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C:\Users\juani\Desktop\Excel_python\"/>
    </mc:Choice>
  </mc:AlternateContent>
  <xr:revisionPtr revIDLastSave="0" documentId="13_ncr:1_{FD6C80D1-6E3F-4A7B-802F-21F40BAAB3E0}" xr6:coauthVersionLast="47" xr6:coauthVersionMax="47" xr10:uidLastSave="{00000000-0000-0000-0000-000000000000}"/>
  <bookViews>
    <workbookView xWindow="-28920" yWindow="-120" windowWidth="29040" windowHeight="15840" xr2:uid="{00000000-000D-0000-FFFF-FFFF00000000}"/>
  </bookViews>
  <sheets>
    <sheet name="Financials" sheetId="4" r:id="rId1"/>
    <sheet name="Bible" sheetId="6" r:id="rId2"/>
    <sheet name="Options" sheetId="5" r:id="rId3"/>
    <sheet name="Processed" sheetId="3" r:id="rId4"/>
    <sheet name="Dump"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2" i="4" l="1"/>
  <c r="A6" i="4"/>
  <c r="R34" i="4"/>
  <c r="R47" i="4"/>
  <c r="U54" i="4"/>
  <c r="T54" i="4"/>
  <c r="S54" i="4"/>
  <c r="R54" i="4"/>
  <c r="R53" i="4"/>
  <c r="R52" i="4"/>
  <c r="R51" i="4"/>
  <c r="R50" i="4"/>
  <c r="U34" i="4"/>
  <c r="T34" i="4"/>
  <c r="S34" i="4"/>
  <c r="I2" i="4" a="1"/>
  <c r="I2" i="4" s="1"/>
  <c r="K17" i="4" s="1"/>
  <c r="S7" i="4" s="1"/>
  <c r="N55" i="4"/>
  <c r="F55" i="4"/>
  <c r="E55" i="4"/>
  <c r="G55" i="4"/>
  <c r="H55" i="4"/>
  <c r="I55" i="4"/>
  <c r="J55" i="4"/>
  <c r="K55" i="4"/>
  <c r="L55" i="4"/>
  <c r="M55" i="4"/>
  <c r="AE16" i="4"/>
  <c r="T14" i="4"/>
  <c r="AD4" i="4" s="1"/>
  <c r="AD5" i="4" s="1"/>
  <c r="J5" i="4" a="1"/>
  <c r="J5" i="4" s="1"/>
  <c r="N8" i="4" s="1"/>
  <c r="N9" i="4"/>
  <c r="K9" i="4" a="1"/>
  <c r="K9" i="4" s="1"/>
  <c r="K8" i="4" a="1"/>
  <c r="K8" i="4" s="1"/>
  <c r="M6" i="4" a="1"/>
  <c r="M6" i="4" s="1"/>
  <c r="L6" i="4" a="1"/>
  <c r="L6" i="4" s="1"/>
  <c r="L2" i="4" a="1"/>
  <c r="L2" i="4" s="1"/>
  <c r="D4" i="4" a="1"/>
  <c r="D4" i="4" s="1"/>
  <c r="U21" i="4"/>
  <c r="T21" i="4"/>
  <c r="S21" i="4"/>
  <c r="R21" i="4"/>
  <c r="U23" i="4"/>
  <c r="T23" i="4"/>
  <c r="S23" i="4"/>
  <c r="R23" i="4"/>
  <c r="U22" i="4"/>
  <c r="T22" i="4"/>
  <c r="S22" i="4"/>
  <c r="R22" i="4"/>
  <c r="U52" i="4"/>
  <c r="T52" i="4"/>
  <c r="S52" i="4"/>
  <c r="U51" i="4"/>
  <c r="T51" i="4"/>
  <c r="S51" i="4"/>
  <c r="U50" i="4"/>
  <c r="T50" i="4"/>
  <c r="S50" i="4"/>
  <c r="U33" i="4"/>
  <c r="T33" i="4"/>
  <c r="S33" i="4"/>
  <c r="R33" i="4"/>
  <c r="U32" i="4"/>
  <c r="T32" i="4"/>
  <c r="S32" i="4"/>
  <c r="R32" i="4"/>
  <c r="U47" i="4"/>
  <c r="T47" i="4"/>
  <c r="S47" i="4"/>
  <c r="U46" i="4"/>
  <c r="T46" i="4"/>
  <c r="S46" i="4"/>
  <c r="R46" i="4"/>
  <c r="U45" i="4"/>
  <c r="T45" i="4"/>
  <c r="S45" i="4"/>
  <c r="R45" i="4"/>
  <c r="U44" i="4"/>
  <c r="T44" i="4"/>
  <c r="S44" i="4"/>
  <c r="R44" i="4"/>
  <c r="U43" i="4"/>
  <c r="T43" i="4"/>
  <c r="S43" i="4"/>
  <c r="R43" i="4"/>
  <c r="U42" i="4"/>
  <c r="T42" i="4"/>
  <c r="S42" i="4"/>
  <c r="R42" i="4"/>
  <c r="U41" i="4"/>
  <c r="T41" i="4"/>
  <c r="S41" i="4"/>
  <c r="R41" i="4"/>
  <c r="U40" i="4"/>
  <c r="T40" i="4"/>
  <c r="S40" i="4"/>
  <c r="R40" i="4"/>
  <c r="U39" i="4"/>
  <c r="T39" i="4"/>
  <c r="S39" i="4"/>
  <c r="R39" i="4"/>
  <c r="U38" i="4"/>
  <c r="T38" i="4"/>
  <c r="S38" i="4"/>
  <c r="R38" i="4"/>
  <c r="U37" i="4"/>
  <c r="T37" i="4"/>
  <c r="S37" i="4"/>
  <c r="R37" i="4"/>
  <c r="U30" i="4"/>
  <c r="T30" i="4"/>
  <c r="A9" i="4" s="1"/>
  <c r="S30" i="4"/>
  <c r="R30" i="4"/>
  <c r="U29" i="4"/>
  <c r="T29" i="4"/>
  <c r="S29" i="4"/>
  <c r="R29" i="4"/>
  <c r="R28" i="4"/>
  <c r="S28" i="4"/>
  <c r="T28" i="4"/>
  <c r="U28" i="4"/>
  <c r="U27" i="4"/>
  <c r="T27" i="4"/>
  <c r="S27" i="4"/>
  <c r="R27" i="4"/>
  <c r="U26" i="4"/>
  <c r="T26" i="4"/>
  <c r="S26" i="4"/>
  <c r="R26" i="4"/>
  <c r="U25" i="4"/>
  <c r="T25" i="4"/>
  <c r="S25" i="4"/>
  <c r="R25" i="4"/>
  <c r="U24" i="4"/>
  <c r="T24" i="4"/>
  <c r="S24" i="4"/>
  <c r="R24" i="4"/>
  <c r="U31" i="4"/>
  <c r="T31" i="4"/>
  <c r="S31" i="4"/>
  <c r="R31" i="4"/>
  <c r="U55" i="4" l="1"/>
  <c r="S55" i="4"/>
  <c r="R55" i="4"/>
  <c r="T55" i="4"/>
  <c r="U53" i="4"/>
  <c r="S53" i="4"/>
  <c r="T53" i="4"/>
  <c r="AD6" i="4"/>
  <c r="AD7" i="4" s="1"/>
  <c r="AD8" i="4" s="1"/>
  <c r="AD9" i="4" s="1"/>
  <c r="AD10" i="4" s="1"/>
  <c r="AD11" i="4" s="1"/>
  <c r="AD12" i="4" s="1"/>
  <c r="AD13" i="4" s="1"/>
  <c r="AD14" i="4" s="1"/>
  <c r="AE15" i="4" s="1"/>
  <c r="U7" i="4"/>
  <c r="A15" i="4" s="1"/>
  <c r="T7" i="4"/>
  <c r="R7" i="4"/>
  <c r="R5" i="4"/>
  <c r="S5" i="4"/>
  <c r="S16" i="4" l="1"/>
  <c r="U17" i="4" s="1"/>
  <c r="T5" i="4"/>
  <c r="U5"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<sst xmlns="http://schemas.openxmlformats.org/spreadsheetml/2006/main" count="1495" uniqueCount="314">
  <si>
    <t>INCOME STATEMENT</t>
  </si>
  <si>
    <t xml:space="preserve"> </t>
  </si>
  <si>
    <t>Revenue</t>
  </si>
  <si>
    <t>COGS</t>
  </si>
  <si>
    <t>- -</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</si>
  <si>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</si>
  <si>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</si>
  <si>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</si>
  <si>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</si>
  <si>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</si>
  <si>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</si>
  <si>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</si>
  <si>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</si>
  <si>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</si>
  <si>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 xml:space="preserve">Interest Income </t>
  </si>
  <si>
    <t>Interest Expense (Gain)</t>
  </si>
  <si>
    <t>Depreciation and Amortization</t>
  </si>
  <si>
    <t>EBITDA</t>
  </si>
  <si>
    <t>EBITDA ratio</t>
  </si>
  <si>
    <t>Operating Income</t>
  </si>
  <si>
    <t>Operating Income ratio</t>
  </si>
  <si>
    <t>Total Other Income Expenses (Gains)</t>
  </si>
  <si>
    <t>Income Before Tax</t>
  </si>
  <si>
    <t>Income Before Tax Ratio</t>
  </si>
  <si>
    <t>Income Tax expense (Gain)</t>
  </si>
  <si>
    <t>Net Income</t>
  </si>
  <si>
    <t>Net Income ratio</t>
  </si>
  <si>
    <t>EPS</t>
  </si>
  <si>
    <t>EPS Diluted</t>
  </si>
  <si>
    <t>Weighted Average Shares Outstanding</t>
  </si>
  <si>
    <t>Weighted Average Shares Outstanding Diluted</t>
  </si>
  <si>
    <t>SEC Link</t>
  </si>
  <si>
    <t>BALANCE SHEET</t>
  </si>
  <si>
    <t>Cash and Cash Equivalents</t>
  </si>
  <si>
    <t>Short-Term Investments</t>
  </si>
  <si>
    <t>Cash and Short-Term Investments</t>
  </si>
  <si>
    <t>Net Receivables</t>
  </si>
  <si>
    <t>Inventory</t>
  </si>
  <si>
    <t>Other Current Assets</t>
  </si>
  <si>
    <t>Total Current Assets</t>
  </si>
  <si>
    <t>PP&amp;E</t>
  </si>
  <si>
    <t>Goodwill</t>
  </si>
  <si>
    <t>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</si>
  <si>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</si>
  <si>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</si>
  <si>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</si>
  <si>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</si>
  <si>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</si>
  <si>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</si>
  <si>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</si>
  <si>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</si>
  <si>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</si>
  <si>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</si>
  <si>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</si>
  <si>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</si>
  <si>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</si>
  <si>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</si>
  <si>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</si>
  <si>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</si>
  <si>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</si>
  <si>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</si>
  <si>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</si>
  <si>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</si>
  <si>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</si>
  <si>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</si>
  <si>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Comprehensive Income/Loss</t>
  </si>
  <si>
    <t>Other Total Stockholders Equity</t>
  </si>
  <si>
    <t>Total Stockholders Equity</t>
  </si>
  <si>
    <t>Total Liabilities And Stockholders Equity</t>
  </si>
  <si>
    <t>Minority Interest</t>
  </si>
  <si>
    <t>Total Liabilities &amp; Equity</t>
  </si>
  <si>
    <t>CASH FLOW STATEMENT</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</si>
  <si>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</si>
  <si>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</si>
  <si>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</si>
  <si>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</si>
  <si>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</si>
  <si>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</si>
  <si>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</si>
  <si>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</si>
  <si>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</si>
  <si>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</si>
  <si>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</si>
  <si>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</si>
  <si>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</si>
  <si>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</si>
  <si>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</si>
  <si>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</si>
  <si>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</si>
  <si>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</si>
  <si>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</si>
  <si>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</si>
  <si>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</si>
  <si>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End of Period</t>
  </si>
  <si>
    <t>Cash at the Beginning of Period</t>
  </si>
  <si>
    <t>Free Cash Flow</t>
  </si>
  <si>
    <t>FCF per share</t>
  </si>
  <si>
    <t>CAPEX per share</t>
  </si>
  <si>
    <t>Book value</t>
  </si>
  <si>
    <t>Book value per share</t>
  </si>
  <si>
    <t>Total Debt</t>
  </si>
  <si>
    <t>Financial leverage</t>
  </si>
  <si>
    <t>Cash to Debt Ratio</t>
  </si>
  <si>
    <t>Net Debt</t>
  </si>
  <si>
    <t>Working Capital</t>
  </si>
  <si>
    <t>Current Ratio</t>
  </si>
  <si>
    <t>Quick Ratio</t>
  </si>
  <si>
    <t>Debt to Equity</t>
  </si>
  <si>
    <t>Debt to Assets</t>
  </si>
  <si>
    <t>Interest Coverage</t>
  </si>
  <si>
    <t>Return on Equity</t>
  </si>
  <si>
    <t>Return on Assets</t>
  </si>
  <si>
    <t>Tax Rate</t>
  </si>
  <si>
    <t>NOPAT</t>
  </si>
  <si>
    <t>Invested Capital</t>
  </si>
  <si>
    <t>Return on Invested Capital</t>
  </si>
  <si>
    <t>Plowback Ratio</t>
  </si>
  <si>
    <t>Dividend &amp; Repurchase / FCF</t>
  </si>
  <si>
    <t>Dividend &amp; Repurchase / EBITDA</t>
  </si>
  <si>
    <t>Gross Profit growth year over year</t>
  </si>
  <si>
    <t>Gross Profit growth 3 year average</t>
  </si>
  <si>
    <t>Gross Profit growth 5 year average</t>
  </si>
  <si>
    <t>Gross Profit growth 10 year average</t>
  </si>
  <si>
    <t>EBITDA growth year over year</t>
  </si>
  <si>
    <t>EBITDA growth 3 year average</t>
  </si>
  <si>
    <t>EBITDA growth 5 year average</t>
  </si>
  <si>
    <t>EBITDA growth 10 year average</t>
  </si>
  <si>
    <t>Operating Income growth year over year</t>
  </si>
  <si>
    <t>Operating Income growth 3 year average</t>
  </si>
  <si>
    <t>Operating Income growth 5 year average</t>
  </si>
  <si>
    <t>Operating Income growth 10 year average</t>
  </si>
  <si>
    <t>Net Income growth year over year</t>
  </si>
  <si>
    <t>Net Income growth 3 year average</t>
  </si>
  <si>
    <t>Net Income growth 5 year average</t>
  </si>
  <si>
    <t>Net Income growth 10 year average</t>
  </si>
  <si>
    <t>EPS growth year over year</t>
  </si>
  <si>
    <t>EPS growth 3 year average</t>
  </si>
  <si>
    <t>EPS growth 5 year average</t>
  </si>
  <si>
    <t>EPS growth 10 year average</t>
  </si>
  <si>
    <t>Free Cash Flow growth year over year</t>
  </si>
  <si>
    <t>Free Cash Flow growth 3 year average</t>
  </si>
  <si>
    <t>Free Cash Flow growth 5 year average</t>
  </si>
  <si>
    <t>Free Cash Flow growth 10 year average</t>
  </si>
  <si>
    <t>FCF per share growth year over year</t>
  </si>
  <si>
    <t>FCF per share growth 3 year average</t>
  </si>
  <si>
    <t>FCF per share growth 5 year average</t>
  </si>
  <si>
    <t>FCF per share growth 10 year average</t>
  </si>
  <si>
    <t>Return on Equity growth 3 year average</t>
  </si>
  <si>
    <t>Return on Equity growth 5 year average</t>
  </si>
  <si>
    <t>Return on Equity growth 10 year average</t>
  </si>
  <si>
    <t>Return on Assets growth year over year</t>
  </si>
  <si>
    <t>Return on Assets growth 3 year average</t>
  </si>
  <si>
    <t>Return on Assets growth 5 year average</t>
  </si>
  <si>
    <t>Return on Assets growth 10 year average</t>
  </si>
  <si>
    <t>Return on Invested Capital growth year over year</t>
  </si>
  <si>
    <t>Return on Invested Capital growth 3 year average</t>
  </si>
  <si>
    <t>Return on Invested Capital growth 5 year average</t>
  </si>
  <si>
    <t>Return on Invested Capital growth 10 year average</t>
  </si>
  <si>
    <t>Revenue per share</t>
  </si>
  <si>
    <t>Operating Income per share</t>
  </si>
  <si>
    <t>Dividends per share</t>
  </si>
  <si>
    <t>Units in:</t>
  </si>
  <si>
    <t>Free Cash Flow ratio</t>
  </si>
  <si>
    <t>Selling, General and Administrative Exp. Ratio</t>
  </si>
  <si>
    <t>Research and Development Exp. Ratio</t>
  </si>
  <si>
    <t>Other Expenses Ratio</t>
  </si>
  <si>
    <t>Depreciation and Amortization Ratio</t>
  </si>
  <si>
    <t>R&amp;D %</t>
  </si>
  <si>
    <t>SG&amp;A %</t>
  </si>
  <si>
    <t>Other %</t>
  </si>
  <si>
    <t>Depreciation &amp; Amortization %</t>
  </si>
  <si>
    <t>Interest Income %</t>
  </si>
  <si>
    <t>Net Interest Income</t>
  </si>
  <si>
    <t>Net Interest Income Ratio</t>
  </si>
  <si>
    <t>false</t>
  </si>
  <si>
    <t>y/y</t>
  </si>
  <si>
    <t>Gross Profit CAGR 3 years</t>
  </si>
  <si>
    <t>Gross Profit CAGR 5 years</t>
  </si>
  <si>
    <t>Gross Profit CAGR 10 years</t>
  </si>
  <si>
    <t>EBITDA CAGR 3 years</t>
  </si>
  <si>
    <t>EBITDA CAGR 5 years</t>
  </si>
  <si>
    <t>EBITDA CAGR 10 years</t>
  </si>
  <si>
    <t>Operating Income CAGR 3 years</t>
  </si>
  <si>
    <t>Operating Income CAGR 5 years</t>
  </si>
  <si>
    <t>Operating Income CAGR 10 years</t>
  </si>
  <si>
    <t>Net Income CAGR 3 years</t>
  </si>
  <si>
    <t>Net Income CAGR 5 years</t>
  </si>
  <si>
    <t>Net Income CAGR 10 years</t>
  </si>
  <si>
    <t>Free Cash Flow CAGR 3 years</t>
  </si>
  <si>
    <t>Free Cash Flow CAGR 5 years</t>
  </si>
  <si>
    <t>Free Cash Flow CAGR 10 years</t>
  </si>
  <si>
    <t>Revenue per share growth year over year</t>
  </si>
  <si>
    <t>Revenue per share growth 3 year average</t>
  </si>
  <si>
    <t>Revenue per share growth 5 year average</t>
  </si>
  <si>
    <t>Revenue per share growth 10 year average</t>
  </si>
  <si>
    <t>Revenue per share CAGR 3 years</t>
  </si>
  <si>
    <t>Revenue per share CAGR 5 years</t>
  </si>
  <si>
    <t>Revenue per share CAGR 10 years</t>
  </si>
  <si>
    <t>Operating Income per share growth year over year</t>
  </si>
  <si>
    <t>Operating Income per share growth 3 year average</t>
  </si>
  <si>
    <t>Operating Income per share growth 5 year average</t>
  </si>
  <si>
    <t>Operating Income per share growth 10 year average</t>
  </si>
  <si>
    <t>Operating Income per share CAGR 3 years</t>
  </si>
  <si>
    <t>Operating Income per share CAGR 5 years</t>
  </si>
  <si>
    <t>Operating Income per share CAGR 10 years</t>
  </si>
  <si>
    <t>FCF per share CAGR 3 years</t>
  </si>
  <si>
    <t>FCF per share CAGR 5 years</t>
  </si>
  <si>
    <t>FCF per share CAGR 10 years</t>
  </si>
  <si>
    <t>EPS CAGR 3 years</t>
  </si>
  <si>
    <t>EPS CAGR 5 years</t>
  </si>
  <si>
    <t>EPS CAGR 10 years</t>
  </si>
  <si>
    <t>Dividends per share growth year over year</t>
  </si>
  <si>
    <t>Dividends per share growth 3 year average</t>
  </si>
  <si>
    <t>Dividends per share growth 5 year average</t>
  </si>
  <si>
    <t>Dividends per share growth 10 year average</t>
  </si>
  <si>
    <t>Dividends per share CAGR 3 years</t>
  </si>
  <si>
    <t>Dividends per share CAGR 5 years</t>
  </si>
  <si>
    <t>Dividends per share CAGR 10 years</t>
  </si>
  <si>
    <t>3y. CAGR</t>
  </si>
  <si>
    <t>5y. CAGR</t>
  </si>
  <si>
    <t>9y. CAGR</t>
  </si>
  <si>
    <t>Shares</t>
  </si>
  <si>
    <t>Shares Diluted</t>
  </si>
  <si>
    <t>Revenue %</t>
  </si>
  <si>
    <t>Return on Assets %</t>
  </si>
  <si>
    <t>Return on Equity %</t>
  </si>
  <si>
    <t>Return on Invested Capital %</t>
  </si>
  <si>
    <t>Price</t>
  </si>
  <si>
    <t>Industry:</t>
  </si>
  <si>
    <t>Change:</t>
  </si>
  <si>
    <t>Billions</t>
  </si>
  <si>
    <t>52 W. High:</t>
  </si>
  <si>
    <t>52 W. Low:</t>
  </si>
  <si>
    <t>Market Cap:</t>
  </si>
  <si>
    <t>Valuation Summary</t>
  </si>
  <si>
    <t>Dividend Yield:</t>
  </si>
  <si>
    <t>Dividend Payout:</t>
  </si>
  <si>
    <t>Institutional Ownership</t>
  </si>
  <si>
    <t>Insider Ownership</t>
  </si>
  <si>
    <t>PER</t>
  </si>
  <si>
    <t>P/FCF</t>
  </si>
  <si>
    <t>PEG</t>
  </si>
  <si>
    <t>Earnings Yield</t>
  </si>
  <si>
    <t>Enterprise Value</t>
  </si>
  <si>
    <t>Cash &amp; Investments</t>
  </si>
  <si>
    <t>Cash &amp; Investments to Debt Ratio</t>
  </si>
  <si>
    <t>Net Debt w/Investments</t>
  </si>
  <si>
    <t>Cash &amp; Cash Equivalents</t>
  </si>
  <si>
    <t>Cash &amp; Short-Term Investments</t>
  </si>
  <si>
    <t>Long-Term Investements</t>
  </si>
  <si>
    <t>B</t>
  </si>
  <si>
    <t>EV/FCF</t>
  </si>
  <si>
    <t>EV/E</t>
  </si>
  <si>
    <t>EV/FCF/G</t>
  </si>
  <si>
    <t>FCF Yield</t>
  </si>
  <si>
    <t>Growth 1-5 years:</t>
  </si>
  <si>
    <t>Growth 6-10 years:</t>
  </si>
  <si>
    <t>Interest Rate:</t>
  </si>
  <si>
    <t>Exit Multiple:</t>
  </si>
  <si>
    <t>Earnings:</t>
  </si>
  <si>
    <t>Mult:</t>
  </si>
  <si>
    <t>https://roic.ai/company/POOL</t>
  </si>
  <si>
    <t>https://www.sec.gov/Archives/edgar/data/945841/000094584102000008/pool10k2001.htm</t>
  </si>
  <si>
    <t>https://www.sec.gov/Archives/edgar/data/945841/000094584103000005/pool10k2002.htm</t>
  </si>
  <si>
    <t>https://www.sec.gov/Archives/edgar/data/945841/000094584104000045/pool10k03.htm</t>
  </si>
  <si>
    <t>https://www.sec.gov/Archives/edgar/data/945841/000094584105000053/pool10kparen.htm</t>
  </si>
  <si>
    <t>https://www.sec.gov/Archives/edgar/data/945841/000119312506047003/d10k.htm</t>
  </si>
  <si>
    <t>https://www.sec.gov/Archives/edgar/data/945841/000094584107000018/pool10k2006.htm</t>
  </si>
  <si>
    <t>https://www.sec.gov/Archives/edgar/data/945841/000094584109000010/0000945841-09-000010-index.html</t>
  </si>
  <si>
    <t>https://www.sec.gov/Archives/edgar/data/945841/000094584110000036/0000945841-10-000036-index.html</t>
  </si>
  <si>
    <t>https://www.sec.gov/Archives/edgar/data/945841/000094584111000020/pool201010k.htm</t>
  </si>
  <si>
    <t>https://www.sec.gov/Archives/edgar/data/945841/000094584112000018/0000945841-12-000018-index.html</t>
  </si>
  <si>
    <t>https://www.sec.gov/Archives/edgar/data/945841/000094584113000019/0000945841-13-000019-index.html</t>
  </si>
  <si>
    <t>https://www.sec.gov/Archives/edgar/data/945841/000094584114000019/pool-12312013x10k.htm</t>
  </si>
  <si>
    <t>https://www.sec.gov/Archives/edgar/data/945841/000094584115000034/pool-12312014x10k.htm</t>
  </si>
  <si>
    <t>https://www.sec.gov/Archives/edgar/data/945841/000094584116000190/0000945841-16-000190-index.html</t>
  </si>
  <si>
    <t>https://www.sec.gov/Archives/edgar/data/945841/000094584117000028/0000945841-17-000028-index.html</t>
  </si>
  <si>
    <t>https://www.sec.gov/Archives/edgar/data/945841/000094584118000020/0000945841-18-000020-index.html</t>
  </si>
  <si>
    <t>https://www.sec.gov/Archives/edgar/data/945841/000094584119000013/0000945841-19-000013-index.html</t>
  </si>
  <si>
    <t>https://www.sec.gov/Archives/edgar/data/945841/000094584120000041/0000945841-20-000041-index.html</t>
  </si>
  <si>
    <t>https://www.sec.gov/Archives/edgar/data/945841/000094584121000022/0000945841-21-000022-index.htm</t>
  </si>
  <si>
    <t>https://www.sec.gov/Archives/edgar/data/945841/000094584122000023/0000945841-22-000023-index.htm</t>
  </si>
  <si>
    <t>undefined</t>
  </si>
  <si>
    <t>Excess Return on IC %</t>
  </si>
  <si>
    <t>ROE:</t>
  </si>
  <si>
    <t>ROA:</t>
  </si>
  <si>
    <t>Assets required to generate a certain amount of net income</t>
  </si>
  <si>
    <t>Equity required to generate a certain amount of net income</t>
  </si>
  <si>
    <t>ROIC:</t>
  </si>
  <si>
    <t>How much net income does a company generate with all its capital</t>
  </si>
  <si>
    <t>Asset Turnover Ratio:</t>
  </si>
  <si>
    <t>How dependent is a company on its assets to generate revenue / How efficient is using its assets to generate revenue</t>
  </si>
  <si>
    <t>Asset Turnover Ratio</t>
  </si>
  <si>
    <t>Inventory Turnover</t>
  </si>
  <si>
    <t>Inventory Turnover:</t>
  </si>
  <si>
    <t>How many times per year does a company sell off all its Inventory?</t>
  </si>
  <si>
    <t>Receivables Turnover</t>
  </si>
  <si>
    <t>Capital Employed</t>
  </si>
  <si>
    <t>ROCE</t>
  </si>
  <si>
    <t>Return on Capital Employed %</t>
  </si>
  <si>
    <t>CFROI</t>
  </si>
  <si>
    <t>Cash Flow Return on Investment %</t>
  </si>
  <si>
    <t>Z-Score</t>
  </si>
  <si>
    <t>Operating Cash Flow</t>
  </si>
  <si>
    <t>Gross Margin %</t>
  </si>
  <si>
    <t>EBITDA Margin %</t>
  </si>
  <si>
    <t>Operating Margin %</t>
  </si>
  <si>
    <t>Net Margin %</t>
  </si>
  <si>
    <t>Free Cash Flow Margin %</t>
  </si>
  <si>
    <t>Roic</t>
  </si>
  <si>
    <t>FCF Growth</t>
  </si>
  <si>
    <t>Gross Margin</t>
  </si>
  <si>
    <t>Upside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</si>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</sst>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164" formatCode="#,##0.0"/>
    <numFmt numFmtId="165" formatCode="_([$$-409]* #,##0.00_);_([$$-409]* \(#,##0.00\);_([$$-409]* &quot;-&quot;??_);_(@_)"/>
    <numFmt numFmtId="166" formatCode="_([$$-409]* #,##0_);_([$$-409]* \(#,##0\);_([$$-409]* &quot;-&quot;_);_(@_)"/>
    <numFmt numFmtId="167" formatCode="0.0"/>
    <numFmt numFmtId="168" formatCode="_-[$$-409]* #,##0.00_ ;_-[$$-409]* \-#,##0.00\ ;_-[$$-409]* &quot;-&quot;??_ ;_-@_ "/>
  </numFmts>
  <fonts count="17" x14ac:knownFonts="1">
    <font>
      <sz val="11"/>
      <color theme="1"/>
      <name val="Calibri"/>
      <family val="2"/>
      <scheme val="minor"/>
    </font>
    <font>
      <sz val="11"/>
      <color theme="1"/>
      <name val="Calibri"/>
      <family val="2"/>
      <scheme val="minor"/>
    </font>
    <font>
      <u/>
      <sz val="11"/>
      <color theme="10"/>
      <name val="Calibri"/>
      <family val="2"/>
      <scheme val="minor"/>
    </font>
    <font>
      <sz val="11"/>
      <color theme="1"/>
      <name val="Calibri Light"/>
      <family val="2"/>
      <scheme val="major"/>
    </font>
    <font>
      <i/>
      <sz val="11"/>
      <color theme="1"/>
      <name val="Calibri Light"/>
      <family val="2"/>
      <scheme val="major"/>
    </font>
    <font>
      <b/>
      <sz val="11"/>
      <color theme="1"/>
      <name val="Calibri Light"/>
      <family val="2"/>
      <scheme val="major"/>
    </font>
    <font>
      <b/>
      <sz val="18"/>
      <color theme="1"/>
      <name val="Calibri Light"/>
      <family val="2"/>
      <scheme val="major"/>
    </font>
    <font>
      <sz val="18"/>
      <color theme="1"/>
      <name val="Calibri Light"/>
      <family val="2"/>
      <scheme val="major"/>
    </font>
    <font>
      <sz val="11"/>
      <color theme="10"/>
      <name val="Calibri"/>
      <family val="2"/>
      <scheme val="minor"/>
    </font>
    <font>
      <sz val="12"/>
      <color theme="1"/>
      <name val="Calibri Light"/>
      <family val="2"/>
      <scheme val="major"/>
    </font>
    <font>
      <sz val="14"/>
      <color theme="1"/>
      <name val="Calibri Light"/>
      <family val="2"/>
      <scheme val="major"/>
    </font>
    <font>
      <sz val="16"/>
      <color theme="1"/>
      <name val="Calibri Light"/>
      <family val="2"/>
      <scheme val="major"/>
    </font>
    <font>
      <sz val="20"/>
      <color theme="1"/>
      <name val="Calibri Light"/>
      <family val="2"/>
      <scheme val="major"/>
    </font>
    <font>
      <sz val="10"/>
      <color theme="1"/>
      <name val="Calibri Light"/>
      <family val="2"/>
      <scheme val="major"/>
    </font>
    <font>
      <b/>
      <sz val="11"/>
      <color theme="1"/>
      <name val="Calibri"/>
      <family val="2"/>
      <scheme val="minor"/>
    </font>
    <font>
      <b/>
      <sz val="20"/>
      <color theme="1"/>
      <name val="Calibri Light"/>
      <family val="2"/>
      <scheme val="major"/>
    </font>
    <font>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8F8F8"/>
        <bgColor indexed="64"/>
      </patternFill>
    </fill>
  </fills>
  <borders count="33">
    <border>
      <left/>
      <right/>
      <top/>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top style="thin">
        <color rgb="FFC0C0C0"/>
      </top>
      <bottom/>
      <diagonal/>
    </border>
    <border>
      <left/>
      <right/>
      <top style="thin">
        <color rgb="FFC0C0C0"/>
      </top>
      <bottom/>
      <diagonal/>
    </border>
    <border>
      <left/>
      <right style="thin">
        <color rgb="FFC0C0C0"/>
      </right>
      <top style="thin">
        <color rgb="FFC0C0C0"/>
      </top>
      <bottom/>
      <diagonal/>
    </border>
    <border>
      <left style="thin">
        <color rgb="FFC0C0C0"/>
      </left>
      <right/>
      <top/>
      <bottom/>
      <diagonal/>
    </border>
    <border>
      <left/>
      <right style="thin">
        <color rgb="FFC0C0C0"/>
      </right>
      <top/>
      <bottom/>
      <diagonal/>
    </border>
    <border>
      <left style="thin">
        <color rgb="FFC0C0C0"/>
      </left>
      <right/>
      <top/>
      <bottom style="thin">
        <color rgb="FFC0C0C0"/>
      </bottom>
      <diagonal/>
    </border>
    <border>
      <left/>
      <right/>
      <top/>
      <bottom style="thin">
        <color rgb="FFC0C0C0"/>
      </bottom>
      <diagonal/>
    </border>
    <border>
      <left/>
      <right style="thin">
        <color rgb="FFC0C0C0"/>
      </right>
      <top/>
      <bottom style="thin">
        <color rgb="FFC0C0C0"/>
      </bottom>
      <diagonal/>
    </border>
    <border>
      <left/>
      <right style="thin">
        <color rgb="FFC0C0C0"/>
      </right>
      <top/>
      <bottom style="thin">
        <color theme="2" tint="-9.9978637043366805E-2"/>
      </bottom>
      <diagonal/>
    </border>
    <border>
      <left/>
      <right/>
      <top style="thin">
        <color rgb="FFC0C0C0"/>
      </top>
      <bottom style="thin">
        <color theme="2" tint="-0.249977111117893"/>
      </bottom>
      <diagonal/>
    </border>
    <border>
      <left/>
      <right style="thin">
        <color rgb="FFC0C0C0"/>
      </right>
      <top style="thin">
        <color rgb="FFC0C0C0"/>
      </top>
      <bottom style="thin">
        <color theme="2" tint="-0.249977111117893"/>
      </bottom>
      <diagonal/>
    </border>
    <border>
      <left/>
      <right/>
      <top style="thin">
        <color rgb="FFC0C0C0"/>
      </top>
      <bottom style="thin">
        <color theme="2" tint="-9.9978637043366805E-2"/>
      </bottom>
      <diagonal/>
    </border>
    <border>
      <left/>
      <right/>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style="thin">
        <color theme="2" tint="-9.9978637043366805E-2"/>
      </top>
      <bottom/>
      <diagonal/>
    </border>
    <border>
      <left/>
      <right/>
      <top style="thin">
        <color theme="2" tint="-9.9978637043366805E-2"/>
      </top>
      <bottom/>
      <diagonal/>
    </border>
    <border>
      <left/>
      <right style="thin">
        <color theme="2" tint="-9.9978637043366805E-2"/>
      </right>
      <top style="thin">
        <color theme="2" tint="-9.9978637043366805E-2"/>
      </top>
      <bottom/>
      <diagonal/>
    </border>
    <border>
      <left style="thin">
        <color theme="2" tint="-9.9978637043366805E-2"/>
      </left>
      <right/>
      <top/>
      <bottom/>
      <diagonal/>
    </border>
    <border>
      <left/>
      <right style="thin">
        <color theme="2" tint="-9.9978637043366805E-2"/>
      </right>
      <top/>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style="thin">
        <color theme="2" tint="-9.9978637043366805E-2"/>
      </right>
      <top/>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top style="thin">
        <color theme="2" tint="-9.9978637043366805E-2"/>
      </top>
      <bottom style="thin">
        <color theme="2" tint="-9.9978637043366805E-2"/>
      </bottom>
      <diagonal/>
    </border>
    <border>
      <left style="thin">
        <color rgb="FFC0C0C0"/>
      </left>
      <right/>
      <top/>
      <bottom style="thin">
        <color theme="2" tint="-9.9978637043366805E-2"/>
      </bottom>
      <diagonal/>
    </border>
    <border>
      <left/>
      <right/>
      <top/>
      <bottom style="thin">
        <color theme="0" tint="-4.9989318521683403E-2"/>
      </bottom>
      <diagonal/>
    </border>
    <border>
      <left style="thin">
        <color theme="2" tint="-9.9978637043366805E-2"/>
      </left>
      <right style="thin">
        <color theme="2" tint="-9.9978637043366805E-2"/>
      </right>
      <top/>
      <bottom style="thin">
        <color theme="2" tint="-9.9978637043366805E-2"/>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133">
    <xf numFmtId="0" fontId="0" fillId="0" borderId="0" xfId="0"/>
    <xf numFmtId="3" fontId="0" fillId="0" borderId="0" xfId="0" applyNumberFormat="1" applyFont="1"/>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4" xfId="0" applyFont="1" applyFill="1" applyBorder="1" applyAlignment="1">
      <alignment horizontal="right" vertical="center"/>
    </xf>
    <xf numFmtId="2" fontId="3" fillId="2" borderId="2" xfId="0" applyNumberFormat="1" applyFont="1" applyFill="1" applyBorder="1" applyAlignment="1">
      <alignment vertical="center"/>
    </xf>
    <xf numFmtId="3" fontId="3" fillId="2" borderId="1" xfId="0" applyNumberFormat="1" applyFont="1" applyFill="1" applyBorder="1" applyAlignment="1">
      <alignment horizontal="right" vertical="center"/>
    </xf>
    <xf numFmtId="4" fontId="3" fillId="2" borderId="1" xfId="0" applyNumberFormat="1" applyFont="1" applyFill="1" applyBorder="1" applyAlignment="1">
      <alignment horizontal="right" vertical="center"/>
    </xf>
    <xf numFmtId="0" fontId="3" fillId="2" borderId="7" xfId="0" applyFont="1" applyFill="1" applyBorder="1"/>
    <xf numFmtId="0" fontId="3" fillId="2" borderId="0" xfId="0" applyFont="1" applyFill="1" applyBorder="1"/>
    <xf numFmtId="0" fontId="4" fillId="2" borderId="7" xfId="0" applyFont="1" applyFill="1" applyBorder="1" applyAlignment="1">
      <alignment horizontal="center" vertical="center"/>
    </xf>
    <xf numFmtId="4" fontId="3" fillId="2" borderId="1" xfId="2" applyNumberFormat="1" applyFont="1" applyFill="1" applyBorder="1" applyAlignment="1">
      <alignment horizontal="right" vertical="center"/>
    </xf>
    <xf numFmtId="2" fontId="5" fillId="2" borderId="2" xfId="0" applyNumberFormat="1" applyFont="1" applyFill="1" applyBorder="1" applyAlignment="1">
      <alignment vertical="center"/>
    </xf>
    <xf numFmtId="4" fontId="5" fillId="2" borderId="1" xfId="2" applyNumberFormat="1" applyFont="1" applyFill="1" applyBorder="1" applyAlignment="1">
      <alignment horizontal="right" vertical="center"/>
    </xf>
    <xf numFmtId="4" fontId="5" fillId="2" borderId="1" xfId="0" applyNumberFormat="1" applyFont="1" applyFill="1" applyBorder="1" applyAlignment="1">
      <alignment horizontal="right" vertical="center"/>
    </xf>
    <xf numFmtId="0" fontId="5" fillId="2" borderId="1" xfId="0" applyFont="1" applyFill="1" applyBorder="1" applyAlignment="1">
      <alignment vertical="center"/>
    </xf>
    <xf numFmtId="0" fontId="5" fillId="2" borderId="4" xfId="0" applyFont="1" applyFill="1" applyBorder="1" applyAlignment="1">
      <alignment horizontal="right" vertical="center"/>
    </xf>
    <xf numFmtId="2" fontId="3" fillId="2" borderId="10" xfId="0" applyNumberFormat="1" applyFont="1" applyFill="1" applyBorder="1" applyAlignment="1">
      <alignment vertical="center"/>
    </xf>
    <xf numFmtId="4" fontId="3" fillId="2" borderId="9" xfId="0" applyNumberFormat="1" applyFont="1" applyFill="1" applyBorder="1" applyAlignment="1">
      <alignment horizontal="right" vertical="center"/>
    </xf>
    <xf numFmtId="2" fontId="3" fillId="2" borderId="13" xfId="0" applyNumberFormat="1" applyFont="1" applyFill="1" applyBorder="1" applyAlignment="1">
      <alignment vertical="center"/>
    </xf>
    <xf numFmtId="3" fontId="3" fillId="2" borderId="12" xfId="0" applyNumberFormat="1" applyFont="1" applyFill="1" applyBorder="1" applyAlignment="1">
      <alignment horizontal="right" vertical="center"/>
    </xf>
    <xf numFmtId="0" fontId="3" fillId="2" borderId="0" xfId="0" applyFont="1" applyFill="1"/>
    <xf numFmtId="0" fontId="3" fillId="0" borderId="0" xfId="0" applyFont="1"/>
    <xf numFmtId="3" fontId="3" fillId="2" borderId="0" xfId="0" applyNumberFormat="1" applyFont="1" applyFill="1" applyBorder="1" applyAlignment="1">
      <alignment horizontal="center" vertical="center"/>
    </xf>
    <xf numFmtId="3" fontId="3" fillId="2" borderId="3" xfId="0" applyNumberFormat="1" applyFont="1" applyFill="1" applyBorder="1" applyAlignment="1">
      <alignment horizontal="center" vertical="center"/>
    </xf>
    <xf numFmtId="0" fontId="3" fillId="2" borderId="5" xfId="0" applyFont="1" applyFill="1" applyBorder="1" applyAlignment="1">
      <alignment vertical="center"/>
    </xf>
    <xf numFmtId="0" fontId="3" fillId="2" borderId="0" xfId="0" applyFont="1" applyFill="1" applyAlignment="1">
      <alignment vertical="center"/>
    </xf>
    <xf numFmtId="0" fontId="3" fillId="0" borderId="0" xfId="0" applyFont="1" applyAlignment="1">
      <alignment vertical="center"/>
    </xf>
    <xf numFmtId="0" fontId="3" fillId="2" borderId="0"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xf numFmtId="0" fontId="3" fillId="2" borderId="8" xfId="0" applyFont="1" applyFill="1" applyBorder="1"/>
    <xf numFmtId="0" fontId="3" fillId="2" borderId="10" xfId="0" applyFont="1" applyFill="1" applyBorder="1"/>
    <xf numFmtId="0" fontId="3" fillId="2" borderId="9" xfId="0" applyFont="1" applyFill="1" applyBorder="1"/>
    <xf numFmtId="0" fontId="3" fillId="0" borderId="0" xfId="0" applyFont="1" applyBorder="1"/>
    <xf numFmtId="0" fontId="0" fillId="0" borderId="0" xfId="0" applyAlignment="1">
      <alignment horizontal="center" vertical="center"/>
    </xf>
    <xf numFmtId="0" fontId="3" fillId="2" borderId="0" xfId="0" applyFont="1" applyFill="1" applyBorder="1" applyAlignment="1">
      <alignment horizontal="center"/>
    </xf>
    <xf numFmtId="0" fontId="6" fillId="2" borderId="0" xfId="0" applyFont="1" applyFill="1" applyBorder="1" applyAlignment="1">
      <alignment horizontal="center" vertical="center"/>
    </xf>
    <xf numFmtId="3" fontId="3" fillId="2" borderId="15" xfId="0" applyNumberFormat="1" applyFont="1" applyFill="1" applyBorder="1" applyAlignment="1">
      <alignment horizontal="right" vertical="center"/>
    </xf>
    <xf numFmtId="3" fontId="3" fillId="2" borderId="14" xfId="0" applyNumberFormat="1" applyFont="1" applyFill="1" applyBorder="1" applyAlignment="1">
      <alignment horizontal="right" vertical="center"/>
    </xf>
    <xf numFmtId="0" fontId="3" fillId="2" borderId="17" xfId="0" applyFont="1" applyFill="1" applyBorder="1" applyAlignment="1">
      <alignment vertical="center"/>
    </xf>
    <xf numFmtId="0" fontId="3" fillId="2" borderId="19"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3" fillId="2" borderId="20" xfId="0" applyFont="1" applyFill="1" applyBorder="1"/>
    <xf numFmtId="0" fontId="3" fillId="2" borderId="21" xfId="0" applyFont="1" applyFill="1" applyBorder="1"/>
    <xf numFmtId="0" fontId="3" fillId="2" borderId="22" xfId="0" applyFont="1" applyFill="1" applyBorder="1"/>
    <xf numFmtId="0" fontId="3" fillId="2" borderId="23" xfId="0" applyFont="1" applyFill="1" applyBorder="1"/>
    <xf numFmtId="0" fontId="3" fillId="2" borderId="24" xfId="0" applyFont="1" applyFill="1" applyBorder="1"/>
    <xf numFmtId="0" fontId="3" fillId="2" borderId="18" xfId="0" applyFont="1" applyFill="1" applyBorder="1" applyAlignment="1">
      <alignment horizontal="center" vertical="center"/>
    </xf>
    <xf numFmtId="9" fontId="3" fillId="2" borderId="1" xfId="2" applyFont="1" applyFill="1" applyBorder="1" applyAlignment="1">
      <alignment horizontal="right" vertical="center"/>
    </xf>
    <xf numFmtId="0" fontId="8" fillId="0" borderId="0" xfId="3" applyFont="1"/>
    <xf numFmtId="0" fontId="1" fillId="0" borderId="0" xfId="0" applyFont="1"/>
    <xf numFmtId="0" fontId="4" fillId="2" borderId="9" xfId="0" applyFont="1" applyFill="1" applyBorder="1" applyAlignment="1">
      <alignment horizontal="center"/>
    </xf>
    <xf numFmtId="0" fontId="4" fillId="2" borderId="9" xfId="0" applyFont="1" applyFill="1" applyBorder="1" applyAlignment="1"/>
    <xf numFmtId="164" fontId="3" fillId="2" borderId="1" xfId="0" applyNumberFormat="1" applyFont="1" applyFill="1" applyBorder="1" applyAlignment="1">
      <alignment horizontal="right" vertical="center"/>
    </xf>
    <xf numFmtId="0" fontId="3" fillId="2" borderId="25" xfId="0" applyFont="1" applyFill="1" applyBorder="1" applyAlignment="1">
      <alignment vertical="center"/>
    </xf>
    <xf numFmtId="0" fontId="3" fillId="2" borderId="26" xfId="0" applyFont="1" applyFill="1" applyBorder="1" applyAlignment="1">
      <alignment vertical="center"/>
    </xf>
    <xf numFmtId="0" fontId="3" fillId="2" borderId="16" xfId="0" applyFont="1" applyFill="1" applyBorder="1" applyAlignment="1">
      <alignment vertical="center"/>
    </xf>
    <xf numFmtId="0" fontId="3" fillId="2" borderId="25" xfId="0" applyFont="1" applyFill="1" applyBorder="1"/>
    <xf numFmtId="0" fontId="3" fillId="2" borderId="26" xfId="0" applyFont="1" applyFill="1" applyBorder="1"/>
    <xf numFmtId="0" fontId="3" fillId="2" borderId="16" xfId="0" applyFont="1" applyFill="1" applyBorder="1"/>
    <xf numFmtId="0" fontId="4" fillId="2" borderId="0" xfId="0" applyFont="1" applyFill="1" applyBorder="1" applyAlignment="1">
      <alignment horizontal="center"/>
    </xf>
    <xf numFmtId="0" fontId="3" fillId="2" borderId="0" xfId="0" applyFont="1" applyFill="1" applyBorder="1" applyAlignment="1">
      <alignment horizontal="center" vertical="center"/>
    </xf>
    <xf numFmtId="0" fontId="3" fillId="2" borderId="18" xfId="0" applyFont="1" applyFill="1" applyBorder="1"/>
    <xf numFmtId="0" fontId="4" fillId="2" borderId="18" xfId="0" applyFont="1" applyFill="1" applyBorder="1" applyAlignment="1">
      <alignment horizontal="center"/>
    </xf>
    <xf numFmtId="0" fontId="3" fillId="2" borderId="19" xfId="0" applyFont="1" applyFill="1" applyBorder="1"/>
    <xf numFmtId="0" fontId="6" fillId="2" borderId="23" xfId="0" applyFont="1" applyFill="1" applyBorder="1" applyAlignment="1">
      <alignment horizontal="center" vertical="center"/>
    </xf>
    <xf numFmtId="0" fontId="4" fillId="2" borderId="23" xfId="0" applyFont="1" applyFill="1" applyBorder="1" applyAlignment="1">
      <alignment horizontal="center"/>
    </xf>
    <xf numFmtId="0" fontId="3" fillId="2" borderId="27" xfId="0" applyFont="1" applyFill="1" applyBorder="1"/>
    <xf numFmtId="0" fontId="3" fillId="2" borderId="18" xfId="0" applyFont="1" applyFill="1" applyBorder="1" applyAlignment="1">
      <alignment horizontal="left"/>
    </xf>
    <xf numFmtId="165" fontId="3" fillId="2" borderId="0" xfId="1" applyNumberFormat="1" applyFont="1" applyFill="1" applyBorder="1"/>
    <xf numFmtId="0" fontId="4" fillId="2" borderId="21" xfId="0" applyFont="1" applyFill="1" applyBorder="1" applyAlignment="1">
      <alignment horizontal="center"/>
    </xf>
    <xf numFmtId="10" fontId="4" fillId="2" borderId="0" xfId="0" applyNumberFormat="1" applyFont="1" applyFill="1" applyBorder="1" applyAlignment="1">
      <alignment horizontal="right" vertical="center"/>
    </xf>
    <xf numFmtId="165" fontId="4" fillId="2" borderId="0" xfId="0" applyNumberFormat="1" applyFont="1" applyFill="1" applyBorder="1" applyAlignment="1">
      <alignment horizontal="right" vertical="center"/>
    </xf>
    <xf numFmtId="165" fontId="3" fillId="2" borderId="0" xfId="0" applyNumberFormat="1" applyFont="1" applyFill="1" applyBorder="1" applyAlignment="1">
      <alignment horizontal="left" vertical="center"/>
    </xf>
    <xf numFmtId="0" fontId="3" fillId="2" borderId="28" xfId="0" applyFont="1" applyFill="1" applyBorder="1" applyAlignment="1">
      <alignment horizontal="left" vertical="center"/>
    </xf>
    <xf numFmtId="0" fontId="13" fillId="2" borderId="27" xfId="0" applyFont="1" applyFill="1" applyBorder="1" applyAlignment="1">
      <alignment horizontal="right" vertical="center"/>
    </xf>
    <xf numFmtId="44" fontId="3" fillId="2" borderId="0" xfId="0" applyNumberFormat="1" applyFont="1" applyFill="1" applyBorder="1" applyAlignment="1">
      <alignment horizontal="left" vertical="center"/>
    </xf>
    <xf numFmtId="0" fontId="3" fillId="2" borderId="30" xfId="0" applyFont="1" applyFill="1" applyBorder="1"/>
    <xf numFmtId="0" fontId="3" fillId="2" borderId="11" xfId="0" applyFont="1" applyFill="1" applyBorder="1"/>
    <xf numFmtId="10" fontId="3" fillId="2" borderId="0" xfId="2" applyNumberFormat="1" applyFont="1" applyFill="1" applyBorder="1"/>
    <xf numFmtId="166" fontId="9" fillId="2" borderId="29" xfId="0" applyNumberFormat="1" applyFont="1" applyFill="1" applyBorder="1" applyAlignment="1">
      <alignment vertical="center"/>
    </xf>
    <xf numFmtId="2" fontId="7" fillId="2" borderId="0" xfId="0" applyNumberFormat="1" applyFont="1" applyFill="1" applyBorder="1" applyAlignment="1">
      <alignment horizontal="left" vertical="top"/>
    </xf>
    <xf numFmtId="0" fontId="3" fillId="2" borderId="0" xfId="0" applyFont="1" applyFill="1" applyBorder="1" applyAlignment="1">
      <alignment horizontal="left"/>
    </xf>
    <xf numFmtId="167" fontId="7" fillId="2" borderId="0" xfId="0" applyNumberFormat="1" applyFont="1" applyFill="1" applyBorder="1" applyAlignment="1">
      <alignment horizontal="left" vertical="top"/>
    </xf>
    <xf numFmtId="9" fontId="7" fillId="2" borderId="0" xfId="2" applyFont="1" applyFill="1" applyBorder="1" applyAlignment="1">
      <alignment horizontal="left" vertical="top"/>
    </xf>
    <xf numFmtId="0" fontId="4" fillId="2" borderId="0" xfId="0" applyFont="1" applyFill="1"/>
    <xf numFmtId="0" fontId="0" fillId="0" borderId="0" xfId="0" applyFont="1"/>
    <xf numFmtId="0" fontId="14" fillId="0" borderId="0" xfId="0" applyFont="1"/>
    <xf numFmtId="0" fontId="5" fillId="2" borderId="0" xfId="0" applyFont="1" applyFill="1" applyBorder="1"/>
    <xf numFmtId="3" fontId="3" fillId="2" borderId="0" xfId="0" applyNumberFormat="1" applyFont="1" applyFill="1" applyBorder="1"/>
    <xf numFmtId="3" fontId="5" fillId="2" borderId="0" xfId="0" applyNumberFormat="1" applyFont="1" applyFill="1" applyBorder="1"/>
    <xf numFmtId="0" fontId="9" fillId="2" borderId="0" xfId="0" applyFont="1" applyFill="1" applyBorder="1"/>
    <xf numFmtId="9" fontId="3" fillId="2" borderId="0" xfId="0" applyNumberFormat="1" applyFont="1" applyFill="1" applyBorder="1" applyAlignment="1">
      <alignment horizontal="center"/>
    </xf>
    <xf numFmtId="9" fontId="3" fillId="2" borderId="0" xfId="2" applyFont="1" applyFill="1" applyBorder="1" applyAlignment="1">
      <alignment horizontal="center"/>
    </xf>
    <xf numFmtId="3" fontId="3" fillId="2" borderId="0" xfId="0" applyNumberFormat="1" applyFont="1" applyFill="1" applyBorder="1" applyAlignment="1">
      <alignment horizontal="center"/>
    </xf>
    <xf numFmtId="3" fontId="3" fillId="0" borderId="0" xfId="0" applyNumberFormat="1" applyFont="1"/>
    <xf numFmtId="0" fontId="4" fillId="2" borderId="4" xfId="0" applyFont="1" applyFill="1" applyBorder="1" applyAlignment="1">
      <alignment horizontal="center"/>
    </xf>
    <xf numFmtId="0" fontId="3" fillId="2" borderId="31" xfId="0" applyFont="1" applyFill="1" applyBorder="1"/>
    <xf numFmtId="0" fontId="3" fillId="2" borderId="17" xfId="0" applyFont="1" applyFill="1" applyBorder="1"/>
    <xf numFmtId="0" fontId="3" fillId="2" borderId="29" xfId="0" applyFont="1" applyFill="1" applyBorder="1"/>
    <xf numFmtId="0" fontId="16" fillId="0" borderId="0" xfId="0" applyFont="1"/>
    <xf numFmtId="2" fontId="3" fillId="2" borderId="7" xfId="0" applyNumberFormat="1" applyFont="1" applyFill="1" applyBorder="1" applyAlignment="1">
      <alignment vertical="center"/>
    </xf>
    <xf numFmtId="4" fontId="3" fillId="2" borderId="0" xfId="0" applyNumberFormat="1" applyFont="1" applyFill="1" applyBorder="1" applyAlignment="1">
      <alignment horizontal="right" vertical="center"/>
    </xf>
    <xf numFmtId="0" fontId="3" fillId="2" borderId="25" xfId="0" applyFont="1" applyFill="1" applyBorder="1" applyAlignment="1">
      <alignment horizontal="center"/>
    </xf>
    <xf numFmtId="0" fontId="3" fillId="2" borderId="26" xfId="0" applyFont="1" applyFill="1" applyBorder="1" applyAlignment="1">
      <alignment horizontal="center"/>
    </xf>
    <xf numFmtId="0" fontId="3" fillId="2" borderId="32" xfId="0" applyFont="1" applyFill="1" applyBorder="1" applyAlignment="1">
      <alignment horizontal="center"/>
    </xf>
    <xf numFmtId="9" fontId="3" fillId="2" borderId="26" xfId="2" applyFont="1" applyFill="1" applyBorder="1" applyAlignment="1">
      <alignment horizontal="center"/>
    </xf>
    <xf numFmtId="9" fontId="3" fillId="2" borderId="26" xfId="0" applyNumberFormat="1" applyFont="1" applyFill="1" applyBorder="1" applyAlignment="1">
      <alignment horizontal="center"/>
    </xf>
    <xf numFmtId="9" fontId="3" fillId="2" borderId="0" xfId="2" applyFont="1" applyFill="1" applyBorder="1" applyAlignment="1">
      <alignment horizontal="left" vertical="top"/>
    </xf>
    <xf numFmtId="168" fontId="3" fillId="2" borderId="26" xfId="0" applyNumberFormat="1" applyFont="1" applyFill="1" applyBorder="1" applyAlignment="1">
      <alignment vertical="center"/>
    </xf>
    <xf numFmtId="0" fontId="3" fillId="2" borderId="0" xfId="0" applyFont="1" applyFill="1" applyBorder="1" applyAlignment="1">
      <alignment horizontal="right"/>
    </xf>
    <xf numFmtId="0" fontId="10" fillId="2" borderId="29" xfId="0" applyFont="1" applyFill="1" applyBorder="1" applyAlignment="1">
      <alignment horizontal="center" vertical="center"/>
    </xf>
    <xf numFmtId="0" fontId="10" fillId="2" borderId="28" xfId="0" applyFont="1" applyFill="1" applyBorder="1" applyAlignment="1">
      <alignment horizontal="center" vertical="center"/>
    </xf>
    <xf numFmtId="0" fontId="3" fillId="2" borderId="0" xfId="0" applyFont="1" applyFill="1" applyBorder="1" applyAlignment="1">
      <alignment horizontal="left" vertical="top" wrapText="1"/>
    </xf>
    <xf numFmtId="0" fontId="4" fillId="2" borderId="0" xfId="0" applyFont="1" applyFill="1" applyBorder="1" applyAlignment="1">
      <alignment horizontal="center"/>
    </xf>
    <xf numFmtId="165" fontId="3" fillId="2" borderId="0" xfId="0" applyNumberFormat="1" applyFont="1" applyFill="1" applyBorder="1" applyAlignment="1">
      <alignment horizontal="center" vertical="center"/>
    </xf>
    <xf numFmtId="165" fontId="9" fillId="2" borderId="0" xfId="0" applyNumberFormat="1" applyFont="1" applyFill="1" applyAlignment="1">
      <alignment horizontal="center"/>
    </xf>
    <xf numFmtId="167" fontId="7" fillId="2" borderId="0" xfId="0" applyNumberFormat="1" applyFont="1" applyFill="1" applyBorder="1" applyAlignment="1">
      <alignment horizontal="left" vertical="top"/>
    </xf>
    <xf numFmtId="165" fontId="11" fillId="3" borderId="0" xfId="0" applyNumberFormat="1" applyFont="1" applyFill="1" applyBorder="1" applyAlignment="1">
      <alignment horizontal="center" vertical="center"/>
    </xf>
    <xf numFmtId="0" fontId="3" fillId="2" borderId="18" xfId="0" applyFont="1" applyFill="1" applyBorder="1" applyAlignment="1">
      <alignment horizontal="left"/>
    </xf>
    <xf numFmtId="44" fontId="3" fillId="2" borderId="0" xfId="0" applyNumberFormat="1" applyFont="1" applyFill="1" applyBorder="1" applyAlignment="1">
      <alignment horizontal="right" vertical="center"/>
    </xf>
    <xf numFmtId="10" fontId="12" fillId="0" borderId="0" xfId="0" applyNumberFormat="1" applyFont="1" applyAlignment="1">
      <alignment horizontal="center"/>
    </xf>
    <xf numFmtId="0" fontId="12" fillId="0" borderId="0" xfId="0" applyFont="1" applyAlignment="1">
      <alignment horizontal="center"/>
    </xf>
    <xf numFmtId="0" fontId="3" fillId="2" borderId="0" xfId="0" applyFont="1" applyFill="1" applyAlignment="1">
      <alignment horizontal="center"/>
    </xf>
    <xf numFmtId="9" fontId="7" fillId="2" borderId="0" xfId="2" applyFont="1" applyFill="1" applyBorder="1" applyAlignment="1">
      <alignment horizontal="left" vertical="top"/>
    </xf>
    <xf numFmtId="0" fontId="3" fillId="2" borderId="0" xfId="0" applyFont="1" applyFill="1" applyBorder="1" applyAlignment="1">
      <alignment horizontal="center"/>
    </xf>
    <xf numFmtId="2" fontId="15" fillId="2" borderId="0" xfId="0" applyNumberFormat="1" applyFont="1" applyFill="1" applyBorder="1" applyAlignment="1">
      <alignment horizontal="center" vertical="center"/>
    </xf>
    <xf numFmtId="0" fontId="3" fillId="2" borderId="29" xfId="0" applyFont="1" applyFill="1" applyBorder="1" applyAlignment="1">
      <alignment horizontal="center" vertical="center"/>
    </xf>
    <xf numFmtId="0" fontId="3" fillId="2" borderId="28" xfId="0" applyFont="1" applyFill="1" applyBorder="1" applyAlignment="1">
      <alignment horizontal="center" vertical="center"/>
    </xf>
    <xf numFmtId="10" fontId="12" fillId="2" borderId="0" xfId="0" applyNumberFormat="1" applyFont="1" applyFill="1" applyAlignment="1">
      <alignment horizontal="center"/>
    </xf>
  </cellXfs>
  <cellStyles count="4">
    <cellStyle name="Hipervínculo" xfId="3" builtinId="8"/>
    <cellStyle name="Moneda" xfId="1" builtinId="4"/>
    <cellStyle name="Normal" xfId="0" builtinId="0"/>
    <cellStyle name="Porcentaje" xfId="2" builtinId="5"/>
  </cellStyles>
  <dxfs count="0"/>
  <tableStyles count="0" defaultTableStyle="TableStyleMedium2" defaultPivotStyle="PivotStyleLight16"/>
  <colors>
    <mruColors>
      <color rgb="FFFF5050"/>
      <color rgb="FFF8F8F8"/>
      <color rgb="FFFFFF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Financials!$D$78</c:f>
              <c:strCache>
                <c:ptCount val="1"/>
                <c:pt idx="0">
                  <c:v>Cash and Short-Term Investments</c:v>
                </c:pt>
              </c:strCache>
            </c:strRef>
          </c:tx>
          <c:spPr>
            <a:solidFill>
              <a:schemeClr val="accent6">
                <a:lumMod val="60000"/>
                <a:lumOff val="40000"/>
              </a:schemeClr>
            </a:solidFill>
            <a:ln>
              <a:noFill/>
            </a:ln>
            <a:effectLst/>
          </c:spPr>
          <c:invertIfNegative val="0"/>
          <c:cat>
            <c:numRef>
              <c:f>Financials!$E$77:$N$77</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cat>
          <c:val>
            <c:numRef>
              <c:f>Financials!$E$78:$N$78</c:f>
              <c:numCache>
                <c:formatCode>#,##0.0</c:formatCode>
                <c:ptCount val="10"/>
                <c:pt idx="0">
                  <c:v>17.486999999999998</c:v>
                </c:pt>
                <c:pt idx="1">
                  <c:v>12.462999999999999</c:v>
                </c:pt>
                <c:pt idx="2">
                  <c:v>8.0060000000000002</c:v>
                </c:pt>
                <c:pt idx="3">
                  <c:v>14.83</c:v>
                </c:pt>
                <c:pt idx="4">
                  <c:v>13.237</c:v>
                </c:pt>
                <c:pt idx="5">
                  <c:v>21.956</c:v>
                </c:pt>
                <c:pt idx="6">
                  <c:v>29.94</c:v>
                </c:pt>
                <c:pt idx="7">
                  <c:v>16.358000000000001</c:v>
                </c:pt>
                <c:pt idx="8">
                  <c:v>28.582999999999998</c:v>
                </c:pt>
                <c:pt idx="9">
                  <c:v>34.128</c:v>
                </c:pt>
              </c:numCache>
            </c:numRef>
          </c:val>
          <c:extLst>
            <c:ext xmlns:c16="http://schemas.microsoft.com/office/drawing/2014/chart" uri="{C3380CC4-5D6E-409C-BE32-E72D297353CC}">
              <c16:uniqueId val="{00000000-A72C-4B47-B086-214D27DB9E2F}"/>
            </c:ext>
          </c:extLst>
        </c:ser>
        <c:ser>
          <c:idx val="1"/>
          <c:order val="1"/>
          <c:tx>
            <c:strRef>
              <c:f>Financials!$D$79</c:f>
              <c:strCache>
                <c:ptCount val="1"/>
                <c:pt idx="0">
                  <c:v>Total Debt</c:v>
                </c:pt>
              </c:strCache>
            </c:strRef>
          </c:tx>
          <c:spPr>
            <a:solidFill>
              <a:srgbClr val="FF5050"/>
            </a:solidFill>
            <a:ln>
              <a:noFill/>
            </a:ln>
            <a:effectLst/>
          </c:spPr>
          <c:invertIfNegative val="0"/>
          <c:cat>
            <c:numRef>
              <c:f>Financials!$E$77:$N$77</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cat>
          <c:val>
            <c:numRef>
              <c:f>Financials!$E$79:$N$79</c:f>
              <c:numCache>
                <c:formatCode>#,##0.0</c:formatCode>
                <c:ptCount val="10"/>
                <c:pt idx="0">
                  <c:v>247.322</c:v>
                </c:pt>
                <c:pt idx="1">
                  <c:v>230.905</c:v>
                </c:pt>
                <c:pt idx="2">
                  <c:v>246.42699999999999</c:v>
                </c:pt>
                <c:pt idx="3">
                  <c:v>320.83800000000002</c:v>
                </c:pt>
                <c:pt idx="4">
                  <c:v>329.71499999999997</c:v>
                </c:pt>
                <c:pt idx="5">
                  <c:v>438.04199999999997</c:v>
                </c:pt>
                <c:pt idx="6">
                  <c:v>519.65</c:v>
                </c:pt>
                <c:pt idx="7">
                  <c:v>666.76099999999997</c:v>
                </c:pt>
                <c:pt idx="8">
                  <c:v>511.40699999999998</c:v>
                </c:pt>
                <c:pt idx="9">
                  <c:v>623.83900000000006</c:v>
                </c:pt>
              </c:numCache>
            </c:numRef>
          </c:val>
          <c:extLst>
            <c:ext xmlns:c16="http://schemas.microsoft.com/office/drawing/2014/chart" uri="{C3380CC4-5D6E-409C-BE32-E72D297353CC}">
              <c16:uniqueId val="{00000001-A72C-4B47-B086-214D27DB9E2F}"/>
            </c:ext>
          </c:extLst>
        </c:ser>
        <c:dLbls>
          <c:showLegendKey val="0"/>
          <c:showVal val="0"/>
          <c:showCatName val="0"/>
          <c:showSerName val="0"/>
          <c:showPercent val="0"/>
          <c:showBubbleSize val="0"/>
        </c:dLbls>
        <c:gapWidth val="80"/>
        <c:overlap val="25"/>
        <c:axId val="586676944"/>
        <c:axId val="586679440"/>
      </c:barChart>
      <c:catAx>
        <c:axId val="586676944"/>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586679440"/>
        <c:crosses val="autoZero"/>
        <c:auto val="1"/>
        <c:lblAlgn val="ctr"/>
        <c:lblOffset val="100"/>
        <c:noMultiLvlLbl val="0"/>
      </c:catAx>
      <c:valAx>
        <c:axId val="586679440"/>
        <c:scaling>
          <c:orientation val="minMax"/>
        </c:scaling>
        <c:delete val="0"/>
        <c:axPos val="l"/>
        <c:majorGridlines>
          <c:spPr>
            <a:ln w="9525" cap="flat" cmpd="sng" algn="ctr">
              <a:solidFill>
                <a:schemeClr val="tx1">
                  <a:lumMod val="5000"/>
                  <a:lumOff val="9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586676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Financials!$D$33</c:f>
              <c:strCache>
                <c:ptCount val="1"/>
                <c:pt idx="0">
                  <c:v>Shares Diluted</c:v>
                </c:pt>
              </c:strCache>
            </c:strRef>
          </c:tx>
          <c:spPr>
            <a:solidFill>
              <a:schemeClr val="accent1">
                <a:alpha val="70000"/>
              </a:schemeClr>
            </a:solidFill>
            <a:ln>
              <a:noFill/>
            </a:ln>
            <a:effectLst/>
          </c:spPr>
          <c:invertIfNegative val="0"/>
          <c:cat>
            <c:numRef>
              <c:f>Financials!$E$20:$N$20</c:f>
              <c:numCache>
                <c:formatCode>General</c:formatCode>
                <c:ptCount val="10"/>
                <c:pt idx="0">
                  <c:v>2011</c:v>
                </c:pt>
                <c:pt idx="1">
                  <c:v>2012</c:v>
                </c:pt>
                <c:pt idx="2">
                  <c:v>2013</c:v>
                </c:pt>
                <c:pt idx="3">
                  <c:v>2014</c:v>
                </c:pt>
                <c:pt idx="4">
                  <c:v>2015</c:v>
                </c:pt>
                <c:pt idx="5">
                  <c:v>2016</c:v>
                </c:pt>
                <c:pt idx="6">
                  <c:v>2017</c:v>
                </c:pt>
                <c:pt idx="7">
                  <c:v>2018</c:v>
                </c:pt>
                <c:pt idx="8">
                  <c:v>2019</c:v>
                </c:pt>
                <c:pt idx="9">
                  <c:v>2020</c:v>
                </c:pt>
              </c:numCache>
            </c:numRef>
          </c:cat>
          <c:val>
            <c:numRef>
              <c:f>Financials!$E$33:$N$33</c:f>
              <c:numCache>
                <c:formatCode>#,##0.00</c:formatCode>
                <c:ptCount val="10"/>
                <c:pt idx="0">
                  <c:v>48.987000000000002</c:v>
                </c:pt>
                <c:pt idx="1">
                  <c:v>48.058</c:v>
                </c:pt>
                <c:pt idx="2">
                  <c:v>47.53</c:v>
                </c:pt>
                <c:pt idx="3">
                  <c:v>45.441000000000003</c:v>
                </c:pt>
                <c:pt idx="4">
                  <c:v>44.253999999999998</c:v>
                </c:pt>
                <c:pt idx="5">
                  <c:v>42.984000000000002</c:v>
                </c:pt>
                <c:pt idx="6">
                  <c:v>42.448999999999998</c:v>
                </c:pt>
                <c:pt idx="7">
                  <c:v>41.692999999999998</c:v>
                </c:pt>
                <c:pt idx="8">
                  <c:v>40.865000000000002</c:v>
                </c:pt>
                <c:pt idx="9">
                  <c:v>40.865000000000002</c:v>
                </c:pt>
              </c:numCache>
            </c:numRef>
          </c:val>
          <c:extLst>
            <c:ext xmlns:c16="http://schemas.microsoft.com/office/drawing/2014/chart" uri="{C3380CC4-5D6E-409C-BE32-E72D297353CC}">
              <c16:uniqueId val="{00000000-3841-4392-9346-20873EF385B3}"/>
            </c:ext>
          </c:extLst>
        </c:ser>
        <c:dLbls>
          <c:showLegendKey val="0"/>
          <c:showVal val="0"/>
          <c:showCatName val="0"/>
          <c:showSerName val="0"/>
          <c:showPercent val="0"/>
          <c:showBubbleSize val="0"/>
        </c:dLbls>
        <c:gapWidth val="80"/>
        <c:overlap val="25"/>
        <c:axId val="586676528"/>
        <c:axId val="586677360"/>
      </c:barChart>
      <c:catAx>
        <c:axId val="58667652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586677360"/>
        <c:crosses val="autoZero"/>
        <c:auto val="1"/>
        <c:lblAlgn val="ctr"/>
        <c:lblOffset val="100"/>
        <c:noMultiLvlLbl val="0"/>
      </c:catAx>
      <c:valAx>
        <c:axId val="586677360"/>
        <c:scaling>
          <c:orientation val="minMax"/>
        </c:scaling>
        <c:delete val="0"/>
        <c:axPos val="l"/>
        <c:majorGridlines>
          <c:spPr>
            <a:ln w="9525" cap="flat" cmpd="sng" algn="ctr">
              <a:solidFill>
                <a:schemeClr val="tx1">
                  <a:lumMod val="5000"/>
                  <a:lumOff val="9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586676528"/>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114300</xdr:colOff>
      <xdr:row>58</xdr:row>
      <xdr:rowOff>114300</xdr:rowOff>
    </xdr:from>
    <xdr:to>
      <xdr:col>21</xdr:col>
      <xdr:colOff>123825</xdr:colOff>
      <xdr:row>68</xdr:row>
      <xdr:rowOff>219075</xdr:rowOff>
    </xdr:to>
    <xdr:graphicFrame macro="">
      <xdr:nvGraphicFramePr>
        <xdr:cNvPr id="2" name="Gráfico 1">
          <a:extLst>
            <a:ext uri="{FF2B5EF4-FFF2-40B4-BE49-F238E27FC236}">
              <a16:creationId xmlns:a16="http://schemas.microsoft.com/office/drawing/2014/main" id="{D6BDE6CD-EF1B-4620-BD45-AFFA0EF5A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104775</xdr:colOff>
      <xdr:row>69</xdr:row>
      <xdr:rowOff>66674</xdr:rowOff>
    </xdr:from>
    <xdr:to>
      <xdr:col>21</xdr:col>
      <xdr:colOff>119062</xdr:colOff>
      <xdr:row>81</xdr:row>
      <xdr:rowOff>76199</xdr:rowOff>
    </xdr:to>
    <xdr:graphicFrame macro="">
      <xdr:nvGraphicFramePr>
        <xdr:cNvPr id="6" name="Gráfico 5">
          <a:extLst>
            <a:ext uri="{FF2B5EF4-FFF2-40B4-BE49-F238E27FC236}">
              <a16:creationId xmlns:a16="http://schemas.microsoft.com/office/drawing/2014/main" id="{AE4F4092-B89E-4944-B5BE-5EDECBC08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https://www.bing.com/financeapi/forcetrigger?t=a213kr&amp;q=XNAS%3aPOOL&amp;form=skydnc</v>
    <v>Learn more on Bing</v>
  </rv>
  <rv s="1">
    <v>en-US</v>
    <v>a213kr</v>
    <v>268435456</v>
    <v>1</v>
    <v>Powered by Refinitiv</v>
    <v>0</v>
    <v>POOL CORPORATION (XNAS:POOL)</v>
    <v>2</v>
    <v>3</v>
    <v>Finance</v>
    <v>4</v>
    <v>582.26499999999999</v>
    <v>401.51</v>
    <v>0.87929999999999997</v>
    <v>-11.45</v>
    <v>-1.7799999999999999E-3</v>
    <v>-2.6803E-2</v>
    <v>-0.74</v>
    <v>USD</v>
    <v>Pool Corporation is a distributor of swimming pool supplies, equipment and related leisure products. The Company is a distributor of irrigation and landscape products in the United States. The Company operates sales centers in North America, Europe and Australia through its distribution networks, which includes SCP Distributors (SCP), Superior Pool Products (Superior), Horizon Distributors (Horizon), National Pool Tile (NPT) and Sun Wholesale Supply, Inc. (Sun Wholesale). The Company's NPT network primarily serves the swimming pool market but does provide some overlap with the irrigation and landscape industries as it offers its brand of pool tile, composite pool finish products and hardscapes. It also offers virtual tools for homeowners to select and design their pool and outdoor environments, working with their chosen contractors to install these products. The Company offers its products to swimming pool remodelers and builders, specialty retailers, and among others.</v>
    <v>5500</v>
    <v>Nasdaq Stock Market</v>
    <v>XNAS</v>
    <v>XNAS</v>
    <v>109 Northpark Blvd Fl 4, COVINGTON, LA, 70433-5005 US</v>
    <v>428.86</v>
    <v>Leisure Products</v>
    <v>Stock</v>
    <v>44673.997376909378</v>
    <v>0</v>
    <v>415.7</v>
    <v>16681821101</v>
    <v>POOL CORPORATION</v>
    <v>POOL CORPORATION</v>
    <v>422.7</v>
    <v>23.6463</v>
    <v>427.19</v>
    <v>415.74</v>
    <v>415</v>
    <v>40125610</v>
    <v>POOL</v>
    <v>POOL CORPORATION (XNAS:POOL)</v>
    <v>504947</v>
    <v>385608</v>
    <v>1993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433F-DB5C-48B1-8714-FBF68AC1D68A}">
  <dimension ref="A1:AE110"/>
  <sheetViews>
    <sheetView tabSelected="1" workbookViewId="0">
      <selection activeCell="W13" sqref="W13"/>
    </sheetView>
  </sheetViews>
  <sheetFormatPr baseColWidth="10" defaultColWidth="9.140625" defaultRowHeight="15" x14ac:dyDescent="0.25"/>
  <cols>
    <col min="1" max="1" width="14" style="21" customWidth="1"/>
    <col min="2" max="2" width="19" style="35" customWidth="1"/>
    <col min="3" max="3" width="3.28515625" style="35" customWidth="1"/>
    <col min="4" max="4" width="34.7109375" style="35" bestFit="1" customWidth="1"/>
    <col min="5" max="6" width="10.7109375" style="35" customWidth="1"/>
    <col min="7" max="14" width="10.7109375" style="22" customWidth="1"/>
    <col min="15" max="15" width="3.5703125" style="35" customWidth="1"/>
    <col min="16" max="16" width="10.7109375" style="22" customWidth="1"/>
    <col min="17" max="17" width="3.28515625" style="22" customWidth="1"/>
    <col min="18" max="21" width="10.7109375" style="22" customWidth="1"/>
    <col min="22" max="22" width="3.42578125" style="22" customWidth="1"/>
    <col min="23" max="29" width="9.140625" style="22"/>
    <col min="30" max="31" width="10.140625" style="22" bestFit="1" customWidth="1"/>
    <col min="32" max="16384" width="9.140625" style="22"/>
  </cols>
  <sheetData>
    <row r="1" spans="1:31" ht="37.5" customHeight="1" x14ac:dyDescent="0.25">
      <c r="B1" s="9" t="s">
        <v>1</v>
      </c>
      <c r="C1" s="9"/>
      <c r="E1" s="9"/>
      <c r="F1" s="9"/>
      <c r="G1" s="9"/>
      <c r="H1" s="117"/>
      <c r="I1" s="117"/>
      <c r="J1" s="117"/>
      <c r="K1" s="117"/>
      <c r="L1" s="9"/>
      <c r="M1" s="9"/>
      <c r="N1" s="9"/>
      <c r="O1" s="9"/>
      <c r="P1" s="9"/>
      <c r="Q1" s="9"/>
      <c r="R1" s="9"/>
      <c r="S1" s="117"/>
      <c r="T1" s="117"/>
      <c r="U1" s="9"/>
      <c r="V1" s="21"/>
      <c r="W1" s="21"/>
      <c r="X1" s="21"/>
      <c r="Y1" s="21"/>
      <c r="Z1" s="21"/>
      <c r="AA1" s="21"/>
      <c r="AB1" s="21"/>
      <c r="AC1" s="21"/>
    </row>
    <row r="2" spans="1:31" ht="37.5" customHeight="1" x14ac:dyDescent="0.25">
      <c r="B2" s="9"/>
      <c r="C2" s="70"/>
      <c r="D2" s="114" t="e" vm="1">
        <v>#VALUE!</v>
      </c>
      <c r="E2" s="114"/>
      <c r="F2" s="114"/>
      <c r="G2" s="115"/>
      <c r="H2" s="78" t="s">
        <v>233</v>
      </c>
      <c r="I2" s="83" cm="1">
        <f t="array" ref="I2">_FV(D2,"Market cap",TRUE)/1000000000</f>
        <v>16.681821101000001</v>
      </c>
      <c r="J2" s="77" t="s">
        <v>230</v>
      </c>
      <c r="K2" s="50" t="s">
        <v>228</v>
      </c>
      <c r="L2" s="130" t="str" cm="1">
        <f t="array" ref="L2">_FV(D2,"Industry")</f>
        <v>Leisure Products</v>
      </c>
      <c r="M2" s="130"/>
      <c r="N2" s="130"/>
      <c r="O2" s="131"/>
      <c r="P2" s="58"/>
      <c r="Q2" s="65"/>
      <c r="R2" s="122" t="s">
        <v>234</v>
      </c>
      <c r="S2" s="122"/>
      <c r="T2" s="66"/>
      <c r="U2" s="65"/>
      <c r="V2" s="67"/>
      <c r="W2" s="21"/>
      <c r="X2" s="21"/>
      <c r="Y2" s="21"/>
      <c r="Z2" s="21"/>
      <c r="AA2" s="21"/>
      <c r="AB2" s="21"/>
      <c r="AC2" s="21"/>
    </row>
    <row r="3" spans="1:31" ht="12.75" customHeight="1" x14ac:dyDescent="0.25">
      <c r="B3" s="9"/>
      <c r="C3" s="45"/>
      <c r="D3" s="71"/>
      <c r="E3" s="65"/>
      <c r="F3" s="65"/>
      <c r="G3" s="65"/>
      <c r="H3" s="64"/>
      <c r="I3" s="72"/>
      <c r="J3" s="9"/>
      <c r="K3" s="65"/>
      <c r="L3" s="9"/>
      <c r="M3" s="9"/>
      <c r="N3" s="9"/>
      <c r="O3" s="46"/>
      <c r="P3" s="58"/>
      <c r="Q3" s="9"/>
      <c r="R3" s="9"/>
      <c r="S3" s="63"/>
      <c r="T3" s="63"/>
      <c r="U3" s="9"/>
      <c r="V3" s="46"/>
      <c r="W3" s="21"/>
      <c r="X3" s="21"/>
      <c r="Y3" s="21"/>
      <c r="Z3" s="21"/>
      <c r="AA3" s="21"/>
      <c r="AB3" s="21"/>
      <c r="AC3" s="21"/>
    </row>
    <row r="4" spans="1:31" ht="14.25" customHeight="1" x14ac:dyDescent="0.25">
      <c r="B4" s="9"/>
      <c r="C4" s="45"/>
      <c r="D4" s="116" t="str" cm="1">
        <f t="array" ref="D4">_FV(D2,"Description")</f>
        <v>Pool Corporation is a distributor of swimming pool supplies, equipment and related leisure products. The Company is a distributor of irrigation and landscape products in the United States. The Company operates sales centers in North America, Europe and Australia through its distribution networks, which includes SCP Distributors (SCP), Superior Pool Products (Superior), Horizon Distributors (Horizon), National Pool Tile (NPT) and Sun Wholesale Supply, Inc. (Sun Wholesale). The Company's NPT network primarily serves the swimming pool market but does provide some overlap with the irrigation and landscape industries as it offers its brand of pool tile, composite pool finish products and hardscapes. It also offers virtual tools for homeowners to select and design their pool and outdoor environments, working with their chosen contractors to install these products. The Company offers its products to swimming pool remodelers and builders, specialty retailers, and among others.</v>
      </c>
      <c r="E4" s="116"/>
      <c r="F4" s="116"/>
      <c r="G4" s="116"/>
      <c r="H4" s="63"/>
      <c r="I4" s="9"/>
      <c r="J4" s="9" t="s">
        <v>227</v>
      </c>
      <c r="K4" s="9"/>
      <c r="L4" s="9"/>
      <c r="M4" s="9"/>
      <c r="N4" s="9"/>
      <c r="O4" s="46"/>
      <c r="P4" s="58"/>
      <c r="Q4" s="9"/>
      <c r="R4" s="9" t="s">
        <v>239</v>
      </c>
      <c r="S4" s="85" t="s">
        <v>240</v>
      </c>
      <c r="T4" s="85" t="s">
        <v>241</v>
      </c>
      <c r="U4" s="85" t="s">
        <v>242</v>
      </c>
      <c r="V4" s="46"/>
      <c r="W4" s="21"/>
      <c r="X4" s="21"/>
      <c r="Y4" s="21"/>
      <c r="Z4" s="21"/>
      <c r="AA4" s="21"/>
      <c r="AB4" s="21"/>
      <c r="AC4" s="21"/>
      <c r="AD4" s="98">
        <f>T14</f>
        <v>366.738</v>
      </c>
      <c r="AE4" s="22">
        <v>0</v>
      </c>
    </row>
    <row r="5" spans="1:31" ht="37.5" customHeight="1" x14ac:dyDescent="0.25">
      <c r="A5" s="106" t="s">
        <v>309</v>
      </c>
      <c r="B5" s="9"/>
      <c r="C5" s="45"/>
      <c r="D5" s="116"/>
      <c r="E5" s="116"/>
      <c r="F5" s="116"/>
      <c r="G5" s="116"/>
      <c r="H5" s="73"/>
      <c r="I5" s="63"/>
      <c r="J5" s="121" cm="1">
        <f t="array" ref="J5">_FV(D2,"Price")</f>
        <v>415.74</v>
      </c>
      <c r="K5" s="121"/>
      <c r="L5" s="121"/>
      <c r="M5" s="121"/>
      <c r="N5" s="35"/>
      <c r="O5" s="46"/>
      <c r="P5" s="58"/>
      <c r="Q5" s="9"/>
      <c r="R5" s="86">
        <f>J5/N29</f>
        <v>45.485776805251639</v>
      </c>
      <c r="S5" s="86">
        <f>J5/N30</f>
        <v>44.359138020479996</v>
      </c>
      <c r="T5" s="84">
        <f>(R5)/(S29*100)</f>
        <v>1.8261331096901385</v>
      </c>
      <c r="U5" s="87">
        <f>1/R5</f>
        <v>2.1984894405157069E-2</v>
      </c>
      <c r="V5" s="46"/>
      <c r="W5" s="21"/>
      <c r="X5" s="21"/>
      <c r="Y5" s="21"/>
      <c r="Z5" s="21"/>
      <c r="AA5" s="21"/>
      <c r="AB5" s="21"/>
      <c r="AC5" s="21"/>
      <c r="AD5" s="22">
        <f>AD4+(AD4*$T$10)</f>
        <v>495.09629999999999</v>
      </c>
      <c r="AE5" s="22">
        <v>1</v>
      </c>
    </row>
    <row r="6" spans="1:31" ht="15" customHeight="1" x14ac:dyDescent="0.25">
      <c r="A6" s="109">
        <f>(N53/100)</f>
        <v>0.29963283463266138</v>
      </c>
      <c r="B6" s="9"/>
      <c r="C6" s="45"/>
      <c r="D6" s="116"/>
      <c r="E6" s="116"/>
      <c r="F6" s="116"/>
      <c r="G6" s="116"/>
      <c r="H6" s="73"/>
      <c r="I6" s="63"/>
      <c r="J6" s="21"/>
      <c r="K6" s="88" t="s">
        <v>229</v>
      </c>
      <c r="L6" s="75" cm="1">
        <f t="array" ref="L6">_FV(D2,"change")</f>
        <v>-11.45</v>
      </c>
      <c r="M6" s="74" cm="1">
        <f t="array" ref="M6">_FV(D2,"Change (%)",TRUE)</f>
        <v>-2.6803E-2</v>
      </c>
      <c r="N6" s="9"/>
      <c r="O6" s="46"/>
      <c r="P6" s="58"/>
      <c r="Q6" s="9"/>
      <c r="R6" s="85" t="s">
        <v>252</v>
      </c>
      <c r="S6" s="85" t="s">
        <v>251</v>
      </c>
      <c r="T6" s="85" t="s">
        <v>253</v>
      </c>
      <c r="U6" s="9" t="s">
        <v>254</v>
      </c>
      <c r="V6" s="46"/>
      <c r="W6" s="21"/>
      <c r="X6" s="21"/>
      <c r="Y6" s="21"/>
      <c r="Z6" s="21"/>
      <c r="AA6" s="21"/>
      <c r="AB6" s="21"/>
      <c r="AC6" s="21"/>
      <c r="AD6" s="22">
        <f>AD5+(AD5*$T$10)</f>
        <v>668.38000499999998</v>
      </c>
      <c r="AE6" s="22">
        <v>2</v>
      </c>
    </row>
    <row r="7" spans="1:31" ht="15" customHeight="1" x14ac:dyDescent="0.25">
      <c r="A7" s="107"/>
      <c r="B7" s="9"/>
      <c r="C7" s="45"/>
      <c r="D7" s="116"/>
      <c r="E7" s="116"/>
      <c r="F7" s="116"/>
      <c r="G7" s="116"/>
      <c r="H7" s="73"/>
      <c r="I7" s="63"/>
      <c r="J7" s="21"/>
      <c r="K7" s="21"/>
      <c r="L7" s="21"/>
      <c r="M7" s="21"/>
      <c r="N7" s="9"/>
      <c r="O7" s="46"/>
      <c r="P7" s="58"/>
      <c r="Q7" s="9"/>
      <c r="R7" s="120">
        <f>(K17*1000)/N32/N29</f>
        <v>47.113224629240165</v>
      </c>
      <c r="S7" s="120">
        <f>(K17*1000)/N32/N30</f>
        <v>45.946275532817737</v>
      </c>
      <c r="T7" s="120">
        <f>S7/(S30*100)</f>
        <v>1.1148708491003323</v>
      </c>
      <c r="U7" s="127">
        <f>1/S7</f>
        <v>2.1764549757373408E-2</v>
      </c>
      <c r="V7" s="46"/>
      <c r="W7" s="21"/>
      <c r="X7" s="21"/>
      <c r="Y7" s="21"/>
      <c r="Z7" s="21"/>
      <c r="AA7" s="21"/>
      <c r="AB7" s="21"/>
      <c r="AC7" s="21"/>
      <c r="AD7" s="22">
        <f>AD6+(AD6*$T$10)</f>
        <v>902.31300675</v>
      </c>
      <c r="AE7" s="22">
        <v>3</v>
      </c>
    </row>
    <row r="8" spans="1:31" ht="15" customHeight="1" x14ac:dyDescent="0.25">
      <c r="A8" s="107" t="s">
        <v>310</v>
      </c>
      <c r="B8" s="9"/>
      <c r="C8" s="45"/>
      <c r="D8" s="116"/>
      <c r="E8" s="116"/>
      <c r="F8" s="116"/>
      <c r="G8" s="116"/>
      <c r="H8" s="73"/>
      <c r="I8" s="63"/>
      <c r="J8" s="76" t="s">
        <v>231</v>
      </c>
      <c r="K8" s="76" cm="1">
        <f t="array" ref="K8">_FV(D2,"52 week high",TRUE)</f>
        <v>582.26499999999999</v>
      </c>
      <c r="L8" s="123" t="s">
        <v>235</v>
      </c>
      <c r="M8" s="123"/>
      <c r="N8" s="82">
        <f>-N31/J5</f>
        <v>5.5134237753860487E-3</v>
      </c>
      <c r="O8" s="46"/>
      <c r="P8" s="58"/>
      <c r="Q8" s="9"/>
      <c r="R8" s="120"/>
      <c r="S8" s="120"/>
      <c r="T8" s="120"/>
      <c r="U8" s="127"/>
      <c r="V8" s="46"/>
      <c r="W8" s="21"/>
      <c r="X8" s="21"/>
      <c r="Y8" s="21"/>
      <c r="Z8" s="21"/>
      <c r="AA8" s="21"/>
      <c r="AB8" s="21"/>
      <c r="AC8" s="21"/>
      <c r="AD8" s="22">
        <f>AD7+(AD7*$T$10)</f>
        <v>1218.1225591124999</v>
      </c>
      <c r="AE8" s="22">
        <v>4</v>
      </c>
    </row>
    <row r="9" spans="1:31" ht="15" customHeight="1" x14ac:dyDescent="0.25">
      <c r="A9" s="110">
        <f>T30</f>
        <v>0.28135513567853176</v>
      </c>
      <c r="B9" s="9"/>
      <c r="C9" s="45"/>
      <c r="D9" s="116"/>
      <c r="E9" s="116"/>
      <c r="F9" s="116"/>
      <c r="G9" s="116"/>
      <c r="H9" s="73"/>
      <c r="I9" s="63"/>
      <c r="J9" s="79" t="s">
        <v>232</v>
      </c>
      <c r="K9" s="76" cm="1">
        <f t="array" ref="K9">_FV(D2,"52 week low",TRUE)</f>
        <v>401.51</v>
      </c>
      <c r="L9" s="123" t="s">
        <v>236</v>
      </c>
      <c r="M9" s="123"/>
      <c r="N9" s="82">
        <f>-N31/N29</f>
        <v>0.25078236327997766</v>
      </c>
      <c r="O9" s="46"/>
      <c r="P9" s="58"/>
      <c r="Q9" s="9"/>
      <c r="R9" s="9"/>
      <c r="S9" s="63"/>
      <c r="T9" s="63"/>
      <c r="U9" s="9"/>
      <c r="V9" s="46"/>
      <c r="W9" s="21"/>
      <c r="X9" s="21"/>
      <c r="Y9" s="21"/>
      <c r="Z9" s="21"/>
      <c r="AA9" s="21"/>
      <c r="AB9" s="21"/>
      <c r="AC9" s="21"/>
      <c r="AD9" s="22">
        <f>AD8+(AD8*$T$10)</f>
        <v>1644.4654548018748</v>
      </c>
      <c r="AE9" s="22">
        <v>5</v>
      </c>
    </row>
    <row r="10" spans="1:31" ht="15" customHeight="1" x14ac:dyDescent="0.25">
      <c r="A10" s="107"/>
      <c r="B10" s="9"/>
      <c r="C10" s="45"/>
      <c r="D10" s="116"/>
      <c r="E10" s="116"/>
      <c r="F10" s="116"/>
      <c r="G10" s="116"/>
      <c r="H10" s="73"/>
      <c r="I10" s="63"/>
      <c r="J10" s="79"/>
      <c r="K10" s="76"/>
      <c r="L10" s="21"/>
      <c r="M10" s="9"/>
      <c r="N10" s="9"/>
      <c r="O10" s="46"/>
      <c r="P10" s="112"/>
      <c r="Q10" s="9"/>
      <c r="R10" s="113" t="s">
        <v>255</v>
      </c>
      <c r="S10" s="113"/>
      <c r="T10" s="95">
        <v>0.35</v>
      </c>
      <c r="U10" s="9"/>
      <c r="V10" s="46"/>
      <c r="W10" s="21"/>
      <c r="X10" s="21"/>
      <c r="Y10" s="21"/>
      <c r="Z10" s="21"/>
      <c r="AA10" s="21"/>
      <c r="AB10" s="21"/>
      <c r="AC10" s="21"/>
      <c r="AD10" s="22">
        <f>AD9+(AD9*$T$11)</f>
        <v>1891.1352730221561</v>
      </c>
      <c r="AE10" s="22">
        <v>6</v>
      </c>
    </row>
    <row r="11" spans="1:31" ht="15" customHeight="1" x14ac:dyDescent="0.25">
      <c r="A11" s="107" t="s">
        <v>311</v>
      </c>
      <c r="B11" s="9"/>
      <c r="C11" s="45"/>
      <c r="D11" s="116"/>
      <c r="E11" s="116"/>
      <c r="F11" s="116"/>
      <c r="G11" s="116"/>
      <c r="H11" s="73"/>
      <c r="I11" s="63"/>
      <c r="J11" s="79"/>
      <c r="K11" s="76"/>
      <c r="L11" s="21"/>
      <c r="M11" s="9"/>
      <c r="N11" s="9"/>
      <c r="O11" s="46"/>
      <c r="P11" s="58"/>
      <c r="Q11" s="9"/>
      <c r="R11" s="113" t="s">
        <v>256</v>
      </c>
      <c r="S11" s="113"/>
      <c r="T11" s="96">
        <v>0.15</v>
      </c>
      <c r="U11" s="9"/>
      <c r="V11" s="46"/>
      <c r="W11" s="21"/>
      <c r="X11" s="21"/>
      <c r="Y11" s="21"/>
      <c r="Z11" s="21"/>
      <c r="AA11" s="21"/>
      <c r="AB11" s="21"/>
      <c r="AC11" s="21"/>
      <c r="AD11" s="22">
        <f>AD10+(AD10*$T$11)</f>
        <v>2174.8055639754793</v>
      </c>
      <c r="AE11" s="22">
        <v>7</v>
      </c>
    </row>
    <row r="12" spans="1:31" ht="15" customHeight="1" x14ac:dyDescent="0.25">
      <c r="A12" s="109">
        <f>(N38/100)</f>
        <v>0.2873</v>
      </c>
      <c r="B12" s="9"/>
      <c r="C12" s="45"/>
      <c r="D12" s="116"/>
      <c r="E12" s="116"/>
      <c r="F12" s="116"/>
      <c r="G12" s="116"/>
      <c r="H12" s="73"/>
      <c r="I12" s="63"/>
      <c r="J12" s="126" t="s">
        <v>238</v>
      </c>
      <c r="K12" s="126"/>
      <c r="L12" s="128" t="s">
        <v>237</v>
      </c>
      <c r="M12" s="128"/>
      <c r="N12" s="21"/>
      <c r="O12" s="46"/>
      <c r="P12" s="58"/>
      <c r="Q12" s="9"/>
      <c r="R12" s="113" t="s">
        <v>257</v>
      </c>
      <c r="S12" s="113"/>
      <c r="T12" s="96">
        <v>0.14000000000000001</v>
      </c>
      <c r="U12" s="9"/>
      <c r="V12" s="46"/>
      <c r="W12" s="21"/>
      <c r="X12" s="21"/>
      <c r="Y12" s="21"/>
      <c r="Z12" s="21"/>
      <c r="AA12" s="21"/>
      <c r="AB12" s="21"/>
      <c r="AC12" s="21"/>
      <c r="AD12" s="22">
        <f>AD11+(AD11*$T$11)</f>
        <v>2501.0263985718011</v>
      </c>
      <c r="AE12" s="22">
        <v>8</v>
      </c>
    </row>
    <row r="13" spans="1:31" ht="15" customHeight="1" x14ac:dyDescent="0.25">
      <c r="A13" s="107"/>
      <c r="B13" s="9"/>
      <c r="C13" s="45"/>
      <c r="D13" s="116"/>
      <c r="E13" s="116"/>
      <c r="F13" s="116"/>
      <c r="G13" s="116"/>
      <c r="H13" s="73"/>
      <c r="I13" s="63"/>
      <c r="J13" s="124" t="s">
        <v>313</v>
      </c>
      <c r="K13" s="125"/>
      <c r="L13" s="132" t="s">
        <v>313</v>
      </c>
      <c r="M13" s="132"/>
      <c r="N13" s="21"/>
      <c r="O13" s="46"/>
      <c r="P13" s="58"/>
      <c r="Q13" s="9"/>
      <c r="R13" s="113" t="s">
        <v>258</v>
      </c>
      <c r="S13" s="113"/>
      <c r="T13" s="37">
        <v>15</v>
      </c>
      <c r="U13" s="9"/>
      <c r="V13" s="46"/>
      <c r="W13" s="21"/>
      <c r="X13" s="21"/>
      <c r="Y13" s="21"/>
      <c r="Z13" s="21"/>
      <c r="AA13" s="21"/>
      <c r="AB13" s="21"/>
      <c r="AC13" s="21"/>
      <c r="AD13" s="22">
        <f>AD12+(AD12*$T$11)</f>
        <v>2876.1803583575711</v>
      </c>
      <c r="AE13" s="22">
        <v>9</v>
      </c>
    </row>
    <row r="14" spans="1:31" ht="15" customHeight="1" x14ac:dyDescent="0.25">
      <c r="A14" s="107" t="s">
        <v>254</v>
      </c>
      <c r="B14" s="9"/>
      <c r="C14" s="45"/>
      <c r="D14" s="116"/>
      <c r="E14" s="116"/>
      <c r="F14" s="116"/>
      <c r="G14" s="116"/>
      <c r="H14" s="73"/>
      <c r="I14" s="63"/>
      <c r="J14" s="125"/>
      <c r="K14" s="125"/>
      <c r="L14" s="132"/>
      <c r="M14" s="132"/>
      <c r="N14" s="21"/>
      <c r="O14" s="46"/>
      <c r="P14" s="58"/>
      <c r="Q14" s="9"/>
      <c r="R14" s="113" t="s">
        <v>259</v>
      </c>
      <c r="S14" s="113"/>
      <c r="T14" s="97">
        <f>N25</f>
        <v>366.738</v>
      </c>
      <c r="U14" s="9"/>
      <c r="V14" s="46"/>
      <c r="W14" s="21"/>
      <c r="X14" s="21"/>
      <c r="Y14" s="21"/>
      <c r="Z14" s="21"/>
      <c r="AA14" s="21"/>
      <c r="AB14" s="21"/>
      <c r="AC14" s="21"/>
      <c r="AD14" s="22">
        <f>AD13+(AD13*$T$11)</f>
        <v>3307.6074121112069</v>
      </c>
      <c r="AE14" s="22">
        <v>10</v>
      </c>
    </row>
    <row r="15" spans="1:31" ht="15" customHeight="1" x14ac:dyDescent="0.25">
      <c r="A15" s="110">
        <f>U7</f>
        <v>2.1764549757373408E-2</v>
      </c>
      <c r="B15" s="9"/>
      <c r="C15" s="45"/>
      <c r="D15" s="116"/>
      <c r="E15" s="116"/>
      <c r="F15" s="116"/>
      <c r="G15" s="116"/>
      <c r="H15" s="63"/>
      <c r="I15" s="63"/>
      <c r="J15" s="79"/>
      <c r="K15" s="76"/>
      <c r="L15" s="21"/>
      <c r="M15" s="9"/>
      <c r="N15" s="9"/>
      <c r="O15" s="46"/>
      <c r="P15" s="58"/>
      <c r="Q15" s="9"/>
      <c r="R15" s="9"/>
      <c r="S15" s="63"/>
      <c r="T15" s="63"/>
      <c r="U15" s="9"/>
      <c r="V15" s="46"/>
      <c r="W15" s="21"/>
      <c r="X15" s="21"/>
      <c r="Y15" s="21"/>
      <c r="Z15" s="21"/>
      <c r="AA15" s="21"/>
      <c r="AB15" s="21"/>
      <c r="AC15" s="21"/>
      <c r="AD15" s="22" t="s">
        <v>260</v>
      </c>
      <c r="AE15" s="22">
        <f>AD14*T13</f>
        <v>49614.111181668108</v>
      </c>
    </row>
    <row r="16" spans="1:31" ht="15" customHeight="1" x14ac:dyDescent="0.25">
      <c r="A16" s="108"/>
      <c r="B16" s="9"/>
      <c r="C16" s="45"/>
      <c r="D16" s="116"/>
      <c r="E16" s="116"/>
      <c r="F16" s="116"/>
      <c r="G16" s="116"/>
      <c r="H16" s="63"/>
      <c r="I16" s="63"/>
      <c r="J16" s="79"/>
      <c r="K16" s="118" t="s">
        <v>243</v>
      </c>
      <c r="L16" s="118"/>
      <c r="M16" s="9"/>
      <c r="N16" s="9"/>
      <c r="O16" s="46"/>
      <c r="P16" s="58"/>
      <c r="Q16" s="9"/>
      <c r="R16" s="9"/>
      <c r="S16" s="121">
        <f>(NPV(T12,AD5:AD13,AE15) + AE16)/N32</f>
        <v>513.54836764807283</v>
      </c>
      <c r="T16" s="121"/>
      <c r="U16" s="9" t="s">
        <v>312</v>
      </c>
      <c r="V16" s="46"/>
      <c r="W16" s="21"/>
      <c r="X16" s="21"/>
      <c r="Y16" s="21"/>
      <c r="Z16" s="21"/>
      <c r="AA16" s="21"/>
      <c r="AB16" s="21"/>
      <c r="AC16" s="21"/>
      <c r="AD16" s="22" t="s">
        <v>103</v>
      </c>
      <c r="AE16" s="98">
        <f>E70</f>
        <v>588.41899999999998</v>
      </c>
    </row>
    <row r="17" spans="1:31" ht="19.5" customHeight="1" x14ac:dyDescent="0.25">
      <c r="B17" s="9"/>
      <c r="C17" s="45"/>
      <c r="D17" s="116"/>
      <c r="E17" s="116"/>
      <c r="F17" s="116"/>
      <c r="G17" s="116"/>
      <c r="H17" s="63"/>
      <c r="I17" s="63"/>
      <c r="J17" s="21"/>
      <c r="K17" s="119">
        <f>I2+(E70/1000)</f>
        <v>17.270240100999999</v>
      </c>
      <c r="L17" s="119"/>
      <c r="M17" s="94" t="s">
        <v>250</v>
      </c>
      <c r="N17" s="9"/>
      <c r="O17" s="46"/>
      <c r="P17" s="58"/>
      <c r="Q17" s="9"/>
      <c r="R17" s="9"/>
      <c r="S17" s="121"/>
      <c r="T17" s="121"/>
      <c r="U17" s="111">
        <f>S16/J5 -1</f>
        <v>0.23526330795226058</v>
      </c>
      <c r="V17" s="46"/>
      <c r="W17" s="21"/>
      <c r="X17" s="21"/>
      <c r="Y17" s="21"/>
      <c r="Z17" s="21"/>
      <c r="AA17" s="21"/>
      <c r="AB17" s="21"/>
      <c r="AC17" s="21"/>
      <c r="AE17" s="98"/>
    </row>
    <row r="18" spans="1:31" ht="14.25" customHeight="1" x14ac:dyDescent="0.25">
      <c r="B18" s="9"/>
      <c r="C18" s="47"/>
      <c r="D18" s="68"/>
      <c r="E18" s="48"/>
      <c r="F18" s="48"/>
      <c r="G18" s="48"/>
      <c r="H18" s="69"/>
      <c r="I18" s="69"/>
      <c r="J18" s="69"/>
      <c r="K18" s="69"/>
      <c r="L18" s="48"/>
      <c r="M18" s="48"/>
      <c r="N18" s="48"/>
      <c r="O18" s="49"/>
      <c r="P18" s="58"/>
      <c r="Q18" s="48"/>
      <c r="R18" s="48"/>
      <c r="S18" s="69"/>
      <c r="T18" s="69"/>
      <c r="U18" s="48"/>
      <c r="V18" s="49"/>
      <c r="W18" s="21"/>
      <c r="X18" s="21"/>
      <c r="Y18" s="21"/>
      <c r="Z18" s="21"/>
      <c r="AA18" s="21"/>
      <c r="AB18" s="21"/>
      <c r="AC18" s="21"/>
    </row>
    <row r="19" spans="1:31" ht="37.5" customHeight="1" x14ac:dyDescent="0.25">
      <c r="B19" s="9"/>
      <c r="C19" s="9"/>
      <c r="D19" s="38"/>
      <c r="E19" s="9"/>
      <c r="F19" s="9"/>
      <c r="G19" s="9"/>
      <c r="H19" s="54"/>
      <c r="I19" s="54"/>
      <c r="J19" s="54"/>
      <c r="K19" s="54"/>
      <c r="L19" s="9"/>
      <c r="M19" s="9"/>
      <c r="N19" s="9"/>
      <c r="O19" s="9"/>
      <c r="P19" s="9"/>
      <c r="Q19" s="9"/>
      <c r="R19" s="9"/>
      <c r="S19" s="63"/>
      <c r="T19" s="63"/>
      <c r="U19" s="21"/>
      <c r="V19" s="21"/>
      <c r="W19" s="21"/>
      <c r="X19" s="21"/>
      <c r="Y19" s="21"/>
      <c r="Z19" s="21"/>
      <c r="AA19" s="21"/>
      <c r="AB19" s="21"/>
      <c r="AC19" s="21"/>
    </row>
    <row r="20" spans="1:31" s="27" customFormat="1" ht="18.95" customHeight="1" x14ac:dyDescent="0.25">
      <c r="A20" s="26"/>
      <c r="B20" s="23"/>
      <c r="C20" s="24"/>
      <c r="D20" s="2"/>
      <c r="E20" s="15">
        <v>2011</v>
      </c>
      <c r="F20" s="15">
        <v>2012</v>
      </c>
      <c r="G20" s="15">
        <v>2013</v>
      </c>
      <c r="H20" s="15">
        <v>2014</v>
      </c>
      <c r="I20" s="15">
        <v>2015</v>
      </c>
      <c r="J20" s="15">
        <v>2016</v>
      </c>
      <c r="K20" s="15">
        <v>2017</v>
      </c>
      <c r="L20" s="15">
        <v>2018</v>
      </c>
      <c r="M20" s="15">
        <v>2019</v>
      </c>
      <c r="N20" s="16">
        <v>2020</v>
      </c>
      <c r="O20" s="25"/>
      <c r="P20" s="26"/>
      <c r="Q20" s="41"/>
      <c r="R20" s="50" t="s">
        <v>175</v>
      </c>
      <c r="S20" s="50" t="s">
        <v>218</v>
      </c>
      <c r="T20" s="50" t="s">
        <v>219</v>
      </c>
      <c r="U20" s="50" t="s">
        <v>220</v>
      </c>
      <c r="V20" s="42"/>
      <c r="W20" s="26"/>
      <c r="Y20" s="26"/>
      <c r="Z20" s="26"/>
      <c r="AA20" s="26"/>
      <c r="AB20" s="26"/>
      <c r="AC20" s="26"/>
    </row>
    <row r="21" spans="1:31" s="27" customFormat="1" ht="20.100000000000001" customHeight="1" x14ac:dyDescent="0.25">
      <c r="A21" s="26"/>
      <c r="B21" s="28"/>
      <c r="C21" s="29"/>
      <c r="D21" s="5" t="s">
        <v>2</v>
      </c>
      <c r="E21" s="6">
        <v>1793.318</v>
      </c>
      <c r="F21" s="6">
        <v>1953.9739999999999</v>
      </c>
      <c r="G21" s="6">
        <v>2079.6999999999998</v>
      </c>
      <c r="H21" s="6">
        <v>2246.5619999999999</v>
      </c>
      <c r="I21" s="6">
        <v>2363.1390000000001</v>
      </c>
      <c r="J21" s="6">
        <v>2570.8029999999999</v>
      </c>
      <c r="K21" s="6">
        <v>2788.1880000000001</v>
      </c>
      <c r="L21" s="6">
        <v>2998.0970000000002</v>
      </c>
      <c r="M21" s="6">
        <v>3199.5169999999998</v>
      </c>
      <c r="N21" s="6">
        <v>3936.623</v>
      </c>
      <c r="O21" s="30"/>
      <c r="P21" s="26"/>
      <c r="Q21" s="43"/>
      <c r="R21" s="51">
        <f t="shared" ref="R21:R33" si="0">IFERROR((N21/M21-1),"")</f>
        <v>0.23038039804132948</v>
      </c>
      <c r="S21" s="51">
        <f t="shared" ref="S21:S33" si="1">IFERROR(((N21/K21)^(1/3) -1),"")</f>
        <v>0.12184775695231198</v>
      </c>
      <c r="T21" s="51">
        <f t="shared" ref="T21:T33" si="2">IFERROR(((N21/I21)^(1/5) -1),"")</f>
        <v>0.107457099491582</v>
      </c>
      <c r="U21" s="51">
        <f t="shared" ref="U21:U33" si="3">IFERROR(((N21/E21)^(1/9) -1),"")</f>
        <v>9.1291378602743389E-2</v>
      </c>
      <c r="V21" s="44"/>
      <c r="W21" s="26"/>
      <c r="X21" s="57"/>
      <c r="Y21" s="26"/>
      <c r="Z21" s="26"/>
      <c r="AA21" s="26"/>
      <c r="AB21" s="26"/>
      <c r="AC21" s="26"/>
    </row>
    <row r="22" spans="1:31" s="27" customFormat="1" ht="20.100000000000001" customHeight="1" x14ac:dyDescent="0.25">
      <c r="A22" s="26"/>
      <c r="B22" s="28"/>
      <c r="C22" s="29"/>
      <c r="D22" s="5" t="s">
        <v>5</v>
      </c>
      <c r="E22" s="6">
        <v>531.59</v>
      </c>
      <c r="F22" s="6">
        <v>567.40700000000004</v>
      </c>
      <c r="G22" s="6">
        <v>591.27700000000004</v>
      </c>
      <c r="H22" s="6">
        <v>643.34</v>
      </c>
      <c r="I22" s="6">
        <v>675.64400000000001</v>
      </c>
      <c r="J22" s="6">
        <v>741.08699999999999</v>
      </c>
      <c r="K22" s="6">
        <v>805.28899999999999</v>
      </c>
      <c r="L22" s="6">
        <v>870.173</v>
      </c>
      <c r="M22" s="6">
        <v>924.92499999999995</v>
      </c>
      <c r="N22" s="6">
        <v>1130.902</v>
      </c>
      <c r="O22" s="30"/>
      <c r="P22" s="26"/>
      <c r="Q22" s="43"/>
      <c r="R22" s="51">
        <f t="shared" si="0"/>
        <v>0.222695894261697</v>
      </c>
      <c r="S22" s="51">
        <f t="shared" si="1"/>
        <v>0.11984453547278373</v>
      </c>
      <c r="T22" s="51">
        <f t="shared" si="2"/>
        <v>0.10851457973088174</v>
      </c>
      <c r="U22" s="51">
        <f t="shared" si="3"/>
        <v>8.7495765044768525E-2</v>
      </c>
      <c r="V22" s="44"/>
      <c r="W22" s="26"/>
      <c r="X22" s="57"/>
      <c r="Y22" s="26"/>
      <c r="Z22" s="26"/>
      <c r="AA22" s="26"/>
      <c r="AB22" s="26"/>
      <c r="AC22" s="26"/>
    </row>
    <row r="23" spans="1:31" s="27" customFormat="1" ht="20.100000000000001" customHeight="1" x14ac:dyDescent="0.25">
      <c r="A23" s="26"/>
      <c r="B23" s="28"/>
      <c r="C23" s="29"/>
      <c r="D23" s="5" t="s">
        <v>17</v>
      </c>
      <c r="E23" s="6">
        <v>136.58099999999999</v>
      </c>
      <c r="F23" s="6">
        <v>158.06100000000001</v>
      </c>
      <c r="G23" s="6">
        <v>180.26400000000001</v>
      </c>
      <c r="H23" s="6">
        <v>204.61799999999999</v>
      </c>
      <c r="I23" s="6">
        <v>233.87200000000001</v>
      </c>
      <c r="J23" s="6">
        <v>278.34399999999999</v>
      </c>
      <c r="K23" s="6">
        <v>310.529</v>
      </c>
      <c r="L23" s="6">
        <v>342.04599999999999</v>
      </c>
      <c r="M23" s="6">
        <v>370.78199999999998</v>
      </c>
      <c r="N23" s="6">
        <v>493.72</v>
      </c>
      <c r="O23" s="30"/>
      <c r="P23" s="26"/>
      <c r="Q23" s="43"/>
      <c r="R23" s="51">
        <f t="shared" si="0"/>
        <v>0.33156409965963851</v>
      </c>
      <c r="S23" s="51">
        <f t="shared" si="1"/>
        <v>0.16714868535067517</v>
      </c>
      <c r="T23" s="51">
        <f t="shared" si="2"/>
        <v>0.1611825430886813</v>
      </c>
      <c r="U23" s="51">
        <f t="shared" si="3"/>
        <v>0.15347994490661909</v>
      </c>
      <c r="V23" s="44"/>
      <c r="W23" s="26"/>
      <c r="X23" s="57"/>
      <c r="Y23" s="26"/>
      <c r="Z23" s="26"/>
      <c r="AA23" s="26"/>
      <c r="AB23" s="26"/>
      <c r="AC23" s="26"/>
    </row>
    <row r="24" spans="1:31" s="27" customFormat="1" ht="20.100000000000001" customHeight="1" x14ac:dyDescent="0.25">
      <c r="A24" s="26"/>
      <c r="B24" s="28"/>
      <c r="C24" s="29"/>
      <c r="D24" s="5" t="s">
        <v>19</v>
      </c>
      <c r="E24" s="6">
        <v>125.06699999999999</v>
      </c>
      <c r="F24" s="6">
        <v>144.869</v>
      </c>
      <c r="G24" s="6">
        <v>165.48599999999999</v>
      </c>
      <c r="H24" s="6">
        <v>188.87</v>
      </c>
      <c r="I24" s="6">
        <v>216.22200000000001</v>
      </c>
      <c r="J24" s="6">
        <v>255.85900000000001</v>
      </c>
      <c r="K24" s="6">
        <v>284.37099999999998</v>
      </c>
      <c r="L24" s="6">
        <v>313.88900000000001</v>
      </c>
      <c r="M24" s="6">
        <v>341.24599999999998</v>
      </c>
      <c r="N24" s="6">
        <v>464.02699999999999</v>
      </c>
      <c r="O24" s="30"/>
      <c r="P24" s="26"/>
      <c r="Q24" s="43"/>
      <c r="R24" s="51">
        <f t="shared" si="0"/>
        <v>0.35980201965737324</v>
      </c>
      <c r="S24" s="51">
        <f t="shared" si="1"/>
        <v>0.17729685002434081</v>
      </c>
      <c r="T24" s="51">
        <f t="shared" si="2"/>
        <v>0.1650073738768989</v>
      </c>
      <c r="U24" s="51">
        <f t="shared" si="3"/>
        <v>0.15682249286841454</v>
      </c>
      <c r="V24" s="44"/>
      <c r="W24" s="26"/>
      <c r="X24" s="57"/>
      <c r="Y24" s="26"/>
      <c r="Z24" s="26"/>
      <c r="AA24" s="26"/>
      <c r="AB24" s="26"/>
      <c r="AC24" s="26"/>
    </row>
    <row r="25" spans="1:31" s="27" customFormat="1" ht="20.100000000000001" customHeight="1" x14ac:dyDescent="0.25">
      <c r="A25" s="26"/>
      <c r="B25" s="28"/>
      <c r="C25" s="29"/>
      <c r="D25" s="5" t="s">
        <v>25</v>
      </c>
      <c r="E25" s="6">
        <v>71.992999999999995</v>
      </c>
      <c r="F25" s="6">
        <v>81.971999999999994</v>
      </c>
      <c r="G25" s="6">
        <v>97.33</v>
      </c>
      <c r="H25" s="6">
        <v>110.69199999999999</v>
      </c>
      <c r="I25" s="40">
        <v>128.27500000000001</v>
      </c>
      <c r="J25" s="40">
        <v>148.95500000000001</v>
      </c>
      <c r="K25" s="40">
        <v>191.63300000000001</v>
      </c>
      <c r="L25" s="40">
        <v>234.46100000000001</v>
      </c>
      <c r="M25" s="40">
        <v>261.57499999999999</v>
      </c>
      <c r="N25" s="40">
        <v>366.738</v>
      </c>
      <c r="O25" s="30"/>
      <c r="P25" s="26"/>
      <c r="Q25" s="43"/>
      <c r="R25" s="51">
        <f t="shared" si="0"/>
        <v>0.4020376565038708</v>
      </c>
      <c r="S25" s="51">
        <f t="shared" si="1"/>
        <v>0.24154330188585305</v>
      </c>
      <c r="T25" s="51">
        <f t="shared" si="2"/>
        <v>0.23379435188784115</v>
      </c>
      <c r="U25" s="51">
        <f t="shared" si="3"/>
        <v>0.19829252172953882</v>
      </c>
      <c r="V25" s="44"/>
      <c r="W25" s="26"/>
      <c r="X25" s="57"/>
      <c r="Y25" s="26"/>
      <c r="Z25" s="26"/>
      <c r="AA25" s="26"/>
      <c r="AB25" s="26"/>
      <c r="AC25" s="26"/>
    </row>
    <row r="26" spans="1:31" s="27" customFormat="1" ht="20.100000000000001" customHeight="1" x14ac:dyDescent="0.25">
      <c r="A26" s="26"/>
      <c r="B26" s="28"/>
      <c r="C26" s="29"/>
      <c r="D26" s="19" t="s">
        <v>95</v>
      </c>
      <c r="E26" s="20">
        <v>55.649000000000001</v>
      </c>
      <c r="F26" s="20">
        <v>102.807</v>
      </c>
      <c r="G26" s="20">
        <v>86.346000000000004</v>
      </c>
      <c r="H26" s="20">
        <v>104.48699999999999</v>
      </c>
      <c r="I26" s="39">
        <v>116.955</v>
      </c>
      <c r="J26" s="39">
        <v>131.02600000000001</v>
      </c>
      <c r="K26" s="39">
        <v>135.92099999999999</v>
      </c>
      <c r="L26" s="39">
        <v>87.075999999999993</v>
      </c>
      <c r="M26" s="39">
        <v>265.41399999999999</v>
      </c>
      <c r="N26" s="39">
        <v>375.87900000000002</v>
      </c>
      <c r="O26" s="30"/>
      <c r="P26" s="26"/>
      <c r="Q26" s="43"/>
      <c r="R26" s="51">
        <f t="shared" si="0"/>
        <v>0.41619884407001906</v>
      </c>
      <c r="S26" s="51">
        <f t="shared" si="1"/>
        <v>0.40363385257405415</v>
      </c>
      <c r="T26" s="51">
        <f t="shared" si="2"/>
        <v>0.26300728015919028</v>
      </c>
      <c r="U26" s="51">
        <f t="shared" si="3"/>
        <v>0.23645052768575003</v>
      </c>
      <c r="V26" s="44"/>
      <c r="W26" s="26"/>
      <c r="X26" s="57"/>
      <c r="Y26" s="26"/>
      <c r="Z26" s="26"/>
      <c r="AA26" s="26"/>
      <c r="AB26" s="26"/>
      <c r="AC26" s="26"/>
    </row>
    <row r="27" spans="1:31" s="27" customFormat="1" ht="20.100000000000001" customHeight="1" x14ac:dyDescent="0.25">
      <c r="A27" s="26"/>
      <c r="B27" s="28"/>
      <c r="C27" s="29"/>
      <c r="D27" s="17" t="s">
        <v>158</v>
      </c>
      <c r="E27" s="18">
        <v>37.238215872752193</v>
      </c>
      <c r="F27" s="18">
        <v>41.629716428404031</v>
      </c>
      <c r="G27" s="18">
        <v>44.935396050300334</v>
      </c>
      <c r="H27" s="18">
        <v>50.734220094397145</v>
      </c>
      <c r="I27" s="18">
        <v>54.822851177357613</v>
      </c>
      <c r="J27" s="18">
        <v>61.396709017959495</v>
      </c>
      <c r="K27" s="18">
        <v>68.274352318918659</v>
      </c>
      <c r="L27" s="18">
        <v>74.374165860435113</v>
      </c>
      <c r="M27" s="18">
        <v>80.323274671754575</v>
      </c>
      <c r="N27" s="18">
        <v>98.155463022989082</v>
      </c>
      <c r="O27" s="30"/>
      <c r="P27" s="26"/>
      <c r="Q27" s="43"/>
      <c r="R27" s="51">
        <f t="shared" si="0"/>
        <v>0.22200524597766602</v>
      </c>
      <c r="S27" s="51">
        <f t="shared" si="1"/>
        <v>0.12863183392738553</v>
      </c>
      <c r="T27" s="51">
        <f t="shared" si="2"/>
        <v>0.12354525921523729</v>
      </c>
      <c r="U27" s="51">
        <f t="shared" si="3"/>
        <v>0.11370331487033902</v>
      </c>
      <c r="V27" s="44"/>
      <c r="W27" s="26"/>
      <c r="X27" s="57"/>
      <c r="Y27" s="26"/>
      <c r="Z27" s="26"/>
      <c r="AA27" s="26"/>
      <c r="AB27" s="26"/>
      <c r="AC27" s="26"/>
    </row>
    <row r="28" spans="1:31" s="27" customFormat="1" ht="20.100000000000001" customHeight="1" x14ac:dyDescent="0.25">
      <c r="A28" s="26"/>
      <c r="B28" s="28"/>
      <c r="C28" s="29"/>
      <c r="D28" s="5" t="s">
        <v>159</v>
      </c>
      <c r="E28" s="7">
        <v>2.5970139955978238</v>
      </c>
      <c r="F28" s="7">
        <v>3.0864563137823038</v>
      </c>
      <c r="G28" s="7">
        <v>3.5756017458191089</v>
      </c>
      <c r="H28" s="7">
        <v>4.2652604954720985</v>
      </c>
      <c r="I28" s="7">
        <v>5.0161698178865564</v>
      </c>
      <c r="J28" s="7">
        <v>6.1105034390523496</v>
      </c>
      <c r="K28" s="7">
        <v>6.9633919388804548</v>
      </c>
      <c r="L28" s="7">
        <v>7.7866835355113988</v>
      </c>
      <c r="M28" s="7">
        <v>8.5669168779655056</v>
      </c>
      <c r="N28" s="7">
        <v>11.570014461676557</v>
      </c>
      <c r="O28" s="30"/>
      <c r="P28" s="26"/>
      <c r="Q28" s="43"/>
      <c r="R28" s="51">
        <f t="shared" si="0"/>
        <v>0.3505458995913866</v>
      </c>
      <c r="S28" s="51">
        <f t="shared" si="1"/>
        <v>0.18441624069351192</v>
      </c>
      <c r="T28" s="51">
        <f t="shared" si="2"/>
        <v>0.1819315732149791</v>
      </c>
      <c r="U28" s="51">
        <f t="shared" si="3"/>
        <v>0.18058024674738626</v>
      </c>
      <c r="V28" s="44"/>
      <c r="W28" s="26"/>
      <c r="X28" s="57"/>
      <c r="Y28" s="26"/>
      <c r="Z28" s="26"/>
      <c r="AA28" s="26"/>
      <c r="AB28" s="26"/>
      <c r="AC28" s="26"/>
    </row>
    <row r="29" spans="1:31" s="27" customFormat="1" ht="20.100000000000001" customHeight="1" x14ac:dyDescent="0.25">
      <c r="A29" s="26"/>
      <c r="B29" s="28"/>
      <c r="C29" s="29"/>
      <c r="D29" s="5" t="s">
        <v>27</v>
      </c>
      <c r="E29" s="7">
        <v>1.49</v>
      </c>
      <c r="F29" s="7">
        <v>1.75</v>
      </c>
      <c r="G29" s="7">
        <v>2.1</v>
      </c>
      <c r="H29" s="7">
        <v>2.5</v>
      </c>
      <c r="I29" s="7">
        <v>2.98</v>
      </c>
      <c r="J29" s="7">
        <v>3.56</v>
      </c>
      <c r="K29" s="7">
        <v>4.6900000000000004</v>
      </c>
      <c r="L29" s="7">
        <v>5.82</v>
      </c>
      <c r="M29" s="7">
        <v>6.57</v>
      </c>
      <c r="N29" s="7">
        <v>9.14</v>
      </c>
      <c r="O29" s="30"/>
      <c r="P29" s="26"/>
      <c r="Q29" s="43"/>
      <c r="R29" s="51">
        <f t="shared" si="0"/>
        <v>0.39117199391171997</v>
      </c>
      <c r="S29" s="51">
        <f t="shared" si="1"/>
        <v>0.24908248234417996</v>
      </c>
      <c r="T29" s="51">
        <f t="shared" si="2"/>
        <v>0.25125546214667005</v>
      </c>
      <c r="U29" s="51">
        <f t="shared" si="3"/>
        <v>0.22328846567721428</v>
      </c>
      <c r="V29" s="44"/>
      <c r="W29" s="26"/>
      <c r="X29" s="57"/>
      <c r="Y29" s="26"/>
      <c r="Z29" s="26"/>
      <c r="AA29" s="26"/>
      <c r="AB29" s="26"/>
      <c r="AC29" s="26"/>
    </row>
    <row r="30" spans="1:31" s="27" customFormat="1" ht="20.100000000000001" customHeight="1" x14ac:dyDescent="0.25">
      <c r="A30" s="26"/>
      <c r="B30" s="28"/>
      <c r="C30" s="29"/>
      <c r="D30" s="5" t="s">
        <v>96</v>
      </c>
      <c r="E30" s="7">
        <v>1.1555504796710827</v>
      </c>
      <c r="F30" s="7">
        <v>2.1903189381511385</v>
      </c>
      <c r="G30" s="7">
        <v>1.8656497126312606</v>
      </c>
      <c r="H30" s="7">
        <v>2.3596350579255212</v>
      </c>
      <c r="I30" s="7">
        <v>2.7132583227003826</v>
      </c>
      <c r="J30" s="7">
        <v>3.1292032862055787</v>
      </c>
      <c r="K30" s="7">
        <v>3.3282971742004994</v>
      </c>
      <c r="L30" s="7">
        <v>2.1601051822083304</v>
      </c>
      <c r="M30" s="7">
        <v>6.6631687294454345</v>
      </c>
      <c r="N30" s="7">
        <v>9.372138832094949</v>
      </c>
      <c r="O30" s="30"/>
      <c r="P30" s="26"/>
      <c r="Q30" s="43"/>
      <c r="R30" s="51">
        <f t="shared" si="0"/>
        <v>0.40655883298860696</v>
      </c>
      <c r="S30" s="51">
        <f t="shared" si="1"/>
        <v>0.41212195627767123</v>
      </c>
      <c r="T30" s="51">
        <f t="shared" si="2"/>
        <v>0.28135513567853176</v>
      </c>
      <c r="U30" s="51">
        <f t="shared" si="3"/>
        <v>0.26184360873437762</v>
      </c>
      <c r="V30" s="44"/>
      <c r="W30" s="26"/>
      <c r="X30" s="57"/>
      <c r="Y30" s="26"/>
      <c r="Z30" s="26"/>
      <c r="AA30" s="26"/>
      <c r="AB30" s="26"/>
      <c r="AC30" s="26"/>
    </row>
    <row r="31" spans="1:31" s="27" customFormat="1" ht="20.100000000000001" customHeight="1" x14ac:dyDescent="0.25">
      <c r="A31" s="26"/>
      <c r="B31" s="28"/>
      <c r="C31" s="29"/>
      <c r="D31" s="5" t="s">
        <v>160</v>
      </c>
      <c r="E31" s="7">
        <v>-0.54964907180530753</v>
      </c>
      <c r="F31" s="7">
        <v>-0.62072565353559028</v>
      </c>
      <c r="G31" s="7">
        <v>-0.73047837172118746</v>
      </c>
      <c r="H31" s="7">
        <v>-0.84912264854000585</v>
      </c>
      <c r="I31" s="7">
        <v>-1.0002783899779608</v>
      </c>
      <c r="J31" s="7">
        <v>-1.1881209400076422</v>
      </c>
      <c r="K31" s="7">
        <v>-1.4209559723786669</v>
      </c>
      <c r="L31" s="7">
        <v>-1.7223586614075563</v>
      </c>
      <c r="M31" s="7">
        <v>-2.1030803605051087</v>
      </c>
      <c r="N31" s="7">
        <v>-2.2921508003789959</v>
      </c>
      <c r="O31" s="30"/>
      <c r="P31" s="26"/>
      <c r="Q31" s="43"/>
      <c r="R31" s="51">
        <f t="shared" si="0"/>
        <v>8.9901671578767939E-2</v>
      </c>
      <c r="S31" s="51">
        <f t="shared" si="1"/>
        <v>0.17279162208693277</v>
      </c>
      <c r="T31" s="51">
        <f t="shared" si="2"/>
        <v>0.18038711464732349</v>
      </c>
      <c r="U31" s="51">
        <f t="shared" si="3"/>
        <v>0.17194278516222106</v>
      </c>
      <c r="V31" s="44"/>
      <c r="W31" s="26"/>
      <c r="X31" s="57"/>
      <c r="Y31" s="26"/>
      <c r="Z31" s="26"/>
      <c r="AA31" s="26"/>
      <c r="AB31" s="26"/>
      <c r="AC31" s="26"/>
    </row>
    <row r="32" spans="1:31" s="27" customFormat="1" ht="20.100000000000001" customHeight="1" x14ac:dyDescent="0.25">
      <c r="A32" s="26"/>
      <c r="B32" s="28"/>
      <c r="C32" s="29"/>
      <c r="D32" s="5" t="s">
        <v>221</v>
      </c>
      <c r="E32" s="7">
        <v>48.158000000000001</v>
      </c>
      <c r="F32" s="7">
        <v>46.936999999999998</v>
      </c>
      <c r="G32" s="7">
        <v>46.281999999999996</v>
      </c>
      <c r="H32" s="7">
        <v>44.280999999999999</v>
      </c>
      <c r="I32" s="7">
        <v>43.104999999999997</v>
      </c>
      <c r="J32" s="7">
        <v>41.872</v>
      </c>
      <c r="K32" s="7">
        <v>40.838000000000001</v>
      </c>
      <c r="L32" s="7">
        <v>40.311</v>
      </c>
      <c r="M32" s="7">
        <v>39.832999999999998</v>
      </c>
      <c r="N32" s="7">
        <v>40.106000000000002</v>
      </c>
      <c r="O32" s="30"/>
      <c r="P32" s="26"/>
      <c r="Q32" s="43"/>
      <c r="R32" s="51">
        <f t="shared" si="0"/>
        <v>6.8536138377728317E-3</v>
      </c>
      <c r="S32" s="51">
        <f t="shared" si="1"/>
        <v>-6.0108857212245459E-3</v>
      </c>
      <c r="T32" s="51">
        <f t="shared" si="2"/>
        <v>-1.4319102494271041E-2</v>
      </c>
      <c r="U32" s="51">
        <f t="shared" si="3"/>
        <v>-2.0123794163443676E-2</v>
      </c>
      <c r="V32" s="44"/>
      <c r="W32" s="26"/>
      <c r="X32" s="57"/>
      <c r="Y32" s="26"/>
      <c r="Z32" s="26"/>
      <c r="AA32" s="26"/>
      <c r="AB32" s="26"/>
      <c r="AC32" s="26"/>
    </row>
    <row r="33" spans="1:29" s="27" customFormat="1" ht="20.100000000000001" customHeight="1" x14ac:dyDescent="0.25">
      <c r="A33" s="26"/>
      <c r="B33" s="28"/>
      <c r="C33" s="29"/>
      <c r="D33" s="5" t="s">
        <v>222</v>
      </c>
      <c r="E33" s="7">
        <v>48.987000000000002</v>
      </c>
      <c r="F33" s="7">
        <v>48.058</v>
      </c>
      <c r="G33" s="7">
        <v>47.53</v>
      </c>
      <c r="H33" s="7">
        <v>45.441000000000003</v>
      </c>
      <c r="I33" s="7">
        <v>44.253999999999998</v>
      </c>
      <c r="J33" s="7">
        <v>42.984000000000002</v>
      </c>
      <c r="K33" s="7">
        <v>42.448999999999998</v>
      </c>
      <c r="L33" s="7">
        <v>41.692999999999998</v>
      </c>
      <c r="M33" s="7">
        <v>40.865000000000002</v>
      </c>
      <c r="N33" s="7">
        <v>40.865000000000002</v>
      </c>
      <c r="O33" s="30"/>
      <c r="P33" s="26"/>
      <c r="Q33" s="43"/>
      <c r="R33" s="51">
        <f t="shared" si="0"/>
        <v>0</v>
      </c>
      <c r="S33" s="51">
        <f t="shared" si="1"/>
        <v>-1.2596460136229282E-2</v>
      </c>
      <c r="T33" s="51">
        <f t="shared" si="2"/>
        <v>-1.5808082045837057E-2</v>
      </c>
      <c r="U33" s="51">
        <f t="shared" si="3"/>
        <v>-1.9940832343195103E-2</v>
      </c>
      <c r="V33" s="44"/>
      <c r="W33" s="26"/>
      <c r="X33" s="59"/>
      <c r="Y33" s="26"/>
      <c r="Z33" s="26"/>
      <c r="AA33" s="26"/>
      <c r="AB33" s="26"/>
      <c r="AC33" s="26"/>
    </row>
    <row r="34" spans="1:29" ht="20.100000000000001" customHeight="1" x14ac:dyDescent="0.25">
      <c r="B34" s="9"/>
      <c r="C34" s="31"/>
      <c r="D34" s="5" t="s">
        <v>99</v>
      </c>
      <c r="E34" s="7">
        <v>5.8089206362390469</v>
      </c>
      <c r="F34" s="7">
        <v>6.0000213051537168</v>
      </c>
      <c r="G34" s="7">
        <v>6.1834406464716301</v>
      </c>
      <c r="H34" s="7">
        <v>5.5182132291501995</v>
      </c>
      <c r="I34" s="7">
        <v>5.9330240111355987</v>
      </c>
      <c r="J34" s="7">
        <v>4.9008884218570881</v>
      </c>
      <c r="K34" s="7">
        <v>5.4641755227973947</v>
      </c>
      <c r="L34" s="7">
        <v>5.5466249906973282</v>
      </c>
      <c r="M34" s="7">
        <v>10.297492029222003</v>
      </c>
      <c r="N34" s="7">
        <v>15.944497082730763</v>
      </c>
      <c r="O34" s="8"/>
      <c r="P34" s="21"/>
      <c r="Q34" s="45"/>
      <c r="R34" s="51">
        <f>IFERROR((N34/M34-1),"")</f>
        <v>0.54838644569802142</v>
      </c>
      <c r="S34" s="51">
        <f t="shared" ref="S34" si="4">IFERROR(((N34/K34)^(1/3) -1),"")</f>
        <v>0.42898848093431141</v>
      </c>
      <c r="T34" s="51">
        <f t="shared" ref="T34" si="5">IFERROR(((N34/I34)^(1/5) -1),"")</f>
        <v>0.21861619060662396</v>
      </c>
      <c r="U34" s="51">
        <f t="shared" ref="U34" si="6">IFERROR(((N34/E34)^(1/9) -1),"")</f>
        <v>0.11872651483015195</v>
      </c>
      <c r="V34" s="46"/>
      <c r="W34" s="21"/>
      <c r="X34" s="59"/>
      <c r="Y34" s="21"/>
      <c r="Z34" s="21"/>
      <c r="AA34" s="21"/>
      <c r="AB34" s="21"/>
      <c r="AC34" s="21"/>
    </row>
    <row r="35" spans="1:29" ht="20.100000000000001" customHeight="1" x14ac:dyDescent="0.25">
      <c r="B35" s="9"/>
      <c r="C35" s="31"/>
      <c r="D35" s="104"/>
      <c r="E35" s="105"/>
      <c r="F35" s="105"/>
      <c r="G35" s="105"/>
      <c r="H35" s="105"/>
      <c r="I35" s="105"/>
      <c r="J35" s="105"/>
      <c r="K35" s="105"/>
      <c r="L35" s="105"/>
      <c r="M35" s="105"/>
      <c r="N35" s="105"/>
      <c r="O35" s="8"/>
      <c r="P35" s="21"/>
      <c r="Q35" s="45"/>
      <c r="R35" s="9"/>
      <c r="S35" s="9"/>
      <c r="T35" s="9"/>
      <c r="U35" s="9"/>
      <c r="V35" s="46"/>
      <c r="W35" s="21"/>
      <c r="X35" s="21"/>
      <c r="Y35" s="21"/>
      <c r="Z35" s="21"/>
      <c r="AA35" s="21"/>
      <c r="AB35" s="21"/>
      <c r="AC35" s="21"/>
    </row>
    <row r="36" spans="1:29" ht="20.100000000000001" customHeight="1" x14ac:dyDescent="0.25">
      <c r="B36" s="9"/>
      <c r="C36" s="31"/>
      <c r="D36" s="10"/>
      <c r="E36" s="9">
        <v>2011</v>
      </c>
      <c r="F36" s="9">
        <v>2012</v>
      </c>
      <c r="G36" s="9">
        <v>2013</v>
      </c>
      <c r="H36" s="55">
        <v>2014</v>
      </c>
      <c r="I36" s="55">
        <v>2015</v>
      </c>
      <c r="J36" s="55">
        <v>2016</v>
      </c>
      <c r="K36" s="55">
        <v>2017</v>
      </c>
      <c r="L36" s="9">
        <v>2018</v>
      </c>
      <c r="M36" s="9">
        <v>2019</v>
      </c>
      <c r="N36" s="9">
        <v>2020</v>
      </c>
      <c r="O36" s="8"/>
      <c r="P36" s="21"/>
      <c r="Q36" s="45"/>
      <c r="R36" s="9"/>
      <c r="S36" s="9"/>
      <c r="T36" s="9"/>
      <c r="U36" s="9"/>
      <c r="V36" s="46"/>
      <c r="W36" s="21"/>
      <c r="X36" s="21"/>
      <c r="Y36" s="21"/>
      <c r="Z36" s="21"/>
      <c r="AA36" s="21"/>
      <c r="AB36" s="21"/>
      <c r="AC36" s="21"/>
    </row>
    <row r="37" spans="1:29" ht="20.100000000000001" customHeight="1" x14ac:dyDescent="0.25">
      <c r="B37" s="9"/>
      <c r="C37" s="31"/>
      <c r="D37" s="2" t="s">
        <v>223</v>
      </c>
      <c r="E37" s="3">
        <v>100</v>
      </c>
      <c r="F37" s="3">
        <v>100</v>
      </c>
      <c r="G37" s="3">
        <v>100</v>
      </c>
      <c r="H37" s="3">
        <v>100</v>
      </c>
      <c r="I37" s="3">
        <v>100</v>
      </c>
      <c r="J37" s="3">
        <v>100</v>
      </c>
      <c r="K37" s="3">
        <v>100</v>
      </c>
      <c r="L37" s="3">
        <v>100</v>
      </c>
      <c r="M37" s="3">
        <v>100</v>
      </c>
      <c r="N37" s="4">
        <v>100</v>
      </c>
      <c r="O37" s="8"/>
      <c r="P37" s="21"/>
      <c r="Q37" s="45"/>
      <c r="R37" s="51">
        <f t="shared" ref="R37:R46" si="7">IFERROR((N37/M37-1),"")</f>
        <v>0</v>
      </c>
      <c r="S37" s="51">
        <f t="shared" ref="S37:S47" si="8">IFERROR(((N37/K37)^(1/3) -1),"")</f>
        <v>0</v>
      </c>
      <c r="T37" s="51">
        <f t="shared" ref="T37:T47" si="9">IFERROR(((N37/I37)^(1/5) -1),"")</f>
        <v>0</v>
      </c>
      <c r="U37" s="51">
        <f t="shared" ref="U37:U47" si="10">IFERROR(((N37/E37)^(1/9) -1),"")</f>
        <v>0</v>
      </c>
      <c r="V37" s="46"/>
      <c r="W37" s="21"/>
      <c r="X37" s="60"/>
      <c r="Y37" s="21"/>
      <c r="Z37" s="21"/>
      <c r="AA37" s="21"/>
      <c r="AB37" s="21"/>
      <c r="AC37" s="21"/>
    </row>
    <row r="38" spans="1:29" ht="20.100000000000001" customHeight="1" x14ac:dyDescent="0.25">
      <c r="B38" s="9"/>
      <c r="C38" s="31"/>
      <c r="D38" s="12" t="s">
        <v>304</v>
      </c>
      <c r="E38" s="13">
        <v>29.64</v>
      </c>
      <c r="F38" s="13">
        <v>29.04</v>
      </c>
      <c r="G38" s="13">
        <v>28.43</v>
      </c>
      <c r="H38" s="13">
        <v>28.64</v>
      </c>
      <c r="I38" s="13">
        <v>28.59</v>
      </c>
      <c r="J38" s="13">
        <v>28.83</v>
      </c>
      <c r="K38" s="13">
        <v>28.88</v>
      </c>
      <c r="L38" s="13">
        <v>29.020000000000003</v>
      </c>
      <c r="M38" s="13">
        <v>28.910000000000004</v>
      </c>
      <c r="N38" s="14">
        <v>28.73</v>
      </c>
      <c r="O38" s="8"/>
      <c r="P38" s="21"/>
      <c r="Q38" s="45"/>
      <c r="R38" s="51">
        <f t="shared" si="7"/>
        <v>-6.2262193012799782E-3</v>
      </c>
      <c r="S38" s="51">
        <f t="shared" si="8"/>
        <v>-1.7343080245508791E-3</v>
      </c>
      <c r="T38" s="51">
        <f t="shared" si="9"/>
        <v>9.7745072529509258E-4</v>
      </c>
      <c r="U38" s="51">
        <f t="shared" si="10"/>
        <v>-3.4587743268100768E-3</v>
      </c>
      <c r="V38" s="46"/>
      <c r="W38" s="21"/>
      <c r="X38" s="60"/>
      <c r="Y38" s="21"/>
      <c r="Z38" s="21"/>
      <c r="AA38" s="21"/>
      <c r="AB38" s="21"/>
      <c r="AC38" s="21"/>
    </row>
    <row r="39" spans="1:29" ht="20.100000000000001" customHeight="1" x14ac:dyDescent="0.25">
      <c r="B39" s="9"/>
      <c r="C39" s="31"/>
      <c r="D39" s="5" t="s">
        <v>167</v>
      </c>
      <c r="E39" s="11">
        <v>0</v>
      </c>
      <c r="F39" s="11">
        <v>0</v>
      </c>
      <c r="G39" s="11">
        <v>0</v>
      </c>
      <c r="H39" s="11">
        <v>0</v>
      </c>
      <c r="I39" s="11">
        <v>0</v>
      </c>
      <c r="J39" s="11">
        <v>0</v>
      </c>
      <c r="K39" s="11">
        <v>0</v>
      </c>
      <c r="L39" s="11">
        <v>0</v>
      </c>
      <c r="M39" s="11">
        <v>0</v>
      </c>
      <c r="N39" s="7">
        <v>0</v>
      </c>
      <c r="O39" s="8"/>
      <c r="P39" s="21"/>
      <c r="Q39" s="45"/>
      <c r="R39" s="51" t="str">
        <f t="shared" si="7"/>
        <v/>
      </c>
      <c r="S39" s="51" t="str">
        <f t="shared" si="8"/>
        <v/>
      </c>
      <c r="T39" s="51" t="str">
        <f t="shared" si="9"/>
        <v/>
      </c>
      <c r="U39" s="51" t="str">
        <f t="shared" si="10"/>
        <v/>
      </c>
      <c r="V39" s="46"/>
      <c r="W39" s="21"/>
      <c r="X39" s="60"/>
      <c r="Y39" s="21"/>
      <c r="Z39" s="21"/>
      <c r="AA39" s="21"/>
      <c r="AB39" s="21"/>
      <c r="AC39" s="21"/>
    </row>
    <row r="40" spans="1:29" ht="20.100000000000001" customHeight="1" x14ac:dyDescent="0.25">
      <c r="B40" s="9"/>
      <c r="C40" s="31"/>
      <c r="D40" s="5" t="s">
        <v>168</v>
      </c>
      <c r="E40" s="11">
        <v>22.668762595367916</v>
      </c>
      <c r="F40" s="11">
        <v>21.269064992676466</v>
      </c>
      <c r="G40" s="11">
        <v>20.473674087608789</v>
      </c>
      <c r="H40" s="11">
        <v>20.229577461027116</v>
      </c>
      <c r="I40" s="11">
        <v>19.441175487349664</v>
      </c>
      <c r="J40" s="11">
        <v>18.874569541112251</v>
      </c>
      <c r="K40" s="11">
        <v>18.683029982196324</v>
      </c>
      <c r="L40" s="11">
        <v>18.554569782098447</v>
      </c>
      <c r="M40" s="11">
        <v>18.242722260891252</v>
      </c>
      <c r="N40" s="7">
        <v>16.763886203987528</v>
      </c>
      <c r="O40" s="8"/>
      <c r="P40" s="21"/>
      <c r="Q40" s="45"/>
      <c r="R40" s="51">
        <f t="shared" si="7"/>
        <v>-8.1064439602528626E-2</v>
      </c>
      <c r="S40" s="51">
        <f t="shared" si="8"/>
        <v>-3.5484677969738865E-2</v>
      </c>
      <c r="T40" s="51">
        <f t="shared" si="9"/>
        <v>-2.9198504401913739E-2</v>
      </c>
      <c r="U40" s="51">
        <f t="shared" si="10"/>
        <v>-3.2973126266229058E-2</v>
      </c>
      <c r="V40" s="46"/>
      <c r="W40" s="21"/>
      <c r="X40" s="60"/>
      <c r="Y40" s="21"/>
      <c r="Z40" s="21"/>
      <c r="AA40" s="21"/>
      <c r="AB40" s="21"/>
      <c r="AC40" s="21"/>
    </row>
    <row r="41" spans="1:29" ht="20.100000000000001" customHeight="1" x14ac:dyDescent="0.25">
      <c r="B41" s="9"/>
      <c r="C41" s="31"/>
      <c r="D41" s="5" t="s">
        <v>169</v>
      </c>
      <c r="E41" s="11">
        <v>0</v>
      </c>
      <c r="F41" s="11">
        <v>0</v>
      </c>
      <c r="G41" s="11">
        <v>0</v>
      </c>
      <c r="H41" s="11">
        <v>0</v>
      </c>
      <c r="I41" s="11">
        <v>0</v>
      </c>
      <c r="J41" s="11">
        <v>0</v>
      </c>
      <c r="K41" s="11">
        <v>0</v>
      </c>
      <c r="L41" s="11">
        <v>0</v>
      </c>
      <c r="M41" s="11">
        <v>0</v>
      </c>
      <c r="N41" s="7">
        <v>0</v>
      </c>
      <c r="O41" s="8"/>
      <c r="P41" s="21"/>
      <c r="Q41" s="45"/>
      <c r="R41" s="51" t="str">
        <f t="shared" si="7"/>
        <v/>
      </c>
      <c r="S41" s="51" t="str">
        <f t="shared" si="8"/>
        <v/>
      </c>
      <c r="T41" s="51" t="str">
        <f t="shared" si="9"/>
        <v/>
      </c>
      <c r="U41" s="51" t="str">
        <f t="shared" si="10"/>
        <v/>
      </c>
      <c r="V41" s="46"/>
      <c r="W41" s="21"/>
      <c r="X41" s="60"/>
      <c r="Y41" s="21"/>
      <c r="Z41" s="21"/>
      <c r="AA41" s="21"/>
      <c r="AB41" s="21"/>
      <c r="AC41" s="21"/>
    </row>
    <row r="42" spans="1:29" ht="20.100000000000001" customHeight="1" x14ac:dyDescent="0.25">
      <c r="B42" s="9"/>
      <c r="C42" s="31"/>
      <c r="D42" s="12" t="s">
        <v>305</v>
      </c>
      <c r="E42" s="14">
        <v>7.62</v>
      </c>
      <c r="F42" s="14">
        <v>8.09</v>
      </c>
      <c r="G42" s="14">
        <v>8.67</v>
      </c>
      <c r="H42" s="14">
        <v>9.11</v>
      </c>
      <c r="I42" s="14">
        <v>9.9</v>
      </c>
      <c r="J42" s="14">
        <v>10.83</v>
      </c>
      <c r="K42" s="14">
        <v>11.14</v>
      </c>
      <c r="L42" s="14">
        <v>11.41</v>
      </c>
      <c r="M42" s="14">
        <v>11.59</v>
      </c>
      <c r="N42" s="14">
        <v>12.540000000000001</v>
      </c>
      <c r="O42" s="8"/>
      <c r="P42" s="21"/>
      <c r="Q42" s="45"/>
      <c r="R42" s="51">
        <f t="shared" si="7"/>
        <v>8.1967213114754189E-2</v>
      </c>
      <c r="S42" s="51">
        <f t="shared" si="8"/>
        <v>4.0249339116519067E-2</v>
      </c>
      <c r="T42" s="51">
        <f t="shared" si="9"/>
        <v>4.8413171284721557E-2</v>
      </c>
      <c r="U42" s="51">
        <f t="shared" si="10"/>
        <v>5.6910135743996282E-2</v>
      </c>
      <c r="V42" s="46"/>
      <c r="W42" s="21"/>
      <c r="X42" s="60"/>
      <c r="Y42" s="21"/>
      <c r="Z42" s="21"/>
      <c r="AA42" s="21"/>
      <c r="AB42" s="21"/>
      <c r="AC42" s="21"/>
    </row>
    <row r="43" spans="1:29" ht="20.100000000000001" customHeight="1" x14ac:dyDescent="0.25">
      <c r="B43" s="9"/>
      <c r="C43" s="31"/>
      <c r="D43" s="5" t="s">
        <v>170</v>
      </c>
      <c r="E43" s="7">
        <v>0.63039572457310977</v>
      </c>
      <c r="F43" s="7">
        <v>0.65896475592817505</v>
      </c>
      <c r="G43" s="7">
        <v>0.70183199499927884</v>
      </c>
      <c r="H43" s="7">
        <v>0.70694688150160112</v>
      </c>
      <c r="I43" s="7">
        <v>0.73580098335307409</v>
      </c>
      <c r="J43" s="7">
        <v>0.85486908176161303</v>
      </c>
      <c r="K43" s="7">
        <v>0.9226422321593809</v>
      </c>
      <c r="L43" s="7">
        <v>0.93109062181777302</v>
      </c>
      <c r="M43" s="7">
        <v>0.91495060035624121</v>
      </c>
      <c r="N43" s="7">
        <v>0.74678220393469219</v>
      </c>
      <c r="O43" s="8"/>
      <c r="P43" s="21"/>
      <c r="Q43" s="45"/>
      <c r="R43" s="51">
        <f t="shared" si="7"/>
        <v>-0.18380052032980987</v>
      </c>
      <c r="S43" s="51">
        <f t="shared" si="8"/>
        <v>-6.806230855411588E-2</v>
      </c>
      <c r="T43" s="51">
        <f t="shared" si="9"/>
        <v>2.9671738744312393E-3</v>
      </c>
      <c r="U43" s="51">
        <f t="shared" si="10"/>
        <v>1.9003400864140207E-2</v>
      </c>
      <c r="V43" s="46"/>
      <c r="W43" s="21"/>
      <c r="X43" s="60"/>
      <c r="Y43" s="21"/>
      <c r="Z43" s="21"/>
      <c r="AA43" s="21"/>
      <c r="AB43" s="21"/>
      <c r="AC43" s="21"/>
    </row>
    <row r="44" spans="1:29" ht="20.100000000000001" customHeight="1" x14ac:dyDescent="0.25">
      <c r="B44" s="9"/>
      <c r="C44" s="31"/>
      <c r="D44" s="12" t="s">
        <v>306</v>
      </c>
      <c r="E44" s="14">
        <v>6.97</v>
      </c>
      <c r="F44" s="14">
        <v>7.41</v>
      </c>
      <c r="G44" s="14">
        <v>7.9600000000000009</v>
      </c>
      <c r="H44" s="14">
        <v>8.41</v>
      </c>
      <c r="I44" s="14">
        <v>9.15</v>
      </c>
      <c r="J44" s="14">
        <v>9.9500000000000011</v>
      </c>
      <c r="K44" s="14">
        <v>10.199999999999999</v>
      </c>
      <c r="L44" s="14">
        <v>10.47</v>
      </c>
      <c r="M44" s="14">
        <v>10.67</v>
      </c>
      <c r="N44" s="14">
        <v>11.790000000000001</v>
      </c>
      <c r="O44" s="8"/>
      <c r="P44" s="21"/>
      <c r="Q44" s="45"/>
      <c r="R44" s="51">
        <f t="shared" si="7"/>
        <v>0.10496719775070296</v>
      </c>
      <c r="S44" s="51">
        <f t="shared" si="8"/>
        <v>4.9472857980264573E-2</v>
      </c>
      <c r="T44" s="51">
        <f t="shared" si="9"/>
        <v>5.2006788301069529E-2</v>
      </c>
      <c r="U44" s="51">
        <f t="shared" si="10"/>
        <v>6.0143264754046744E-2</v>
      </c>
      <c r="V44" s="46"/>
      <c r="W44" s="21"/>
      <c r="X44" s="60"/>
      <c r="Y44" s="21"/>
      <c r="Z44" s="21"/>
      <c r="AA44" s="21"/>
      <c r="AB44" s="21"/>
      <c r="AC44" s="21"/>
    </row>
    <row r="45" spans="1:29" ht="20.100000000000001" customHeight="1" x14ac:dyDescent="0.25">
      <c r="B45" s="9"/>
      <c r="C45" s="31"/>
      <c r="D45" s="5" t="s">
        <v>171</v>
      </c>
      <c r="E45" s="7">
        <v>-0.44409301640869048</v>
      </c>
      <c r="F45" s="7">
        <v>-0.33106888832707088</v>
      </c>
      <c r="G45" s="7">
        <v>-0.32446987546280714</v>
      </c>
      <c r="H45" s="7">
        <v>-0.33317575922676512</v>
      </c>
      <c r="I45" s="7">
        <v>-0.34157956853151678</v>
      </c>
      <c r="J45" s="7">
        <v>-0.56328703521817891</v>
      </c>
      <c r="K45" s="7">
        <v>-0.54476240483066429</v>
      </c>
      <c r="L45" s="7">
        <v>-0.69697544809257339</v>
      </c>
      <c r="M45" s="7">
        <v>-0.74298714462214144</v>
      </c>
      <c r="N45" s="7">
        <v>-0.31379687615501917</v>
      </c>
      <c r="O45" s="8"/>
      <c r="P45" s="21"/>
      <c r="Q45" s="45"/>
      <c r="R45" s="51">
        <f t="shared" si="7"/>
        <v>-0.57765503962439912</v>
      </c>
      <c r="S45" s="51">
        <f t="shared" si="8"/>
        <v>-0.16795433451773611</v>
      </c>
      <c r="T45" s="51">
        <f t="shared" si="9"/>
        <v>-1.6823824618832695E-2</v>
      </c>
      <c r="U45" s="51">
        <f t="shared" si="10"/>
        <v>-3.7852556504946566E-2</v>
      </c>
      <c r="V45" s="46"/>
      <c r="W45" s="21"/>
      <c r="X45" s="60"/>
      <c r="Y45" s="21"/>
      <c r="Z45" s="21"/>
      <c r="AA45" s="21"/>
      <c r="AB45" s="21"/>
      <c r="AC45" s="21"/>
    </row>
    <row r="46" spans="1:29" ht="20.100000000000001" customHeight="1" x14ac:dyDescent="0.25">
      <c r="B46" s="9"/>
      <c r="C46" s="31"/>
      <c r="D46" s="12" t="s">
        <v>307</v>
      </c>
      <c r="E46" s="14">
        <v>4.01</v>
      </c>
      <c r="F46" s="14">
        <v>4.2</v>
      </c>
      <c r="G46" s="14">
        <v>4.68</v>
      </c>
      <c r="H46" s="14">
        <v>4.93</v>
      </c>
      <c r="I46" s="14">
        <v>5.43</v>
      </c>
      <c r="J46" s="14">
        <v>5.79</v>
      </c>
      <c r="K46" s="14">
        <v>6.87</v>
      </c>
      <c r="L46" s="14">
        <v>7.82</v>
      </c>
      <c r="M46" s="14">
        <v>8.18</v>
      </c>
      <c r="N46" s="14">
        <v>9.32</v>
      </c>
      <c r="O46" s="8"/>
      <c r="P46" s="21"/>
      <c r="Q46" s="45"/>
      <c r="R46" s="51">
        <f t="shared" si="7"/>
        <v>0.13936430317848414</v>
      </c>
      <c r="S46" s="51">
        <f t="shared" si="8"/>
        <v>0.10701386020046866</v>
      </c>
      <c r="T46" s="51">
        <f t="shared" si="9"/>
        <v>0.11409754326425325</v>
      </c>
      <c r="U46" s="51">
        <f t="shared" si="10"/>
        <v>9.8238938544580767E-2</v>
      </c>
      <c r="V46" s="46"/>
      <c r="W46" s="21"/>
      <c r="X46" s="60"/>
      <c r="Y46" s="21"/>
      <c r="Z46" s="21"/>
      <c r="AA46" s="21"/>
      <c r="AB46" s="21"/>
      <c r="AC46" s="21"/>
    </row>
    <row r="47" spans="1:29" ht="20.100000000000001" customHeight="1" x14ac:dyDescent="0.25">
      <c r="B47" s="9"/>
      <c r="C47" s="31"/>
      <c r="D47" s="12" t="s">
        <v>308</v>
      </c>
      <c r="E47" s="14">
        <v>3.1031306215629351</v>
      </c>
      <c r="F47" s="14">
        <v>5.2614313189428312</v>
      </c>
      <c r="G47" s="14">
        <v>4.1518488243496661</v>
      </c>
      <c r="H47" s="14">
        <v>4.650973353951505</v>
      </c>
      <c r="I47" s="14">
        <v>4.9491375666010331</v>
      </c>
      <c r="J47" s="14">
        <v>5.0966954683030945</v>
      </c>
      <c r="K47" s="14">
        <v>4.8748864854163347</v>
      </c>
      <c r="L47" s="14">
        <v>2.9043756756369126</v>
      </c>
      <c r="M47" s="14">
        <v>8.2954395929135565</v>
      </c>
      <c r="N47" s="14">
        <v>9.5482600188029174</v>
      </c>
      <c r="O47" s="8"/>
      <c r="P47" s="21"/>
      <c r="Q47" s="45"/>
      <c r="R47" s="51">
        <f>IFERROR((N47/M47-1),"")</f>
        <v>0.1510252002750514</v>
      </c>
      <c r="S47" s="51">
        <f t="shared" si="8"/>
        <v>0.25118033518849403</v>
      </c>
      <c r="T47" s="51">
        <f t="shared" si="9"/>
        <v>0.14045707119401651</v>
      </c>
      <c r="U47" s="51">
        <f t="shared" si="10"/>
        <v>0.13301594049873633</v>
      </c>
      <c r="V47" s="46"/>
      <c r="W47" s="21"/>
      <c r="X47" s="62"/>
      <c r="Y47" s="21"/>
      <c r="Z47" s="21"/>
      <c r="AA47" s="21"/>
      <c r="AB47" s="21"/>
      <c r="AC47" s="21"/>
    </row>
    <row r="48" spans="1:29" ht="20.100000000000001" customHeight="1" x14ac:dyDescent="0.25">
      <c r="B48" s="9"/>
      <c r="C48" s="31"/>
      <c r="D48" s="8"/>
      <c r="E48" s="9"/>
      <c r="F48" s="9"/>
      <c r="G48" s="9"/>
      <c r="H48" s="99"/>
      <c r="I48" s="99"/>
      <c r="J48" s="99"/>
      <c r="K48" s="99"/>
      <c r="L48" s="9"/>
      <c r="M48" s="9"/>
      <c r="N48" s="9"/>
      <c r="O48" s="8"/>
      <c r="P48" s="21"/>
      <c r="Q48" s="45"/>
      <c r="R48" s="9"/>
      <c r="S48" s="9"/>
      <c r="T48" s="9"/>
      <c r="U48" s="9"/>
      <c r="V48" s="46"/>
      <c r="W48" s="21"/>
      <c r="X48" s="21"/>
      <c r="Y48" s="21"/>
      <c r="Z48" s="21"/>
      <c r="AA48" s="21"/>
      <c r="AB48" s="21"/>
      <c r="AC48" s="21"/>
    </row>
    <row r="49" spans="2:29" ht="18.95" customHeight="1" x14ac:dyDescent="0.25">
      <c r="B49" s="9"/>
      <c r="C49" s="31"/>
      <c r="D49" s="8"/>
      <c r="E49" s="9">
        <v>2011</v>
      </c>
      <c r="F49" s="9">
        <v>2012</v>
      </c>
      <c r="G49" s="9">
        <v>2013</v>
      </c>
      <c r="H49" s="9">
        <v>2014</v>
      </c>
      <c r="I49" s="9">
        <v>2015</v>
      </c>
      <c r="J49" s="9">
        <v>2016</v>
      </c>
      <c r="K49" s="9">
        <v>2017</v>
      </c>
      <c r="L49" s="9">
        <v>2018</v>
      </c>
      <c r="M49" s="9">
        <v>2019</v>
      </c>
      <c r="N49" s="9">
        <v>2020</v>
      </c>
      <c r="O49" s="8"/>
      <c r="P49" s="21"/>
      <c r="Q49" s="45"/>
      <c r="R49" s="9"/>
      <c r="S49" s="9"/>
      <c r="T49" s="9"/>
      <c r="U49" s="9"/>
      <c r="V49" s="46"/>
      <c r="W49" s="21"/>
      <c r="X49" s="21"/>
      <c r="Y49" s="21"/>
      <c r="Z49" s="21"/>
      <c r="AA49" s="21"/>
      <c r="AB49" s="21"/>
      <c r="AC49" s="21"/>
    </row>
    <row r="50" spans="2:29" ht="18.95" customHeight="1" x14ac:dyDescent="0.25">
      <c r="B50" s="9"/>
      <c r="C50" s="31"/>
      <c r="D50" s="5" t="s">
        <v>224</v>
      </c>
      <c r="E50" s="56">
        <v>9.0146527393435196</v>
      </c>
      <c r="F50" s="56">
        <v>10.501475833230845</v>
      </c>
      <c r="G50" s="56">
        <v>11.815320220306617</v>
      </c>
      <c r="H50" s="56">
        <v>12.396395266407373</v>
      </c>
      <c r="I50" s="56">
        <v>13.704140140657733</v>
      </c>
      <c r="J50" s="56">
        <v>14.983980404287317</v>
      </c>
      <c r="K50" s="56">
        <v>17.404378681672785</v>
      </c>
      <c r="L50" s="56">
        <v>18.894873036762082</v>
      </c>
      <c r="M50" s="56">
        <v>17.635070176219237</v>
      </c>
      <c r="N50" s="56">
        <v>21.080894652434083</v>
      </c>
      <c r="O50" s="8"/>
      <c r="P50" s="21"/>
      <c r="Q50" s="45"/>
      <c r="R50" s="51">
        <f t="shared" ref="R50:R55" si="11">IFERROR((N50/M50-1),"")</f>
        <v>0.19539613065229045</v>
      </c>
      <c r="S50" s="51">
        <f t="shared" ref="S50:S55" si="12">IFERROR(((N50/K50)^(1/3) -1),"")</f>
        <v>6.596637300068342E-2</v>
      </c>
      <c r="T50" s="51">
        <f t="shared" ref="T50:T55" si="13">IFERROR(((N50/I50)^(1/5) -1),"")</f>
        <v>8.9952192592459346E-2</v>
      </c>
      <c r="U50" s="51">
        <f t="shared" ref="U50:U55" si="14">IFERROR(((N50/E50)^(1/9) -1),"")</f>
        <v>9.8988979429823765E-2</v>
      </c>
      <c r="V50" s="46"/>
      <c r="W50" s="21"/>
      <c r="X50" s="60"/>
      <c r="Y50" s="21"/>
      <c r="Z50" s="21"/>
      <c r="AA50" s="21"/>
      <c r="AB50" s="21"/>
      <c r="AC50" s="21"/>
    </row>
    <row r="51" spans="2:29" ht="18.95" customHeight="1" x14ac:dyDescent="0.25">
      <c r="B51" s="9"/>
      <c r="C51" s="31"/>
      <c r="D51" s="5" t="s">
        <v>225</v>
      </c>
      <c r="E51" s="56">
        <v>25.735131154690329</v>
      </c>
      <c r="F51" s="56">
        <v>29.106997652890566</v>
      </c>
      <c r="G51" s="56">
        <v>34.009825914977185</v>
      </c>
      <c r="H51" s="56">
        <v>45.300222629649028</v>
      </c>
      <c r="I51" s="56">
        <v>50.157775579390254</v>
      </c>
      <c r="J51" s="56">
        <v>72.586618585838892</v>
      </c>
      <c r="K51" s="56">
        <v>85.877855753632147</v>
      </c>
      <c r="L51" s="56">
        <v>104.86202424079789</v>
      </c>
      <c r="M51" s="56">
        <v>63.770783558437763</v>
      </c>
      <c r="N51" s="56">
        <v>57.350305721925963</v>
      </c>
      <c r="O51" s="8"/>
      <c r="P51" s="21"/>
      <c r="Q51" s="45"/>
      <c r="R51" s="51">
        <f t="shared" si="11"/>
        <v>-0.10068055429534206</v>
      </c>
      <c r="S51" s="51">
        <f t="shared" si="12"/>
        <v>-0.12591933202422945</v>
      </c>
      <c r="T51" s="51">
        <f t="shared" si="13"/>
        <v>2.7163299983979039E-2</v>
      </c>
      <c r="U51" s="51">
        <f t="shared" si="14"/>
        <v>9.3119661167170298E-2</v>
      </c>
      <c r="V51" s="46"/>
      <c r="W51" s="21"/>
      <c r="X51" s="60"/>
      <c r="Y51" s="21"/>
      <c r="Z51" s="21"/>
      <c r="AA51" s="21"/>
      <c r="AB51" s="21"/>
      <c r="AC51" s="21"/>
    </row>
    <row r="52" spans="2:29" ht="18.95" customHeight="1" x14ac:dyDescent="0.25">
      <c r="B52" s="9"/>
      <c r="C52" s="31"/>
      <c r="D52" s="5" t="s">
        <v>299</v>
      </c>
      <c r="E52" s="56">
        <v>22.027951705371059</v>
      </c>
      <c r="F52" s="56">
        <v>27.201359420181003</v>
      </c>
      <c r="G52" s="56">
        <v>29.558725027015925</v>
      </c>
      <c r="H52" s="56">
        <v>31.424440418016435</v>
      </c>
      <c r="I52" s="56">
        <v>34.256463229539314</v>
      </c>
      <c r="J52" s="56">
        <v>36.662582840766611</v>
      </c>
      <c r="K52" s="56">
        <v>36.481393105288547</v>
      </c>
      <c r="L52" s="56">
        <v>33.561647497329623</v>
      </c>
      <c r="M52" s="56">
        <v>31.237619230698815</v>
      </c>
      <c r="N52" s="56">
        <v>36.932445414395332</v>
      </c>
      <c r="O52" s="8"/>
      <c r="P52" s="21"/>
      <c r="Q52" s="45"/>
      <c r="R52" s="51">
        <f t="shared" si="11"/>
        <v>0.18230666497464432</v>
      </c>
      <c r="S52" s="51">
        <f t="shared" si="12"/>
        <v>4.1044307180513329E-3</v>
      </c>
      <c r="T52" s="51">
        <f t="shared" si="13"/>
        <v>1.5156753970127168E-2</v>
      </c>
      <c r="U52" s="51">
        <f t="shared" si="14"/>
        <v>5.9100335080987554E-2</v>
      </c>
      <c r="V52" s="46"/>
      <c r="W52" s="21"/>
      <c r="X52" s="62"/>
      <c r="Y52" s="21"/>
      <c r="Z52" s="21"/>
      <c r="AA52" s="21"/>
      <c r="AB52" s="21"/>
      <c r="AC52" s="21"/>
    </row>
    <row r="53" spans="2:29" ht="20.100000000000001" customHeight="1" x14ac:dyDescent="0.25">
      <c r="B53" s="9"/>
      <c r="C53" s="31"/>
      <c r="D53" s="5" t="s">
        <v>226</v>
      </c>
      <c r="E53" s="56">
        <v>13.503108248450991</v>
      </c>
      <c r="F53" s="56">
        <v>16.048802057906798</v>
      </c>
      <c r="G53" s="56">
        <v>18.090003773038234</v>
      </c>
      <c r="H53" s="56">
        <v>19.200292382319866</v>
      </c>
      <c r="I53" s="56">
        <v>21.067848318054363</v>
      </c>
      <c r="J53" s="56">
        <v>22.547417059397635</v>
      </c>
      <c r="K53" s="56">
        <v>25.912736965068877</v>
      </c>
      <c r="L53" s="56">
        <v>26.829226347308797</v>
      </c>
      <c r="M53" s="56">
        <v>25.711699206963718</v>
      </c>
      <c r="N53" s="56">
        <v>29.963283463266137</v>
      </c>
      <c r="O53" s="8"/>
      <c r="P53" s="21"/>
      <c r="Q53" s="45"/>
      <c r="R53" s="51">
        <f t="shared" si="11"/>
        <v>0.16535602031121011</v>
      </c>
      <c r="S53" s="51">
        <f t="shared" si="12"/>
        <v>4.9603746164107898E-2</v>
      </c>
      <c r="T53" s="51">
        <f t="shared" si="13"/>
        <v>7.2985477546441802E-2</v>
      </c>
      <c r="U53" s="51">
        <f t="shared" si="14"/>
        <v>9.2601366377473848E-2</v>
      </c>
      <c r="V53" s="46"/>
      <c r="W53" s="21"/>
      <c r="X53" s="62"/>
      <c r="Y53" s="21"/>
      <c r="Z53" s="21"/>
      <c r="AA53" s="21"/>
      <c r="AB53" s="21"/>
      <c r="AC53" s="21"/>
    </row>
    <row r="54" spans="2:29" ht="20.100000000000001" customHeight="1" x14ac:dyDescent="0.25">
      <c r="B54" s="9"/>
      <c r="C54" s="31"/>
      <c r="D54" s="5" t="s">
        <v>301</v>
      </c>
      <c r="E54" s="56">
        <v>23.450371192306676</v>
      </c>
      <c r="F54" s="56">
        <v>16.703030530624506</v>
      </c>
      <c r="G54" s="56">
        <v>24.51259701172625</v>
      </c>
      <c r="H54" s="56">
        <v>27.561898011576812</v>
      </c>
      <c r="I54" s="56">
        <v>26.151879160817888</v>
      </c>
      <c r="J54" s="56">
        <v>32.576464266523374</v>
      </c>
      <c r="K54" s="56">
        <v>37.647274649260545</v>
      </c>
      <c r="L54" s="56">
        <v>46.188390192684182</v>
      </c>
      <c r="M54" s="56">
        <v>26.312865015287162</v>
      </c>
      <c r="N54" s="56">
        <v>36.942235126601673</v>
      </c>
      <c r="O54" s="8"/>
      <c r="P54" s="21"/>
      <c r="Q54" s="45"/>
      <c r="R54" s="51">
        <f t="shared" si="11"/>
        <v>0.40396095617634553</v>
      </c>
      <c r="S54" s="51">
        <f t="shared" si="12"/>
        <v>-6.2818810503578737E-3</v>
      </c>
      <c r="T54" s="51">
        <f t="shared" si="13"/>
        <v>7.1529306239970225E-2</v>
      </c>
      <c r="U54" s="51">
        <f t="shared" si="14"/>
        <v>5.1793258739247339E-2</v>
      </c>
      <c r="V54" s="46"/>
      <c r="W54" s="21"/>
      <c r="X54" s="62"/>
      <c r="Y54" s="21"/>
      <c r="Z54" s="21"/>
      <c r="AA54" s="21"/>
      <c r="AB54" s="21"/>
      <c r="AC54" s="21"/>
    </row>
    <row r="55" spans="2:29" ht="20.100000000000001" customHeight="1" x14ac:dyDescent="0.25">
      <c r="B55" s="9"/>
      <c r="C55" s="31"/>
      <c r="D55" s="5" t="s">
        <v>283</v>
      </c>
      <c r="E55" s="56">
        <f t="shared" ref="E55:N55" si="15">E53-($T$12*100)</f>
        <v>-0.49689175154901122</v>
      </c>
      <c r="F55" s="56">
        <f t="shared" si="15"/>
        <v>2.048802057906796</v>
      </c>
      <c r="G55" s="56">
        <f t="shared" si="15"/>
        <v>4.0900037730382319</v>
      </c>
      <c r="H55" s="56">
        <f t="shared" si="15"/>
        <v>5.2002923823198639</v>
      </c>
      <c r="I55" s="56">
        <f t="shared" si="15"/>
        <v>7.0678483180543612</v>
      </c>
      <c r="J55" s="56">
        <f t="shared" si="15"/>
        <v>8.5474170593976329</v>
      </c>
      <c r="K55" s="56">
        <f t="shared" si="15"/>
        <v>11.912736965068875</v>
      </c>
      <c r="L55" s="56">
        <f t="shared" si="15"/>
        <v>12.829226347308795</v>
      </c>
      <c r="M55" s="56">
        <f t="shared" si="15"/>
        <v>11.711699206963717</v>
      </c>
      <c r="N55" s="56">
        <f t="shared" si="15"/>
        <v>15.963283463266135</v>
      </c>
      <c r="O55" s="8"/>
      <c r="P55" s="21"/>
      <c r="Q55" s="45"/>
      <c r="R55" s="51">
        <f t="shared" si="11"/>
        <v>0.36302027410116966</v>
      </c>
      <c r="S55" s="51">
        <f t="shared" si="12"/>
        <v>0.10247874242766941</v>
      </c>
      <c r="T55" s="51">
        <f t="shared" si="13"/>
        <v>0.17697435731044808</v>
      </c>
      <c r="U55" s="51">
        <f t="shared" si="14"/>
        <v>-2.4703778017678193</v>
      </c>
      <c r="V55" s="46"/>
      <c r="W55" s="21"/>
      <c r="X55" s="62"/>
      <c r="Y55" s="21"/>
      <c r="Z55" s="21"/>
      <c r="AA55" s="21"/>
      <c r="AB55" s="21"/>
      <c r="AC55" s="21"/>
    </row>
    <row r="56" spans="2:29" ht="20.100000000000001" customHeight="1" x14ac:dyDescent="0.25">
      <c r="B56" s="9"/>
      <c r="C56" s="31"/>
      <c r="D56" s="8"/>
      <c r="E56" s="9"/>
      <c r="F56" s="9"/>
      <c r="G56" s="9"/>
      <c r="H56" s="9"/>
      <c r="I56" s="9"/>
      <c r="J56" s="9"/>
      <c r="K56" s="9"/>
      <c r="L56" s="9"/>
      <c r="M56" s="9"/>
      <c r="N56" s="9"/>
      <c r="O56" s="8"/>
      <c r="P56" s="21"/>
      <c r="Q56" s="45"/>
      <c r="R56" s="9"/>
      <c r="S56" s="9"/>
      <c r="T56" s="9"/>
      <c r="U56" s="9"/>
      <c r="V56" s="46"/>
      <c r="W56" s="21"/>
      <c r="X56" s="21"/>
      <c r="Y56" s="21"/>
      <c r="Z56" s="21"/>
      <c r="AA56" s="21"/>
      <c r="AB56" s="21"/>
      <c r="AC56" s="21"/>
    </row>
    <row r="57" spans="2:29" ht="20.100000000000001" customHeight="1" x14ac:dyDescent="0.25">
      <c r="B57" s="9"/>
      <c r="C57" s="80"/>
      <c r="D57" s="81"/>
      <c r="E57" s="48"/>
      <c r="F57" s="48"/>
      <c r="G57" s="48"/>
      <c r="H57" s="48"/>
      <c r="I57" s="48"/>
      <c r="J57" s="48"/>
      <c r="K57" s="48"/>
      <c r="L57" s="48"/>
      <c r="M57" s="48"/>
      <c r="N57" s="48"/>
      <c r="O57" s="81"/>
      <c r="P57" s="9"/>
      <c r="Q57" s="47"/>
      <c r="R57" s="48"/>
      <c r="S57" s="48"/>
      <c r="T57" s="48"/>
      <c r="U57" s="48"/>
      <c r="V57" s="49"/>
      <c r="W57" s="21"/>
      <c r="X57" s="21"/>
      <c r="Y57" s="21"/>
      <c r="Z57" s="21"/>
      <c r="AA57" s="21"/>
      <c r="AB57" s="21"/>
      <c r="AC57" s="21"/>
    </row>
    <row r="58" spans="2:29" ht="20.100000000000001" customHeight="1" x14ac:dyDescent="0.25">
      <c r="B58" s="9"/>
      <c r="C58" s="48"/>
      <c r="D58" s="48"/>
      <c r="E58" s="48"/>
      <c r="F58" s="48"/>
      <c r="G58" s="48"/>
      <c r="H58" s="48"/>
      <c r="I58" s="48"/>
      <c r="J58" s="48"/>
      <c r="K58" s="48"/>
      <c r="L58" s="48"/>
      <c r="M58" s="48"/>
      <c r="N58" s="48"/>
      <c r="O58" s="48"/>
      <c r="P58" s="9"/>
      <c r="Q58" s="48"/>
      <c r="R58" s="48"/>
      <c r="S58" s="48"/>
      <c r="T58" s="48"/>
      <c r="U58" s="48"/>
      <c r="V58" s="48"/>
      <c r="W58" s="21"/>
      <c r="X58" s="21"/>
      <c r="Y58" s="21"/>
      <c r="Z58" s="21"/>
      <c r="AA58" s="21"/>
      <c r="AB58" s="21"/>
      <c r="AC58" s="21"/>
    </row>
    <row r="59" spans="2:29" ht="20.100000000000001" customHeight="1" x14ac:dyDescent="0.25">
      <c r="B59" s="46"/>
      <c r="C59" s="9"/>
      <c r="D59" s="9"/>
      <c r="E59" s="9"/>
      <c r="F59" s="9"/>
      <c r="G59" s="9"/>
      <c r="H59" s="9"/>
      <c r="I59" s="9"/>
      <c r="J59" s="9"/>
      <c r="K59" s="9"/>
      <c r="L59" s="9"/>
      <c r="M59" s="9"/>
      <c r="N59" s="9"/>
      <c r="O59" s="67"/>
      <c r="P59" s="61"/>
      <c r="Q59" s="45"/>
      <c r="R59" s="9"/>
      <c r="S59" s="9"/>
      <c r="T59" s="9"/>
      <c r="U59" s="9"/>
      <c r="V59" s="67"/>
      <c r="W59" s="21"/>
      <c r="X59" s="21"/>
      <c r="Y59" s="21"/>
      <c r="Z59" s="21"/>
      <c r="AA59" s="21"/>
      <c r="AB59" s="21"/>
      <c r="AC59" s="21"/>
    </row>
    <row r="60" spans="2:29" ht="20.100000000000001" customHeight="1" x14ac:dyDescent="0.25">
      <c r="B60" s="46"/>
      <c r="C60" s="9"/>
      <c r="D60" s="9"/>
      <c r="E60" s="9">
        <v>2020</v>
      </c>
      <c r="F60" s="9"/>
      <c r="G60" s="128" t="s">
        <v>105</v>
      </c>
      <c r="H60" s="128"/>
      <c r="I60" s="128" t="s">
        <v>302</v>
      </c>
      <c r="J60" s="128"/>
      <c r="K60" s="9"/>
      <c r="L60" s="9"/>
      <c r="M60" s="9"/>
      <c r="N60" s="9"/>
      <c r="O60" s="46"/>
      <c r="P60" s="61"/>
      <c r="Q60" s="9"/>
      <c r="R60" s="9"/>
      <c r="S60" s="9"/>
      <c r="T60" s="9"/>
      <c r="U60" s="9"/>
      <c r="V60" s="46"/>
      <c r="W60" s="21"/>
      <c r="X60" s="21"/>
      <c r="Y60" s="21"/>
      <c r="Z60" s="21"/>
      <c r="AA60" s="21"/>
      <c r="AB60" s="21"/>
      <c r="AC60" s="21"/>
    </row>
    <row r="61" spans="2:29" ht="18.95" customHeight="1" x14ac:dyDescent="0.25">
      <c r="B61" s="46"/>
      <c r="C61" s="9"/>
      <c r="D61" s="9" t="s">
        <v>247</v>
      </c>
      <c r="E61" s="92">
        <v>34.128</v>
      </c>
      <c r="F61" s="9"/>
      <c r="G61" s="129">
        <v>2.321633360855377</v>
      </c>
      <c r="H61" s="129"/>
      <c r="I61" s="129">
        <v>-1170783256.988519</v>
      </c>
      <c r="J61" s="129"/>
      <c r="K61" s="9"/>
      <c r="L61" s="9"/>
      <c r="M61" s="9"/>
      <c r="N61" s="9"/>
      <c r="O61" s="46"/>
      <c r="P61" s="61"/>
      <c r="Q61" s="9"/>
      <c r="R61" s="9"/>
      <c r="S61" s="9"/>
      <c r="T61" s="9"/>
      <c r="U61" s="9"/>
      <c r="V61" s="46"/>
      <c r="W61" s="21"/>
      <c r="X61" s="21"/>
      <c r="Y61" s="21"/>
      <c r="Z61" s="21"/>
      <c r="AA61" s="21"/>
      <c r="AB61" s="21"/>
      <c r="AC61" s="21"/>
    </row>
    <row r="62" spans="2:29" ht="18.95" customHeight="1" x14ac:dyDescent="0.25">
      <c r="B62" s="9"/>
      <c r="C62" s="31"/>
      <c r="D62" s="9" t="s">
        <v>34</v>
      </c>
      <c r="E62" s="92">
        <v>0</v>
      </c>
      <c r="F62" s="9"/>
      <c r="G62" s="129"/>
      <c r="H62" s="129"/>
      <c r="I62" s="129"/>
      <c r="J62" s="129"/>
      <c r="K62" s="9"/>
      <c r="L62" s="9"/>
      <c r="M62" s="9"/>
      <c r="N62" s="9"/>
      <c r="O62" s="8"/>
      <c r="P62" s="21"/>
      <c r="Q62" s="45"/>
      <c r="R62" s="9"/>
      <c r="S62" s="9"/>
      <c r="T62" s="9"/>
      <c r="U62" s="9"/>
      <c r="V62" s="46"/>
      <c r="W62" s="21"/>
      <c r="X62" s="21"/>
      <c r="Y62" s="21"/>
      <c r="Z62" s="21"/>
      <c r="AA62" s="21"/>
      <c r="AB62" s="21"/>
      <c r="AC62" s="21"/>
    </row>
    <row r="63" spans="2:29" ht="18.95" customHeight="1" x14ac:dyDescent="0.25">
      <c r="B63" s="9"/>
      <c r="C63" s="31"/>
      <c r="D63" s="9" t="s">
        <v>248</v>
      </c>
      <c r="E63" s="92">
        <v>34.128</v>
      </c>
      <c r="F63" s="9"/>
      <c r="G63" s="9"/>
      <c r="H63" s="9"/>
      <c r="I63" s="9"/>
      <c r="J63" s="9"/>
      <c r="K63" s="9"/>
      <c r="L63" s="9"/>
      <c r="M63" s="9"/>
      <c r="N63" s="9"/>
      <c r="O63" s="8"/>
      <c r="P63" s="21"/>
      <c r="Q63" s="45"/>
      <c r="R63" s="9"/>
      <c r="S63" s="9"/>
      <c r="T63" s="9"/>
      <c r="U63" s="9"/>
      <c r="V63" s="46"/>
      <c r="W63" s="21"/>
      <c r="X63" s="21"/>
      <c r="Y63" s="21"/>
      <c r="Z63" s="21"/>
      <c r="AA63" s="21"/>
      <c r="AB63" s="21"/>
      <c r="AC63" s="21"/>
    </row>
    <row r="64" spans="2:29" ht="20.100000000000001" customHeight="1" x14ac:dyDescent="0.25">
      <c r="B64" s="9"/>
      <c r="C64" s="31"/>
      <c r="D64" s="9" t="s">
        <v>249</v>
      </c>
      <c r="E64" s="92">
        <v>1.292</v>
      </c>
      <c r="F64" s="9"/>
      <c r="G64" s="9"/>
      <c r="H64" s="9"/>
      <c r="I64" s="9"/>
      <c r="J64" s="9"/>
      <c r="K64" s="9"/>
      <c r="L64" s="9"/>
      <c r="M64" s="9"/>
      <c r="N64" s="9"/>
      <c r="O64" s="8"/>
      <c r="P64" s="21"/>
      <c r="Q64" s="45"/>
      <c r="R64" s="9"/>
      <c r="S64" s="9"/>
      <c r="T64" s="9"/>
      <c r="U64" s="9"/>
      <c r="V64" s="46"/>
      <c r="W64" s="21"/>
      <c r="X64" s="21"/>
      <c r="Y64" s="21"/>
      <c r="Z64" s="21"/>
      <c r="AA64" s="21"/>
      <c r="AB64" s="21"/>
      <c r="AC64" s="21"/>
    </row>
    <row r="65" spans="2:29" ht="20.100000000000001" customHeight="1" x14ac:dyDescent="0.25">
      <c r="B65" s="9"/>
      <c r="C65" s="31"/>
      <c r="D65" s="9" t="s">
        <v>244</v>
      </c>
      <c r="E65" s="92">
        <v>35.42</v>
      </c>
      <c r="F65" s="9"/>
      <c r="G65" s="9"/>
      <c r="H65" s="9"/>
      <c r="I65" s="9"/>
      <c r="J65" s="9"/>
      <c r="K65" s="9"/>
      <c r="L65" s="9"/>
      <c r="M65" s="9"/>
      <c r="N65" s="9"/>
      <c r="O65" s="8"/>
      <c r="P65" s="21"/>
      <c r="Q65" s="45"/>
      <c r="R65" s="9"/>
      <c r="S65" s="9"/>
      <c r="T65" s="9"/>
      <c r="U65" s="9"/>
      <c r="V65" s="46"/>
      <c r="W65" s="21"/>
      <c r="X65" s="21"/>
      <c r="Y65" s="21"/>
      <c r="Z65" s="21"/>
      <c r="AA65" s="21"/>
      <c r="AB65" s="21"/>
      <c r="AC65" s="21"/>
    </row>
    <row r="66" spans="2:29" ht="20.100000000000001" customHeight="1" x14ac:dyDescent="0.25">
      <c r="B66" s="9"/>
      <c r="C66" s="31"/>
      <c r="D66" s="9" t="s">
        <v>50</v>
      </c>
      <c r="E66" s="92">
        <v>72.802000000000007</v>
      </c>
      <c r="F66" s="9"/>
      <c r="G66" s="9"/>
      <c r="H66" s="9"/>
      <c r="I66" s="9"/>
      <c r="J66" s="9"/>
      <c r="K66" s="9"/>
      <c r="L66" s="9"/>
      <c r="M66" s="9"/>
      <c r="N66" s="9"/>
      <c r="O66" s="8"/>
      <c r="P66" s="21"/>
      <c r="Q66" s="45"/>
      <c r="R66" s="9"/>
      <c r="S66" s="9"/>
      <c r="T66" s="9"/>
      <c r="U66" s="9"/>
      <c r="V66" s="46"/>
      <c r="W66" s="21"/>
      <c r="X66" s="21"/>
      <c r="Y66" s="21"/>
      <c r="Z66" s="21"/>
      <c r="AA66" s="21"/>
      <c r="AB66" s="21"/>
      <c r="AC66" s="21"/>
    </row>
    <row r="67" spans="2:29" ht="20.100000000000001" customHeight="1" x14ac:dyDescent="0.25">
      <c r="B67" s="9"/>
      <c r="C67" s="31"/>
      <c r="D67" s="9" t="s">
        <v>55</v>
      </c>
      <c r="E67" s="92">
        <v>551.03700000000003</v>
      </c>
      <c r="F67" s="9"/>
      <c r="G67" s="9"/>
      <c r="H67" s="9"/>
      <c r="I67" s="9"/>
      <c r="J67" s="9"/>
      <c r="K67" s="9"/>
      <c r="L67" s="9"/>
      <c r="M67" s="9"/>
      <c r="N67" s="9"/>
      <c r="O67" s="8"/>
      <c r="P67" s="21"/>
      <c r="Q67" s="45"/>
      <c r="R67" s="9"/>
      <c r="S67" s="9"/>
      <c r="T67" s="9"/>
      <c r="U67" s="9"/>
      <c r="V67" s="46"/>
      <c r="W67" s="21"/>
      <c r="X67" s="21"/>
      <c r="Y67" s="21"/>
      <c r="Z67" s="21"/>
      <c r="AA67" s="21"/>
      <c r="AB67" s="21"/>
      <c r="AC67" s="21"/>
    </row>
    <row r="68" spans="2:29" ht="20.100000000000001" customHeight="1" x14ac:dyDescent="0.25">
      <c r="B68" s="9"/>
      <c r="C68" s="31"/>
      <c r="D68" s="9" t="s">
        <v>100</v>
      </c>
      <c r="E68" s="92">
        <v>623.83900000000006</v>
      </c>
      <c r="F68" s="9"/>
      <c r="G68" s="9"/>
      <c r="H68" s="9"/>
      <c r="I68" s="9"/>
      <c r="J68" s="9"/>
      <c r="K68" s="9"/>
      <c r="L68" s="9"/>
      <c r="M68" s="9"/>
      <c r="N68" s="9"/>
      <c r="O68" s="8"/>
      <c r="P68" s="21"/>
      <c r="Q68" s="45"/>
      <c r="R68" s="9"/>
      <c r="S68" s="9"/>
      <c r="T68" s="9"/>
      <c r="U68" s="9"/>
      <c r="V68" s="46"/>
      <c r="W68" s="21"/>
      <c r="X68" s="21"/>
      <c r="Y68" s="21"/>
      <c r="Z68" s="21"/>
      <c r="AA68" s="21"/>
      <c r="AB68" s="21"/>
      <c r="AC68" s="21"/>
    </row>
    <row r="69" spans="2:29" ht="20.100000000000001" customHeight="1" x14ac:dyDescent="0.25">
      <c r="B69" s="9"/>
      <c r="C69" s="31"/>
      <c r="D69" s="9" t="s">
        <v>103</v>
      </c>
      <c r="E69" s="92">
        <v>623.83900000000006</v>
      </c>
      <c r="F69" s="9"/>
      <c r="G69" s="9"/>
      <c r="H69" s="9"/>
      <c r="I69" s="9"/>
      <c r="J69" s="9"/>
      <c r="K69" s="9"/>
      <c r="L69" s="9"/>
      <c r="M69" s="9"/>
      <c r="N69" s="9"/>
      <c r="O69" s="8"/>
      <c r="P69" s="21"/>
      <c r="Q69" s="45"/>
      <c r="R69" s="9"/>
      <c r="S69" s="9"/>
      <c r="T69" s="9"/>
      <c r="U69" s="9"/>
      <c r="V69" s="46"/>
      <c r="W69" s="21"/>
      <c r="X69" s="21"/>
      <c r="Y69" s="21"/>
      <c r="Z69" s="21"/>
      <c r="AA69" s="21"/>
      <c r="AB69" s="21"/>
      <c r="AC69" s="21"/>
    </row>
    <row r="70" spans="2:29" ht="20.100000000000001" customHeight="1" x14ac:dyDescent="0.25">
      <c r="B70" s="9"/>
      <c r="C70" s="31"/>
      <c r="D70" s="91" t="s">
        <v>246</v>
      </c>
      <c r="E70" s="93">
        <v>588.41899999999998</v>
      </c>
      <c r="F70" s="9"/>
      <c r="G70" s="9"/>
      <c r="H70" s="9"/>
      <c r="I70" s="9"/>
      <c r="J70" s="9"/>
      <c r="K70" s="9"/>
      <c r="L70" s="9"/>
      <c r="M70" s="9"/>
      <c r="N70" s="9"/>
      <c r="O70" s="8"/>
      <c r="P70" s="21"/>
      <c r="Q70" s="45"/>
      <c r="R70" s="9"/>
      <c r="S70" s="9"/>
      <c r="T70" s="9"/>
      <c r="U70" s="9"/>
      <c r="V70" s="46"/>
      <c r="W70" s="21"/>
      <c r="X70" s="21"/>
      <c r="Y70" s="21"/>
      <c r="Z70" s="21"/>
      <c r="AA70" s="21"/>
      <c r="AB70" s="21"/>
      <c r="AC70" s="21"/>
    </row>
    <row r="71" spans="2:29" ht="18.95" customHeight="1" x14ac:dyDescent="0.25">
      <c r="B71" s="9"/>
      <c r="C71" s="31"/>
      <c r="D71" s="9"/>
      <c r="E71" s="9"/>
      <c r="F71" s="9"/>
      <c r="G71" s="9"/>
      <c r="H71" s="9"/>
      <c r="I71" s="9"/>
      <c r="J71" s="9"/>
      <c r="K71" s="9"/>
      <c r="L71" s="9"/>
      <c r="M71" s="9"/>
      <c r="N71" s="9"/>
      <c r="O71" s="8"/>
      <c r="P71" s="21"/>
      <c r="Q71" s="45"/>
      <c r="R71" s="9"/>
      <c r="S71" s="9"/>
      <c r="T71" s="9"/>
      <c r="U71" s="9"/>
      <c r="V71" s="46"/>
      <c r="W71" s="21"/>
      <c r="X71" s="21"/>
      <c r="Y71" s="21"/>
      <c r="Z71" s="21"/>
      <c r="AA71" s="21"/>
      <c r="AB71" s="21"/>
      <c r="AC71" s="21"/>
    </row>
    <row r="72" spans="2:29" ht="18.95" customHeight="1" x14ac:dyDescent="0.25">
      <c r="B72" s="9"/>
      <c r="C72" s="31"/>
      <c r="D72" s="9"/>
      <c r="E72" s="9">
        <v>2011</v>
      </c>
      <c r="F72" s="9">
        <v>2012</v>
      </c>
      <c r="G72" s="9">
        <v>2013</v>
      </c>
      <c r="H72" s="9">
        <v>2014</v>
      </c>
      <c r="I72" s="9">
        <v>2015</v>
      </c>
      <c r="J72" s="9">
        <v>2016</v>
      </c>
      <c r="K72" s="9">
        <v>2017</v>
      </c>
      <c r="L72" s="9">
        <v>2018</v>
      </c>
      <c r="M72" s="9">
        <v>2019</v>
      </c>
      <c r="N72" s="9">
        <v>2020</v>
      </c>
      <c r="O72" s="8"/>
      <c r="P72" s="21"/>
      <c r="Q72" s="45"/>
      <c r="R72" s="9"/>
      <c r="S72" s="9"/>
      <c r="T72" s="9"/>
      <c r="U72" s="9"/>
      <c r="V72" s="46"/>
      <c r="W72" s="21"/>
      <c r="X72" s="21"/>
      <c r="Y72" s="21"/>
      <c r="Z72" s="21"/>
      <c r="AA72" s="21"/>
      <c r="AB72" s="21"/>
      <c r="AC72" s="21"/>
    </row>
    <row r="73" spans="2:29" ht="18.95" customHeight="1" x14ac:dyDescent="0.25">
      <c r="B73" s="9"/>
      <c r="C73" s="31"/>
      <c r="D73" s="5" t="s">
        <v>292</v>
      </c>
      <c r="E73" s="56">
        <v>2.245515400276977</v>
      </c>
      <c r="F73" s="56">
        <v>2.5032463206657649</v>
      </c>
      <c r="G73" s="56">
        <v>2.5246400351558278</v>
      </c>
      <c r="H73" s="56">
        <v>2.5159244157202578</v>
      </c>
      <c r="I73" s="56">
        <v>2.5246375387139954</v>
      </c>
      <c r="J73" s="56">
        <v>2.5860737655857839</v>
      </c>
      <c r="K73" s="56">
        <v>2.5322715705382621</v>
      </c>
      <c r="L73" s="56">
        <v>2.4161230297105822</v>
      </c>
      <c r="M73" s="56">
        <v>2.157075669502301</v>
      </c>
      <c r="N73" s="56">
        <v>2.2628561738720561</v>
      </c>
      <c r="O73" s="8"/>
      <c r="P73" s="21"/>
      <c r="Q73" s="45"/>
      <c r="R73" s="9"/>
      <c r="S73" s="9"/>
      <c r="T73" s="9"/>
      <c r="U73" s="9"/>
      <c r="V73" s="46"/>
      <c r="W73" s="21"/>
      <c r="X73" s="21"/>
      <c r="Y73" s="21"/>
      <c r="Z73" s="21"/>
      <c r="AA73" s="21"/>
      <c r="AB73" s="21"/>
      <c r="AC73" s="21"/>
    </row>
    <row r="74" spans="2:29" ht="18.95" customHeight="1" x14ac:dyDescent="0.25">
      <c r="B74" s="9"/>
      <c r="C74" s="31"/>
      <c r="D74" s="5" t="s">
        <v>293</v>
      </c>
      <c r="E74" s="56">
        <v>3.260919457050997</v>
      </c>
      <c r="F74" s="56">
        <v>3.4637504121826193</v>
      </c>
      <c r="G74" s="56">
        <v>3.4679249854961709</v>
      </c>
      <c r="H74" s="56">
        <v>3.4333029240066644</v>
      </c>
      <c r="I74" s="56">
        <v>3.5580517632175424</v>
      </c>
      <c r="J74" s="56">
        <v>3.7639493454237258</v>
      </c>
      <c r="K74" s="56">
        <v>3.6961698050604501</v>
      </c>
      <c r="L74" s="56">
        <v>3.1638275949739731</v>
      </c>
      <c r="M74" s="56">
        <v>3.2388953599307393</v>
      </c>
      <c r="N74" s="56">
        <v>3.5925230701072612</v>
      </c>
      <c r="O74" s="8"/>
      <c r="P74" s="21"/>
      <c r="Q74" s="45"/>
      <c r="R74" s="9"/>
      <c r="S74" s="9"/>
      <c r="T74" s="9"/>
      <c r="U74" s="9"/>
      <c r="V74" s="46"/>
      <c r="W74" s="21"/>
      <c r="X74" s="21"/>
      <c r="Y74" s="21"/>
      <c r="Z74" s="21"/>
      <c r="AA74" s="21"/>
      <c r="AB74" s="21"/>
      <c r="AC74" s="21"/>
    </row>
    <row r="75" spans="2:29" x14ac:dyDescent="0.25">
      <c r="B75" s="9"/>
      <c r="C75" s="31"/>
      <c r="D75" s="5" t="s">
        <v>296</v>
      </c>
      <c r="E75" s="56">
        <v>65535</v>
      </c>
      <c r="F75" s="56">
        <v>65535</v>
      </c>
      <c r="G75" s="56">
        <v>65535</v>
      </c>
      <c r="H75" s="56">
        <v>65535</v>
      </c>
      <c r="I75" s="56">
        <v>65535</v>
      </c>
      <c r="J75" s="56">
        <v>65535</v>
      </c>
      <c r="K75" s="56">
        <v>65535</v>
      </c>
      <c r="L75" s="56">
        <v>65535</v>
      </c>
      <c r="M75" s="56">
        <v>65535</v>
      </c>
      <c r="N75" s="56">
        <v>65535</v>
      </c>
      <c r="O75" s="8"/>
      <c r="P75" s="21"/>
      <c r="Q75" s="45"/>
      <c r="R75" s="9"/>
      <c r="S75" s="9"/>
      <c r="T75" s="9"/>
      <c r="U75" s="9"/>
      <c r="V75" s="46"/>
      <c r="W75" s="21"/>
      <c r="X75" s="21"/>
      <c r="Y75" s="21"/>
      <c r="Z75" s="21"/>
      <c r="AA75" s="21"/>
      <c r="AB75" s="21"/>
    </row>
    <row r="76" spans="2:29" x14ac:dyDescent="0.25">
      <c r="B76" s="9"/>
      <c r="C76" s="31"/>
      <c r="D76" s="9"/>
      <c r="E76" s="9"/>
      <c r="F76" s="9"/>
      <c r="G76" s="9"/>
      <c r="H76" s="9"/>
      <c r="I76" s="9"/>
      <c r="J76" s="9"/>
      <c r="K76" s="9"/>
      <c r="L76" s="9"/>
      <c r="M76" s="9"/>
      <c r="N76" s="9"/>
      <c r="O76" s="8"/>
      <c r="P76" s="21"/>
      <c r="Q76" s="45"/>
      <c r="R76" s="9"/>
      <c r="S76" s="9"/>
      <c r="T76" s="9"/>
      <c r="U76" s="9"/>
      <c r="V76" s="46"/>
      <c r="W76" s="21"/>
      <c r="X76" s="21"/>
      <c r="Y76" s="21"/>
      <c r="Z76" s="21"/>
      <c r="AA76" s="21"/>
      <c r="AB76" s="21"/>
    </row>
    <row r="77" spans="2:29" x14ac:dyDescent="0.25">
      <c r="B77" s="9"/>
      <c r="C77" s="31"/>
      <c r="D77" s="9"/>
      <c r="E77" s="9">
        <v>2011</v>
      </c>
      <c r="F77" s="9">
        <v>2012</v>
      </c>
      <c r="G77" s="9">
        <v>2013</v>
      </c>
      <c r="H77" s="9">
        <v>2014</v>
      </c>
      <c r="I77" s="9">
        <v>2015</v>
      </c>
      <c r="J77" s="9">
        <v>2016</v>
      </c>
      <c r="K77" s="9">
        <v>2017</v>
      </c>
      <c r="L77" s="9">
        <v>2018</v>
      </c>
      <c r="M77" s="9">
        <v>2019</v>
      </c>
      <c r="N77" s="9">
        <v>2020</v>
      </c>
      <c r="O77" s="8"/>
      <c r="P77" s="21"/>
      <c r="Q77" s="45"/>
      <c r="R77" s="9"/>
      <c r="S77" s="9"/>
      <c r="T77" s="9"/>
      <c r="U77" s="9"/>
      <c r="V77" s="46"/>
      <c r="W77" s="21"/>
      <c r="X77" s="21"/>
      <c r="Y77" s="21"/>
      <c r="Z77" s="21"/>
      <c r="AA77" s="21"/>
      <c r="AB77" s="21"/>
    </row>
    <row r="78" spans="2:29" x14ac:dyDescent="0.25">
      <c r="B78" s="9"/>
      <c r="C78" s="31"/>
      <c r="D78" s="5" t="s">
        <v>35</v>
      </c>
      <c r="E78" s="56">
        <v>17.486999999999998</v>
      </c>
      <c r="F78" s="56">
        <v>12.462999999999999</v>
      </c>
      <c r="G78" s="56">
        <v>8.0060000000000002</v>
      </c>
      <c r="H78" s="56">
        <v>14.83</v>
      </c>
      <c r="I78" s="56">
        <v>13.237</v>
      </c>
      <c r="J78" s="56">
        <v>21.956</v>
      </c>
      <c r="K78" s="56">
        <v>29.94</v>
      </c>
      <c r="L78" s="56">
        <v>16.358000000000001</v>
      </c>
      <c r="M78" s="56">
        <v>28.582999999999998</v>
      </c>
      <c r="N78" s="56">
        <v>34.128</v>
      </c>
      <c r="O78" s="8"/>
      <c r="P78" s="21"/>
      <c r="Q78" s="45"/>
      <c r="R78" s="9"/>
      <c r="S78" s="9"/>
      <c r="T78" s="9"/>
      <c r="U78" s="9"/>
      <c r="V78" s="46"/>
      <c r="W78" s="21"/>
      <c r="X78" s="21"/>
      <c r="Y78" s="21"/>
      <c r="Z78" s="21"/>
      <c r="AA78" s="21"/>
      <c r="AB78" s="21"/>
    </row>
    <row r="79" spans="2:29" x14ac:dyDescent="0.25">
      <c r="B79" s="9"/>
      <c r="C79" s="31"/>
      <c r="D79" s="5" t="s">
        <v>100</v>
      </c>
      <c r="E79" s="56">
        <v>247.322</v>
      </c>
      <c r="F79" s="56">
        <v>230.905</v>
      </c>
      <c r="G79" s="56">
        <v>246.42699999999999</v>
      </c>
      <c r="H79" s="56">
        <v>320.83800000000002</v>
      </c>
      <c r="I79" s="56">
        <v>329.71499999999997</v>
      </c>
      <c r="J79" s="56">
        <v>438.04199999999997</v>
      </c>
      <c r="K79" s="56">
        <v>519.65</v>
      </c>
      <c r="L79" s="56">
        <v>666.76099999999997</v>
      </c>
      <c r="M79" s="56">
        <v>511.40699999999998</v>
      </c>
      <c r="N79" s="56">
        <v>623.83900000000006</v>
      </c>
      <c r="O79" s="8"/>
      <c r="P79" s="21"/>
      <c r="Q79" s="45"/>
      <c r="R79" s="9"/>
      <c r="S79" s="9"/>
      <c r="T79" s="9"/>
      <c r="U79" s="9"/>
      <c r="V79" s="46"/>
      <c r="W79" s="21"/>
      <c r="X79" s="21"/>
      <c r="Y79" s="21"/>
      <c r="Z79" s="21"/>
      <c r="AA79" s="21"/>
      <c r="AB79" s="21"/>
    </row>
    <row r="80" spans="2:29" x14ac:dyDescent="0.25">
      <c r="B80" s="9"/>
      <c r="C80" s="31"/>
      <c r="D80" s="9"/>
      <c r="E80" s="9"/>
      <c r="F80" s="9"/>
      <c r="G80" s="9"/>
      <c r="H80" s="9"/>
      <c r="I80" s="9"/>
      <c r="J80" s="9"/>
      <c r="K80" s="9"/>
      <c r="L80" s="9"/>
      <c r="M80" s="9"/>
      <c r="N80" s="9"/>
      <c r="O80" s="8"/>
      <c r="P80" s="21"/>
      <c r="Q80" s="45"/>
      <c r="R80" s="9"/>
      <c r="S80" s="9"/>
      <c r="T80" s="9"/>
      <c r="U80" s="9"/>
      <c r="V80" s="46"/>
      <c r="W80" s="21"/>
      <c r="X80" s="21"/>
      <c r="Y80" s="21"/>
      <c r="Z80" s="21"/>
      <c r="AA80" s="21"/>
      <c r="AB80" s="21"/>
    </row>
    <row r="81" spans="2:28" x14ac:dyDescent="0.25">
      <c r="B81" s="9"/>
      <c r="C81" s="31"/>
      <c r="D81" s="9"/>
      <c r="E81" s="9"/>
      <c r="F81" s="9"/>
      <c r="G81" s="9"/>
      <c r="H81" s="9"/>
      <c r="I81" s="9"/>
      <c r="J81" s="9"/>
      <c r="K81" s="9"/>
      <c r="L81" s="9"/>
      <c r="M81" s="9"/>
      <c r="N81" s="9"/>
      <c r="O81" s="8"/>
      <c r="P81" s="21"/>
      <c r="Q81" s="45"/>
      <c r="R81" s="9"/>
      <c r="S81" s="9"/>
      <c r="T81" s="9"/>
      <c r="U81" s="9"/>
      <c r="V81" s="46"/>
      <c r="W81" s="21"/>
      <c r="X81" s="21"/>
      <c r="Y81" s="21"/>
      <c r="Z81" s="21"/>
      <c r="AA81" s="21"/>
      <c r="AB81" s="21"/>
    </row>
    <row r="82" spans="2:28" x14ac:dyDescent="0.25">
      <c r="B82" s="9"/>
      <c r="C82" s="31"/>
      <c r="D82" s="9"/>
      <c r="E82" s="9"/>
      <c r="F82" s="9"/>
      <c r="G82" s="9"/>
      <c r="H82" s="9"/>
      <c r="I82" s="9"/>
      <c r="J82" s="9"/>
      <c r="K82" s="9"/>
      <c r="L82" s="9"/>
      <c r="M82" s="9"/>
      <c r="N82" s="9"/>
      <c r="O82" s="8"/>
      <c r="P82" s="21"/>
      <c r="Q82" s="45"/>
      <c r="R82" s="9"/>
      <c r="S82" s="9"/>
      <c r="T82" s="9"/>
      <c r="U82" s="9"/>
      <c r="V82" s="46"/>
      <c r="W82" s="21"/>
      <c r="X82" s="21"/>
      <c r="Y82" s="21"/>
      <c r="Z82" s="21"/>
      <c r="AA82" s="21"/>
      <c r="AB82" s="21"/>
    </row>
    <row r="83" spans="2:28" x14ac:dyDescent="0.25">
      <c r="B83" s="9"/>
      <c r="C83" s="31"/>
      <c r="D83" s="9"/>
      <c r="E83" s="9"/>
      <c r="F83" s="9"/>
      <c r="G83" s="9"/>
      <c r="H83" s="9"/>
      <c r="I83" s="9"/>
      <c r="J83" s="9"/>
      <c r="K83" s="9"/>
      <c r="L83" s="9"/>
      <c r="M83" s="9"/>
      <c r="N83" s="9"/>
      <c r="O83" s="8"/>
      <c r="P83" s="21"/>
      <c r="Q83" s="45"/>
      <c r="R83" s="9"/>
      <c r="S83" s="9"/>
      <c r="T83" s="9"/>
      <c r="U83" s="9"/>
      <c r="V83" s="46"/>
      <c r="W83" s="21"/>
      <c r="X83" s="21"/>
      <c r="Y83" s="21"/>
      <c r="Z83" s="21"/>
      <c r="AA83" s="21"/>
      <c r="AB83" s="21"/>
    </row>
    <row r="84" spans="2:28" x14ac:dyDescent="0.25">
      <c r="B84" s="9"/>
      <c r="C84" s="31"/>
      <c r="D84" s="9"/>
      <c r="E84" s="9"/>
      <c r="F84" s="9"/>
      <c r="G84" s="9"/>
      <c r="H84" s="9"/>
      <c r="I84" s="9"/>
      <c r="J84" s="9"/>
      <c r="K84" s="9"/>
      <c r="L84" s="9"/>
      <c r="M84" s="9"/>
      <c r="N84" s="9"/>
      <c r="O84" s="8"/>
      <c r="P84" s="21"/>
      <c r="Q84" s="45"/>
      <c r="R84" s="9"/>
      <c r="S84" s="9"/>
      <c r="T84" s="9"/>
      <c r="U84" s="9"/>
      <c r="V84" s="46"/>
      <c r="W84" s="21"/>
      <c r="X84" s="21"/>
      <c r="Y84" s="21"/>
      <c r="Z84" s="21"/>
      <c r="AA84" s="21"/>
      <c r="AB84" s="21"/>
    </row>
    <row r="85" spans="2:28" x14ac:dyDescent="0.25">
      <c r="B85" s="9"/>
      <c r="C85" s="31"/>
      <c r="D85" s="9"/>
      <c r="E85" s="9"/>
      <c r="F85" s="9"/>
      <c r="G85" s="9"/>
      <c r="H85" s="9"/>
      <c r="I85" s="9"/>
      <c r="J85" s="9"/>
      <c r="K85" s="9"/>
      <c r="L85" s="9"/>
      <c r="M85" s="9"/>
      <c r="N85" s="9"/>
      <c r="O85" s="8"/>
      <c r="P85" s="21"/>
      <c r="Q85" s="45"/>
      <c r="R85" s="9"/>
      <c r="S85" s="9"/>
      <c r="T85" s="9"/>
      <c r="U85" s="9"/>
      <c r="V85" s="46"/>
      <c r="W85" s="21"/>
      <c r="X85" s="21"/>
      <c r="Y85" s="21"/>
      <c r="Z85" s="21"/>
      <c r="AA85" s="21"/>
      <c r="AB85" s="21"/>
    </row>
    <row r="86" spans="2:28" x14ac:dyDescent="0.25">
      <c r="B86" s="9"/>
      <c r="C86" s="31"/>
      <c r="D86" s="9"/>
      <c r="E86" s="9"/>
      <c r="F86" s="9"/>
      <c r="G86" s="9"/>
      <c r="H86" s="9"/>
      <c r="I86" s="9"/>
      <c r="J86" s="9"/>
      <c r="K86" s="9"/>
      <c r="L86" s="9"/>
      <c r="M86" s="9"/>
      <c r="N86" s="9"/>
      <c r="O86" s="8"/>
      <c r="P86" s="21"/>
      <c r="Q86" s="45"/>
      <c r="R86" s="9"/>
      <c r="S86" s="9"/>
      <c r="T86" s="9"/>
      <c r="U86" s="9"/>
      <c r="V86" s="46"/>
      <c r="W86" s="21"/>
      <c r="X86" s="21"/>
      <c r="Y86" s="21"/>
      <c r="Z86" s="21"/>
      <c r="AA86" s="21"/>
      <c r="AB86" s="21"/>
    </row>
    <row r="87" spans="2:28" x14ac:dyDescent="0.25">
      <c r="B87" s="9"/>
      <c r="C87" s="31"/>
      <c r="D87" s="9"/>
      <c r="E87" s="9"/>
      <c r="F87" s="9"/>
      <c r="G87" s="9"/>
      <c r="H87" s="9"/>
      <c r="I87" s="9"/>
      <c r="J87" s="9"/>
      <c r="K87" s="9"/>
      <c r="L87" s="9"/>
      <c r="M87" s="9"/>
      <c r="N87" s="9"/>
      <c r="O87" s="8"/>
      <c r="P87" s="21"/>
      <c r="Q87" s="45"/>
      <c r="R87" s="9"/>
      <c r="S87" s="9"/>
      <c r="T87" s="9"/>
      <c r="U87" s="9"/>
      <c r="V87" s="46"/>
      <c r="W87" s="21"/>
      <c r="X87" s="21"/>
      <c r="Y87" s="21"/>
      <c r="Z87" s="21"/>
      <c r="AA87" s="21"/>
      <c r="AB87" s="21"/>
    </row>
    <row r="88" spans="2:28" x14ac:dyDescent="0.25">
      <c r="B88" s="9"/>
      <c r="C88" s="31"/>
      <c r="D88" s="9"/>
      <c r="E88" s="9"/>
      <c r="F88" s="9"/>
      <c r="G88" s="9"/>
      <c r="H88" s="9"/>
      <c r="I88" s="9"/>
      <c r="J88" s="9"/>
      <c r="K88" s="9"/>
      <c r="L88" s="9"/>
      <c r="M88" s="9"/>
      <c r="N88" s="9"/>
      <c r="O88" s="8"/>
      <c r="P88" s="21"/>
      <c r="Q88" s="45"/>
      <c r="R88" s="9"/>
      <c r="S88" s="9"/>
      <c r="T88" s="9"/>
      <c r="U88" s="9"/>
      <c r="V88" s="46"/>
      <c r="W88" s="21"/>
      <c r="X88" s="21"/>
      <c r="Y88" s="21"/>
      <c r="Z88" s="21"/>
      <c r="AA88" s="21"/>
      <c r="AB88" s="21"/>
    </row>
    <row r="89" spans="2:28" x14ac:dyDescent="0.25">
      <c r="B89" s="9"/>
      <c r="C89" s="31"/>
      <c r="D89" s="9"/>
      <c r="E89" s="9"/>
      <c r="F89" s="9"/>
      <c r="G89" s="9"/>
      <c r="H89" s="9"/>
      <c r="I89" s="9"/>
      <c r="J89" s="9"/>
      <c r="K89" s="9"/>
      <c r="L89" s="9"/>
      <c r="M89" s="9"/>
      <c r="N89" s="9"/>
      <c r="O89" s="8"/>
      <c r="P89" s="21"/>
      <c r="Q89" s="45"/>
      <c r="R89" s="9"/>
      <c r="S89" s="9"/>
      <c r="T89" s="9"/>
      <c r="U89" s="9"/>
      <c r="V89" s="46"/>
      <c r="W89" s="21"/>
      <c r="X89" s="21"/>
      <c r="Y89" s="21"/>
      <c r="Z89" s="21"/>
      <c r="AA89" s="21"/>
      <c r="AB89" s="21"/>
    </row>
    <row r="90" spans="2:28" x14ac:dyDescent="0.25">
      <c r="B90" s="9"/>
      <c r="C90" s="31"/>
      <c r="D90" s="9"/>
      <c r="E90" s="9"/>
      <c r="F90" s="9"/>
      <c r="G90" s="9"/>
      <c r="H90" s="9"/>
      <c r="I90" s="9"/>
      <c r="J90" s="9"/>
      <c r="K90" s="9"/>
      <c r="L90" s="9"/>
      <c r="M90" s="9"/>
      <c r="N90" s="9"/>
      <c r="O90" s="8"/>
      <c r="P90" s="21"/>
      <c r="Q90" s="45"/>
      <c r="R90" s="9"/>
      <c r="S90" s="9"/>
      <c r="T90" s="9"/>
      <c r="U90" s="9"/>
      <c r="V90" s="46"/>
      <c r="W90" s="21"/>
      <c r="X90" s="21"/>
      <c r="Y90" s="21"/>
      <c r="Z90" s="21"/>
      <c r="AA90" s="21"/>
      <c r="AB90" s="21"/>
    </row>
    <row r="91" spans="2:28" x14ac:dyDescent="0.25">
      <c r="B91" s="9"/>
      <c r="C91" s="31"/>
      <c r="D91" s="9"/>
      <c r="E91" s="9"/>
      <c r="F91" s="9"/>
      <c r="G91" s="9"/>
      <c r="H91" s="9"/>
      <c r="I91" s="9"/>
      <c r="J91" s="9"/>
      <c r="K91" s="9"/>
      <c r="L91" s="9"/>
      <c r="M91" s="9"/>
      <c r="N91" s="9"/>
      <c r="O91" s="8"/>
      <c r="P91" s="21"/>
      <c r="Q91" s="45"/>
      <c r="R91" s="9"/>
      <c r="S91" s="9"/>
      <c r="T91" s="9"/>
      <c r="U91" s="9"/>
      <c r="V91" s="46"/>
      <c r="W91" s="21"/>
      <c r="X91" s="21"/>
      <c r="Y91" s="21"/>
      <c r="Z91" s="21"/>
      <c r="AA91" s="21"/>
      <c r="AB91" s="21"/>
    </row>
    <row r="92" spans="2:28" x14ac:dyDescent="0.25">
      <c r="B92" s="9"/>
      <c r="C92" s="31"/>
      <c r="D92" s="9"/>
      <c r="E92" s="9"/>
      <c r="F92" s="9"/>
      <c r="G92" s="9"/>
      <c r="H92" s="9"/>
      <c r="I92" s="9"/>
      <c r="J92" s="9"/>
      <c r="K92" s="9"/>
      <c r="L92" s="9"/>
      <c r="M92" s="9"/>
      <c r="N92" s="9"/>
      <c r="O92" s="8"/>
      <c r="P92" s="21"/>
      <c r="Q92" s="45"/>
      <c r="R92" s="9"/>
      <c r="S92" s="9"/>
      <c r="T92" s="9"/>
      <c r="U92" s="9"/>
      <c r="V92" s="46"/>
      <c r="W92" s="21"/>
      <c r="X92" s="21"/>
      <c r="Y92" s="21"/>
      <c r="Z92" s="21"/>
      <c r="AA92" s="21"/>
      <c r="AB92" s="21"/>
    </row>
    <row r="93" spans="2:28" x14ac:dyDescent="0.25">
      <c r="B93" s="9"/>
      <c r="C93" s="31"/>
      <c r="D93" s="9"/>
      <c r="E93" s="9"/>
      <c r="F93" s="9"/>
      <c r="G93" s="9"/>
      <c r="H93" s="9"/>
      <c r="I93" s="9"/>
      <c r="J93" s="9"/>
      <c r="K93" s="9"/>
      <c r="L93" s="9"/>
      <c r="M93" s="9"/>
      <c r="N93" s="9"/>
      <c r="O93" s="8"/>
      <c r="P93" s="21"/>
      <c r="Q93" s="45"/>
      <c r="R93" s="9"/>
      <c r="S93" s="9"/>
      <c r="T93" s="9"/>
      <c r="U93" s="9"/>
      <c r="V93" s="46"/>
      <c r="W93" s="21"/>
      <c r="X93" s="21"/>
      <c r="Y93" s="21"/>
      <c r="Z93" s="21"/>
      <c r="AA93" s="21"/>
      <c r="AB93" s="21"/>
    </row>
    <row r="94" spans="2:28" x14ac:dyDescent="0.25">
      <c r="B94" s="9"/>
      <c r="C94" s="31"/>
      <c r="D94" s="9"/>
      <c r="E94" s="9"/>
      <c r="F94" s="9"/>
      <c r="G94" s="9"/>
      <c r="H94" s="9"/>
      <c r="I94" s="9"/>
      <c r="J94" s="9"/>
      <c r="K94" s="9"/>
      <c r="L94" s="9"/>
      <c r="M94" s="9"/>
      <c r="N94" s="9"/>
      <c r="O94" s="8"/>
      <c r="P94" s="21"/>
      <c r="Q94" s="45"/>
      <c r="R94" s="9"/>
      <c r="S94" s="9"/>
      <c r="T94" s="9"/>
      <c r="U94" s="9"/>
      <c r="V94" s="46"/>
      <c r="W94" s="21"/>
      <c r="X94" s="21"/>
      <c r="Y94" s="21"/>
      <c r="Z94" s="21"/>
      <c r="AA94" s="21"/>
      <c r="AB94" s="21"/>
    </row>
    <row r="95" spans="2:28" x14ac:dyDescent="0.25">
      <c r="B95" s="9"/>
      <c r="C95" s="31"/>
      <c r="D95" s="9"/>
      <c r="E95" s="9"/>
      <c r="F95" s="9"/>
      <c r="G95" s="9"/>
      <c r="H95" s="9"/>
      <c r="I95" s="9"/>
      <c r="J95" s="9"/>
      <c r="K95" s="9"/>
      <c r="L95" s="9"/>
      <c r="M95" s="9"/>
      <c r="N95" s="9"/>
      <c r="O95" s="8"/>
      <c r="P95" s="21"/>
      <c r="Q95" s="45"/>
      <c r="R95" s="9"/>
      <c r="S95" s="9"/>
      <c r="T95" s="9"/>
      <c r="U95" s="9"/>
      <c r="V95" s="46"/>
      <c r="W95" s="21"/>
      <c r="X95" s="21"/>
      <c r="Y95" s="21"/>
      <c r="Z95" s="21"/>
      <c r="AA95" s="21"/>
      <c r="AB95" s="21"/>
    </row>
    <row r="96" spans="2:28" x14ac:dyDescent="0.25">
      <c r="B96" s="9"/>
      <c r="C96" s="31"/>
      <c r="D96" s="9"/>
      <c r="E96" s="9"/>
      <c r="F96" s="9"/>
      <c r="G96" s="9"/>
      <c r="H96" s="9"/>
      <c r="I96" s="9"/>
      <c r="J96" s="9"/>
      <c r="K96" s="9"/>
      <c r="L96" s="9"/>
      <c r="M96" s="9"/>
      <c r="N96" s="9"/>
      <c r="O96" s="8"/>
      <c r="P96" s="21"/>
      <c r="Q96" s="45"/>
      <c r="R96" s="9"/>
      <c r="S96" s="9"/>
      <c r="T96" s="9"/>
      <c r="U96" s="9"/>
      <c r="V96" s="46"/>
      <c r="W96" s="21"/>
      <c r="X96" s="21"/>
      <c r="Y96" s="21"/>
      <c r="Z96" s="21"/>
      <c r="AA96" s="21"/>
      <c r="AB96" s="21"/>
    </row>
    <row r="97" spans="2:28" x14ac:dyDescent="0.25">
      <c r="B97" s="9"/>
      <c r="C97" s="31"/>
      <c r="D97" s="9"/>
      <c r="E97" s="9"/>
      <c r="F97" s="9"/>
      <c r="G97" s="9"/>
      <c r="H97" s="9"/>
      <c r="I97" s="9"/>
      <c r="J97" s="9"/>
      <c r="K97" s="9"/>
      <c r="L97" s="9"/>
      <c r="M97" s="9"/>
      <c r="N97" s="9"/>
      <c r="O97" s="8"/>
      <c r="P97" s="21"/>
      <c r="Q97" s="45"/>
      <c r="R97" s="9"/>
      <c r="S97" s="9"/>
      <c r="T97" s="9"/>
      <c r="U97" s="9"/>
      <c r="V97" s="46"/>
      <c r="W97" s="21"/>
      <c r="X97" s="21"/>
      <c r="Y97" s="21"/>
      <c r="Z97" s="21"/>
      <c r="AA97" s="21"/>
      <c r="AB97" s="21"/>
    </row>
    <row r="98" spans="2:28" x14ac:dyDescent="0.25">
      <c r="B98" s="9"/>
      <c r="C98" s="31"/>
      <c r="D98" s="9"/>
      <c r="E98" s="9"/>
      <c r="F98" s="9"/>
      <c r="G98" s="9"/>
      <c r="H98" s="9"/>
      <c r="I98" s="9"/>
      <c r="J98" s="9"/>
      <c r="K98" s="9"/>
      <c r="L98" s="9"/>
      <c r="M98" s="9"/>
      <c r="N98" s="9"/>
      <c r="O98" s="8"/>
      <c r="P98" s="21"/>
      <c r="Q98" s="45"/>
      <c r="R98" s="9"/>
      <c r="S98" s="9"/>
      <c r="T98" s="9"/>
      <c r="U98" s="9"/>
      <c r="V98" s="46"/>
      <c r="W98" s="21"/>
      <c r="X98" s="21"/>
      <c r="Y98" s="21"/>
      <c r="Z98" s="21"/>
      <c r="AA98" s="21"/>
      <c r="AB98" s="21"/>
    </row>
    <row r="99" spans="2:28" x14ac:dyDescent="0.25">
      <c r="B99" s="9"/>
      <c r="C99" s="31"/>
      <c r="D99" s="9"/>
      <c r="E99" s="9"/>
      <c r="F99" s="9"/>
      <c r="G99" s="9"/>
      <c r="H99" s="9"/>
      <c r="I99" s="9"/>
      <c r="J99" s="9"/>
      <c r="K99" s="9"/>
      <c r="L99" s="9"/>
      <c r="M99" s="9"/>
      <c r="N99" s="9"/>
      <c r="O99" s="8"/>
      <c r="P99" s="21"/>
      <c r="Q99" s="45"/>
      <c r="R99" s="9"/>
      <c r="S99" s="9"/>
      <c r="T99" s="9"/>
      <c r="U99" s="9"/>
      <c r="V99" s="46"/>
      <c r="W99" s="21"/>
      <c r="X99" s="21"/>
      <c r="Y99" s="21"/>
    </row>
    <row r="100" spans="2:28" x14ac:dyDescent="0.25">
      <c r="B100" s="9"/>
      <c r="C100" s="31"/>
      <c r="D100" s="9"/>
      <c r="E100" s="9"/>
      <c r="F100" s="9"/>
      <c r="G100" s="9"/>
      <c r="H100" s="9"/>
      <c r="I100" s="9"/>
      <c r="J100" s="9"/>
      <c r="K100" s="9"/>
      <c r="L100" s="9"/>
      <c r="M100" s="9"/>
      <c r="N100" s="9"/>
      <c r="O100" s="8"/>
      <c r="P100" s="21"/>
      <c r="Q100" s="45"/>
      <c r="R100" s="9"/>
      <c r="S100" s="9"/>
      <c r="T100" s="9"/>
      <c r="U100" s="9"/>
      <c r="V100" s="46"/>
      <c r="W100" s="21"/>
      <c r="X100" s="21"/>
      <c r="Y100" s="21"/>
    </row>
    <row r="101" spans="2:28" x14ac:dyDescent="0.25">
      <c r="B101" s="9"/>
      <c r="C101" s="31"/>
      <c r="D101" s="9"/>
      <c r="E101" s="9"/>
      <c r="F101" s="9"/>
      <c r="G101" s="9"/>
      <c r="H101" s="9"/>
      <c r="I101" s="9"/>
      <c r="J101" s="9"/>
      <c r="K101" s="9"/>
      <c r="L101" s="9"/>
      <c r="M101" s="9"/>
      <c r="N101" s="9"/>
      <c r="O101" s="8"/>
      <c r="P101" s="21"/>
      <c r="Q101" s="45"/>
      <c r="R101" s="9"/>
      <c r="S101" s="9"/>
      <c r="T101" s="9"/>
      <c r="U101" s="9"/>
      <c r="V101" s="46"/>
      <c r="W101" s="21"/>
      <c r="X101" s="21"/>
      <c r="Y101" s="21"/>
    </row>
    <row r="102" spans="2:28" x14ac:dyDescent="0.25">
      <c r="B102" s="9"/>
      <c r="C102" s="31"/>
      <c r="D102" s="9"/>
      <c r="E102" s="9"/>
      <c r="F102" s="9"/>
      <c r="G102" s="9"/>
      <c r="H102" s="9"/>
      <c r="I102" s="9"/>
      <c r="J102" s="9"/>
      <c r="K102" s="9"/>
      <c r="L102" s="9"/>
      <c r="M102" s="9"/>
      <c r="N102" s="9"/>
      <c r="O102" s="8"/>
      <c r="P102" s="21"/>
      <c r="Q102" s="45"/>
      <c r="R102" s="9"/>
      <c r="S102" s="9"/>
      <c r="T102" s="9"/>
      <c r="U102" s="9"/>
      <c r="V102" s="46"/>
      <c r="W102" s="21"/>
      <c r="X102" s="21"/>
      <c r="Y102" s="21"/>
    </row>
    <row r="103" spans="2:28" x14ac:dyDescent="0.25">
      <c r="B103" s="9"/>
      <c r="C103" s="31"/>
      <c r="D103" s="9"/>
      <c r="E103" s="9"/>
      <c r="F103" s="9"/>
      <c r="G103" s="9"/>
      <c r="H103" s="9"/>
      <c r="I103" s="9"/>
      <c r="J103" s="9"/>
      <c r="K103" s="9"/>
      <c r="L103" s="9"/>
      <c r="M103" s="9"/>
      <c r="N103" s="9"/>
      <c r="O103" s="8"/>
      <c r="P103" s="21"/>
      <c r="Q103" s="45"/>
      <c r="R103" s="9"/>
      <c r="S103" s="9"/>
      <c r="T103" s="9"/>
      <c r="U103" s="9"/>
      <c r="V103" s="46"/>
      <c r="W103" s="21"/>
      <c r="X103" s="21"/>
      <c r="Y103" s="21"/>
    </row>
    <row r="104" spans="2:28" x14ac:dyDescent="0.25">
      <c r="B104" s="9"/>
      <c r="C104" s="31"/>
      <c r="D104" s="9"/>
      <c r="E104" s="9"/>
      <c r="F104" s="9"/>
      <c r="G104" s="9"/>
      <c r="H104" s="9"/>
      <c r="I104" s="9"/>
      <c r="J104" s="9"/>
      <c r="K104" s="9"/>
      <c r="L104" s="9"/>
      <c r="M104" s="9"/>
      <c r="N104" s="9"/>
      <c r="O104" s="8"/>
      <c r="P104" s="21"/>
      <c r="Q104" s="45"/>
      <c r="R104" s="9"/>
      <c r="S104" s="9"/>
      <c r="T104" s="9"/>
      <c r="U104" s="9"/>
      <c r="V104" s="46"/>
      <c r="W104" s="21"/>
      <c r="X104" s="21"/>
      <c r="Y104" s="21"/>
    </row>
    <row r="105" spans="2:28" x14ac:dyDescent="0.25">
      <c r="B105" s="9"/>
      <c r="C105" s="31"/>
      <c r="D105" s="9"/>
      <c r="E105" s="9"/>
      <c r="F105" s="9"/>
      <c r="G105" s="9"/>
      <c r="H105" s="9"/>
      <c r="I105" s="9"/>
      <c r="J105" s="9"/>
      <c r="K105" s="9"/>
      <c r="L105" s="9"/>
      <c r="M105" s="9"/>
      <c r="N105" s="9"/>
      <c r="O105" s="8"/>
      <c r="P105" s="21"/>
      <c r="Q105" s="45"/>
      <c r="R105" s="9"/>
      <c r="S105" s="9"/>
      <c r="T105" s="9"/>
      <c r="U105" s="9"/>
      <c r="V105" s="46"/>
      <c r="W105" s="21"/>
      <c r="X105" s="21"/>
      <c r="Y105" s="21"/>
    </row>
    <row r="106" spans="2:28" x14ac:dyDescent="0.25">
      <c r="B106" s="9"/>
      <c r="C106" s="31"/>
      <c r="D106" s="9"/>
      <c r="E106" s="9"/>
      <c r="F106" s="9"/>
      <c r="G106" s="9"/>
      <c r="H106" s="9"/>
      <c r="I106" s="9"/>
      <c r="J106" s="9"/>
      <c r="K106" s="9"/>
      <c r="L106" s="9"/>
      <c r="M106" s="9"/>
      <c r="N106" s="9"/>
      <c r="O106" s="8"/>
      <c r="P106" s="21"/>
      <c r="Q106" s="45"/>
      <c r="R106" s="9"/>
      <c r="S106" s="9"/>
      <c r="T106" s="9"/>
      <c r="U106" s="9"/>
      <c r="V106" s="46"/>
      <c r="W106" s="21"/>
      <c r="X106" s="21"/>
      <c r="Y106" s="21"/>
    </row>
    <row r="107" spans="2:28" x14ac:dyDescent="0.25">
      <c r="B107" s="9"/>
      <c r="C107" s="32"/>
      <c r="D107" s="34"/>
      <c r="E107" s="34"/>
      <c r="F107" s="34"/>
      <c r="G107" s="34"/>
      <c r="H107" s="34"/>
      <c r="I107" s="34"/>
      <c r="J107" s="34"/>
      <c r="K107" s="34"/>
      <c r="L107" s="34"/>
      <c r="M107" s="34"/>
      <c r="N107" s="34"/>
      <c r="O107" s="33"/>
      <c r="P107" s="21"/>
      <c r="Q107" s="47"/>
      <c r="R107" s="48"/>
      <c r="S107" s="48"/>
      <c r="T107" s="48"/>
      <c r="U107" s="48"/>
      <c r="V107" s="49"/>
      <c r="W107" s="21"/>
      <c r="X107" s="21"/>
      <c r="Y107" s="21"/>
    </row>
    <row r="108" spans="2:28" x14ac:dyDescent="0.25">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spans="2:28" x14ac:dyDescent="0.25">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spans="2:28" x14ac:dyDescent="0.25">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sheetData>
  <mergeCells count="29">
    <mergeCell ref="G60:H60"/>
    <mergeCell ref="G61:H62"/>
    <mergeCell ref="I60:J60"/>
    <mergeCell ref="I61:J62"/>
    <mergeCell ref="L2:O2"/>
    <mergeCell ref="L13:M14"/>
    <mergeCell ref="J5:M5"/>
    <mergeCell ref="U7:U8"/>
    <mergeCell ref="R10:S10"/>
    <mergeCell ref="R11:S11"/>
    <mergeCell ref="R12:S12"/>
    <mergeCell ref="L9:M9"/>
    <mergeCell ref="L12:M12"/>
    <mergeCell ref="R13:S13"/>
    <mergeCell ref="D2:G2"/>
    <mergeCell ref="D4:G17"/>
    <mergeCell ref="S1:T1"/>
    <mergeCell ref="H1:K1"/>
    <mergeCell ref="K16:L16"/>
    <mergeCell ref="K17:L17"/>
    <mergeCell ref="R7:R8"/>
    <mergeCell ref="S7:S8"/>
    <mergeCell ref="T7:T8"/>
    <mergeCell ref="R14:S14"/>
    <mergeCell ref="S16:T17"/>
    <mergeCell ref="R2:S2"/>
    <mergeCell ref="L8:M8"/>
    <mergeCell ref="J13:K14"/>
    <mergeCell ref="J12:K12"/>
  </mergeCells>
  <pageMargins left="0.7" right="0.7" top="0.75" bottom="0.75" header="0.3" footer="0.3"/>
  <pageSetup paperSize="9" orientation="portrait" r:id="rId1"/>
  <drawing r:id="rId2"/>
  <extLst>
    <ext xmlns:x14="http://schemas.microsoft.com/office/spreadsheetml/2009/9/main" uri="{05C60535-1F16-4fd2-B633-F4F36F0B64E0}">
      <x14:sparklineGroups xmlns:xm="http://schemas.microsoft.com/office/excel/2006/main">
        <x14:sparklineGroup displayEmptyCellsAs="gap" xr2:uid="{241835A0-2E04-4194-B0FA-B9A90B7A317C}">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Financials!E56:N56</xm:f>
              <xm:sqref>X55</xm:sqref>
            </x14:sparkline>
          </x14:sparklines>
        </x14:sparklineGroup>
        <x14:sparklineGroup type="column" displayEmptyCellsAs="gap" negative="1" xr2:uid="{8867D16F-86C9-4C32-93AC-D1DD61E3F2AB}">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Financials!E34:N34</xm:f>
              <xm:sqref>X34</xm:sqref>
            </x14:sparkline>
          </x14:sparklines>
        </x14:sparklineGroup>
        <x14:sparklineGroup displayEmptyCellsAs="gap" xr2:uid="{0657F2EC-D237-4E03-AFF7-C85EC724BEFE}">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Financials!E55:N55</xm:f>
              <xm:sqref>X54</xm:sqref>
            </x14:sparkline>
          </x14:sparklines>
        </x14:sparklineGroup>
        <x14:sparklineGroup displayEmptyCellsAs="gap" xr2:uid="{F1101436-E168-4F1E-9D9B-522A4C8209F0}">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Financials!E53:N53</xm:f>
              <xm:sqref>X53</xm:sqref>
            </x14:sparkline>
          </x14:sparklines>
        </x14:sparklineGroup>
        <x14:sparklineGroup displayEmptyCellsAs="gap" xr2:uid="{433500B4-57E4-4E11-A169-24FAF2AFF483}">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Financials!E52:N52</xm:f>
              <xm:sqref>X52</xm:sqref>
            </x14:sparkline>
          </x14:sparklines>
        </x14:sparklineGroup>
        <x14:sparklineGroup displayEmptyCellsAs="gap" xr2:uid="{C46EF7F2-33E4-4095-AF62-E5865F92C520}">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Financials!E51:N51</xm:f>
              <xm:sqref>X51</xm:sqref>
            </x14:sparkline>
          </x14:sparklines>
        </x14:sparklineGroup>
        <x14:sparklineGroup displayEmptyCellsAs="gap" xr2:uid="{C4AD86C1-2E18-494B-94CD-09520F9A857D}">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Financials!E50:N50</xm:f>
              <xm:sqref>X50</xm:sqref>
            </x14:sparkline>
          </x14:sparklines>
        </x14:sparklineGroup>
        <x14:sparklineGroup displayEmptyCellsAs="gap" xr2:uid="{94F66E19-BE19-4E2F-9C62-BD2331064702}">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Financials!E47:N47</xm:f>
              <xm:sqref>X47</xm:sqref>
            </x14:sparkline>
          </x14:sparklines>
        </x14:sparklineGroup>
        <x14:sparklineGroup displayEmptyCellsAs="gap" xr2:uid="{65E6805F-D7CA-40CC-962D-E3B0E777CD2E}">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Financials!E38:N38</xm:f>
              <xm:sqref>X38</xm:sqref>
            </x14:sparkline>
            <x14:sparkline>
              <xm:f>Financials!E40:N40</xm:f>
              <xm:sqref>X40</xm:sqref>
            </x14:sparkline>
            <x14:sparkline>
              <xm:f>Financials!E42:N42</xm:f>
              <xm:sqref>X42</xm:sqref>
            </x14:sparkline>
            <x14:sparkline>
              <xm:f>Financials!E44:N44</xm:f>
              <xm:sqref>X44</xm:sqref>
            </x14:sparkline>
            <x14:sparkline>
              <xm:f>Financials!E46:N46</xm:f>
              <xm:sqref>X46</xm:sqref>
            </x14:sparkline>
          </x14:sparklines>
        </x14:sparklineGroup>
        <x14:sparklineGroup displayEmptyCellsAs="gap" xr2:uid="{CFCB6899-40E7-414C-A37D-00F2B1C66BCE}">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Financials!E37:N37</xm:f>
              <xm:sqref>X37</xm:sqref>
            </x14:sparkline>
            <x14:sparkline>
              <xm:f>Financials!E39:N39</xm:f>
              <xm:sqref>X39</xm:sqref>
            </x14:sparkline>
            <x14:sparkline>
              <xm:f>Financials!E41:N41</xm:f>
              <xm:sqref>X41</xm:sqref>
            </x14:sparkline>
            <x14:sparkline>
              <xm:f>Financials!E43:N43</xm:f>
              <xm:sqref>X43</xm:sqref>
            </x14:sparkline>
            <x14:sparkline>
              <xm:f>Financials!E45:N45</xm:f>
              <xm:sqref>X45</xm:sqref>
            </x14:sparkline>
          </x14:sparklines>
        </x14:sparklineGroup>
        <x14:sparklineGroup type="column" displayEmptyCellsAs="gap" negative="1" xr2:uid="{A29080DE-1519-4C81-B897-0DCC981AA736}">
          <x14:colorSeries theme="8" tint="0.39997558519241921"/>
          <x14:colorNegative theme="0" tint="-0.499984740745262"/>
          <x14:colorAxis rgb="FF000000"/>
          <x14:colorMarkers theme="8" tint="0.79998168889431442"/>
          <x14:colorFirst theme="8" tint="-0.249977111117893"/>
          <x14:colorLast theme="8" tint="-0.249977111117893"/>
          <x14:colorHigh theme="8" tint="-0.499984740745262"/>
          <x14:colorLow theme="8" tint="-0.499984740745262"/>
          <x14:sparklines>
            <x14:sparkline>
              <xm:f>Financials!E21:N21</xm:f>
              <xm:sqref>X21</xm:sqref>
            </x14:sparkline>
            <x14:sparkline>
              <xm:f>Financials!E22:N22</xm:f>
              <xm:sqref>X22</xm:sqref>
            </x14:sparkline>
            <x14:sparkline>
              <xm:f>Financials!E23:N23</xm:f>
              <xm:sqref>X23</xm:sqref>
            </x14:sparkline>
            <x14:sparkline>
              <xm:f>Financials!E24:N24</xm:f>
              <xm:sqref>X24</xm:sqref>
            </x14:sparkline>
            <x14:sparkline>
              <xm:f>Financials!E25:N25</xm:f>
              <xm:sqref>X25</xm:sqref>
            </x14:sparkline>
            <x14:sparkline>
              <xm:f>Financials!E26:N26</xm:f>
              <xm:sqref>X26</xm:sqref>
            </x14:sparkline>
            <x14:sparkline>
              <xm:f>Financials!E27:N27</xm:f>
              <xm:sqref>X27</xm:sqref>
            </x14:sparkline>
            <x14:sparkline>
              <xm:f>Financials!E28:N28</xm:f>
              <xm:sqref>X28</xm:sqref>
            </x14:sparkline>
            <x14:sparkline>
              <xm:f>Financials!E29:N29</xm:f>
              <xm:sqref>X29</xm:sqref>
            </x14:sparkline>
            <x14:sparkline>
              <xm:f>Financials!E30:N30</xm:f>
              <xm:sqref>X30</xm:sqref>
            </x14:sparkline>
            <x14:sparkline>
              <xm:f>Financials!E31:N31</xm:f>
              <xm:sqref>X31</xm:sqref>
            </x14:sparkline>
            <x14:sparkline>
              <xm:f>Financials!E32:N32</xm:f>
              <xm:sqref>X32</xm:sqref>
            </x14:sparkline>
            <x14:sparkline>
              <xm:f>Financials!E33:N33</xm:f>
              <xm:sqref>X33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73C9-0840-4417-B1DE-07BD902CB29A}">
  <dimension ref="F2:Q38"/>
  <sheetViews>
    <sheetView workbookViewId="0">
      <selection activeCell="D9" sqref="D9"/>
    </sheetView>
  </sheetViews>
  <sheetFormatPr baseColWidth="10" defaultRowHeight="15" x14ac:dyDescent="0.25"/>
  <cols>
    <col min="1" max="5" width="11.42578125" style="9"/>
    <col min="6" max="6" width="11.42578125" style="9" customWidth="1"/>
    <col min="7" max="7" width="2.28515625" style="9" customWidth="1"/>
    <col min="8" max="8" width="19.42578125" style="9" bestFit="1" customWidth="1"/>
    <col min="9" max="15" width="11.42578125" style="9"/>
    <col min="16" max="16" width="21.5703125" style="9" customWidth="1"/>
    <col min="17" max="17" width="2.140625" style="9" customWidth="1"/>
    <col min="18" max="16384" width="11.42578125" style="9"/>
  </cols>
  <sheetData>
    <row r="2" spans="6:17" x14ac:dyDescent="0.25">
      <c r="G2" s="101"/>
      <c r="H2" s="65"/>
      <c r="I2" s="65"/>
      <c r="J2" s="65"/>
      <c r="K2" s="65"/>
      <c r="L2" s="65"/>
      <c r="M2" s="65"/>
      <c r="N2" s="65"/>
      <c r="O2" s="65"/>
      <c r="P2" s="65"/>
      <c r="Q2" s="67"/>
    </row>
    <row r="3" spans="6:17" x14ac:dyDescent="0.25">
      <c r="G3" s="45"/>
      <c r="H3" s="102" t="s">
        <v>284</v>
      </c>
      <c r="I3" s="102" t="s">
        <v>287</v>
      </c>
      <c r="J3" s="102"/>
      <c r="K3" s="102"/>
      <c r="L3" s="102"/>
      <c r="M3" s="102"/>
      <c r="N3" s="102"/>
      <c r="O3" s="102"/>
      <c r="P3" s="102"/>
      <c r="Q3" s="46"/>
    </row>
    <row r="4" spans="6:17" x14ac:dyDescent="0.25">
      <c r="G4" s="45"/>
      <c r="H4" s="102" t="s">
        <v>285</v>
      </c>
      <c r="I4" s="102" t="s">
        <v>286</v>
      </c>
      <c r="J4" s="102"/>
      <c r="K4" s="102"/>
      <c r="L4" s="102"/>
      <c r="M4" s="102"/>
      <c r="N4" s="102"/>
      <c r="O4" s="102"/>
      <c r="P4" s="102"/>
      <c r="Q4" s="46"/>
    </row>
    <row r="5" spans="6:17" x14ac:dyDescent="0.25">
      <c r="G5" s="45"/>
      <c r="H5" s="102" t="s">
        <v>288</v>
      </c>
      <c r="I5" s="102" t="s">
        <v>289</v>
      </c>
      <c r="J5" s="102"/>
      <c r="K5" s="102"/>
      <c r="L5" s="102"/>
      <c r="M5" s="102"/>
      <c r="N5" s="102"/>
      <c r="O5" s="102"/>
      <c r="P5" s="102"/>
      <c r="Q5" s="46"/>
    </row>
    <row r="6" spans="6:17" x14ac:dyDescent="0.25">
      <c r="G6" s="45"/>
      <c r="H6" s="102" t="s">
        <v>290</v>
      </c>
      <c r="I6" s="102" t="s">
        <v>291</v>
      </c>
      <c r="J6" s="102"/>
      <c r="K6" s="102"/>
      <c r="L6" s="102"/>
      <c r="M6" s="102"/>
      <c r="N6" s="102"/>
      <c r="O6" s="102"/>
      <c r="P6" s="102"/>
      <c r="Q6" s="46"/>
    </row>
    <row r="7" spans="6:17" x14ac:dyDescent="0.25">
      <c r="G7" s="45"/>
      <c r="H7" s="102" t="s">
        <v>294</v>
      </c>
      <c r="I7" s="102" t="s">
        <v>295</v>
      </c>
      <c r="J7" s="102"/>
      <c r="K7" s="102"/>
      <c r="L7" s="102"/>
      <c r="M7" s="102"/>
      <c r="N7" s="102"/>
      <c r="O7" s="102"/>
      <c r="P7" s="102"/>
      <c r="Q7" s="46"/>
    </row>
    <row r="8" spans="6:17" x14ac:dyDescent="0.25">
      <c r="F8" s="100"/>
      <c r="G8" s="45"/>
      <c r="H8" s="102"/>
      <c r="I8" s="102"/>
      <c r="J8" s="102"/>
      <c r="K8" s="102"/>
      <c r="L8" s="102"/>
      <c r="M8" s="102"/>
      <c r="N8" s="102"/>
      <c r="O8" s="102"/>
      <c r="P8" s="102"/>
      <c r="Q8" s="46"/>
    </row>
    <row r="9" spans="6:17" x14ac:dyDescent="0.25">
      <c r="G9" s="45"/>
      <c r="H9" s="102"/>
      <c r="I9" s="102"/>
      <c r="J9" s="102"/>
      <c r="K9" s="102"/>
      <c r="L9" s="102"/>
      <c r="M9" s="102"/>
      <c r="N9" s="102"/>
      <c r="O9" s="102"/>
      <c r="P9" s="102"/>
      <c r="Q9" s="46"/>
    </row>
    <row r="10" spans="6:17" x14ac:dyDescent="0.25">
      <c r="G10" s="45"/>
      <c r="H10" s="102"/>
      <c r="I10" s="102"/>
      <c r="J10" s="102"/>
      <c r="K10" s="102"/>
      <c r="L10" s="102"/>
      <c r="M10" s="102"/>
      <c r="N10" s="102"/>
      <c r="O10" s="102"/>
      <c r="P10" s="102"/>
      <c r="Q10" s="46"/>
    </row>
    <row r="11" spans="6:17" x14ac:dyDescent="0.25">
      <c r="G11" s="45"/>
      <c r="H11" s="102"/>
      <c r="I11" s="102"/>
      <c r="J11" s="102"/>
      <c r="K11" s="102"/>
      <c r="L11" s="102"/>
      <c r="M11" s="102"/>
      <c r="N11" s="102"/>
      <c r="O11" s="102"/>
      <c r="P11" s="102"/>
      <c r="Q11" s="46"/>
    </row>
    <row r="12" spans="6:17" x14ac:dyDescent="0.25">
      <c r="G12" s="45"/>
      <c r="H12" s="102"/>
      <c r="I12" s="102"/>
      <c r="J12" s="102"/>
      <c r="K12" s="102"/>
      <c r="L12" s="102"/>
      <c r="M12" s="102"/>
      <c r="N12" s="102"/>
      <c r="O12" s="102"/>
      <c r="P12" s="102"/>
      <c r="Q12" s="46"/>
    </row>
    <row r="13" spans="6:17" x14ac:dyDescent="0.25">
      <c r="G13" s="45"/>
      <c r="H13" s="102"/>
      <c r="I13" s="102"/>
      <c r="J13" s="102"/>
      <c r="K13" s="102"/>
      <c r="L13" s="102"/>
      <c r="M13" s="102"/>
      <c r="N13" s="102"/>
      <c r="O13" s="102"/>
      <c r="P13" s="102"/>
      <c r="Q13" s="46"/>
    </row>
    <row r="14" spans="6:17" x14ac:dyDescent="0.25">
      <c r="G14" s="45"/>
      <c r="H14" s="102"/>
      <c r="I14" s="102"/>
      <c r="J14" s="102"/>
      <c r="K14" s="102"/>
      <c r="L14" s="102"/>
      <c r="M14" s="102"/>
      <c r="N14" s="102"/>
      <c r="O14" s="102"/>
      <c r="P14" s="102"/>
      <c r="Q14" s="46"/>
    </row>
    <row r="15" spans="6:17" x14ac:dyDescent="0.25">
      <c r="G15" s="45"/>
      <c r="H15" s="102"/>
      <c r="I15" s="102"/>
      <c r="J15" s="102"/>
      <c r="K15" s="102"/>
      <c r="L15" s="102"/>
      <c r="M15" s="102"/>
      <c r="N15" s="102"/>
      <c r="O15" s="102"/>
      <c r="P15" s="102"/>
      <c r="Q15" s="46"/>
    </row>
    <row r="16" spans="6:17" x14ac:dyDescent="0.25">
      <c r="G16" s="45"/>
      <c r="H16" s="102"/>
      <c r="I16" s="102"/>
      <c r="J16" s="102"/>
      <c r="K16" s="102"/>
      <c r="L16" s="102"/>
      <c r="M16" s="102"/>
      <c r="N16" s="102"/>
      <c r="O16" s="102"/>
      <c r="P16" s="102"/>
      <c r="Q16" s="46"/>
    </row>
    <row r="17" spans="7:17" x14ac:dyDescent="0.25">
      <c r="G17" s="45"/>
      <c r="H17" s="102"/>
      <c r="I17" s="102"/>
      <c r="J17" s="102"/>
      <c r="K17" s="102"/>
      <c r="L17" s="102"/>
      <c r="M17" s="102"/>
      <c r="N17" s="102"/>
      <c r="O17" s="102"/>
      <c r="P17" s="102"/>
      <c r="Q17" s="46"/>
    </row>
    <row r="18" spans="7:17" x14ac:dyDescent="0.25">
      <c r="G18" s="45"/>
      <c r="Q18" s="46"/>
    </row>
    <row r="19" spans="7:17" x14ac:dyDescent="0.25">
      <c r="G19" s="45"/>
      <c r="Q19" s="46"/>
    </row>
    <row r="20" spans="7:17" x14ac:dyDescent="0.25">
      <c r="G20" s="45"/>
      <c r="Q20" s="46"/>
    </row>
    <row r="21" spans="7:17" x14ac:dyDescent="0.25">
      <c r="G21" s="45"/>
      <c r="Q21" s="46"/>
    </row>
    <row r="22" spans="7:17" x14ac:dyDescent="0.25">
      <c r="G22" s="45"/>
      <c r="Q22" s="46"/>
    </row>
    <row r="23" spans="7:17" x14ac:dyDescent="0.25">
      <c r="G23" s="45"/>
      <c r="Q23" s="46"/>
    </row>
    <row r="24" spans="7:17" x14ac:dyDescent="0.25">
      <c r="G24" s="45"/>
      <c r="Q24" s="46"/>
    </row>
    <row r="25" spans="7:17" x14ac:dyDescent="0.25">
      <c r="G25" s="45"/>
      <c r="Q25" s="46"/>
    </row>
    <row r="26" spans="7:17" x14ac:dyDescent="0.25">
      <c r="G26" s="45"/>
      <c r="Q26" s="46"/>
    </row>
    <row r="27" spans="7:17" x14ac:dyDescent="0.25">
      <c r="G27" s="45"/>
      <c r="Q27" s="46"/>
    </row>
    <row r="28" spans="7:17" x14ac:dyDescent="0.25">
      <c r="G28" s="45"/>
      <c r="Q28" s="46"/>
    </row>
    <row r="29" spans="7:17" x14ac:dyDescent="0.25">
      <c r="G29" s="45"/>
      <c r="Q29" s="46"/>
    </row>
    <row r="30" spans="7:17" x14ac:dyDescent="0.25">
      <c r="G30" s="45"/>
      <c r="Q30" s="46"/>
    </row>
    <row r="31" spans="7:17" x14ac:dyDescent="0.25">
      <c r="G31" s="45"/>
      <c r="Q31" s="46"/>
    </row>
    <row r="32" spans="7:17" x14ac:dyDescent="0.25">
      <c r="G32" s="45"/>
      <c r="Q32" s="46"/>
    </row>
    <row r="33" spans="7:17" x14ac:dyDescent="0.25">
      <c r="G33" s="45"/>
      <c r="Q33" s="46"/>
    </row>
    <row r="34" spans="7:17" x14ac:dyDescent="0.25">
      <c r="G34" s="45"/>
      <c r="Q34" s="46"/>
    </row>
    <row r="35" spans="7:17" x14ac:dyDescent="0.25">
      <c r="G35" s="45"/>
      <c r="Q35" s="46"/>
    </row>
    <row r="36" spans="7:17" x14ac:dyDescent="0.25">
      <c r="G36" s="45"/>
      <c r="Q36" s="46"/>
    </row>
    <row r="37" spans="7:17" x14ac:dyDescent="0.25">
      <c r="G37" s="45"/>
      <c r="Q37" s="46"/>
    </row>
    <row r="38" spans="7:17" x14ac:dyDescent="0.25">
      <c r="G38" s="47"/>
      <c r="H38" s="48"/>
      <c r="I38" s="48"/>
      <c r="J38" s="48"/>
      <c r="K38" s="48"/>
      <c r="L38" s="48"/>
      <c r="M38" s="48"/>
      <c r="N38" s="48"/>
      <c r="O38" s="48"/>
      <c r="P38" s="48"/>
      <c r="Q38" s="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C78D3-4F4A-4EFD-9AC2-10B5A7065E61}">
  <dimension ref="A1:G4"/>
  <sheetViews>
    <sheetView workbookViewId="0">
      <selection activeCell="B4" sqref="B4"/>
    </sheetView>
  </sheetViews>
  <sheetFormatPr baseColWidth="10" defaultColWidth="9.140625" defaultRowHeight="15" x14ac:dyDescent="0.25"/>
  <cols>
    <col min="1" max="2" width="12" bestFit="1" customWidth="1"/>
  </cols>
  <sheetData>
    <row r="1" spans="1:7" x14ac:dyDescent="0.25">
      <c r="A1" t="s">
        <v>161</v>
      </c>
      <c r="B1" s="1">
        <v>1000000</v>
      </c>
    </row>
    <row r="2" spans="1:7" x14ac:dyDescent="0.25">
      <c r="B2" s="36"/>
    </row>
    <row r="3" spans="1:7" x14ac:dyDescent="0.25">
      <c r="A3" t="s">
        <v>233</v>
      </c>
      <c r="B3">
        <v>16.600000000000001</v>
      </c>
    </row>
    <row r="4" spans="1:7" x14ac:dyDescent="0.25">
      <c r="B4" s="103"/>
      <c r="G4" s="8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E10E-7495-41AE-A723-126470A1D59C}">
  <dimension ref="A1:AJ214"/>
  <sheetViews>
    <sheetView topLeftCell="A55" workbookViewId="0">
      <selection activeCell="S67" sqref="S67"/>
    </sheetView>
  </sheetViews>
  <sheetFormatPr baseColWidth="10" defaultColWidth="9.140625" defaultRowHeight="15" x14ac:dyDescent="0.25"/>
  <cols>
    <col min="1" max="1" width="43.140625" bestFit="1" customWidth="1"/>
    <col min="12" max="12" width="12" bestFit="1" customWidth="1"/>
  </cols>
  <sheetData>
    <row r="1" spans="1:36" x14ac:dyDescent="0.25">
      <c r="B1">
        <v>1991</v>
      </c>
      <c r="C1">
        <v>1992</v>
      </c>
      <c r="D1">
        <v>1993</v>
      </c>
      <c r="E1">
        <v>1994</v>
      </c>
      <c r="F1">
        <v>1995</v>
      </c>
      <c r="G1">
        <v>1996</v>
      </c>
      <c r="H1">
        <v>1997</v>
      </c>
      <c r="I1">
        <v>1998</v>
      </c>
      <c r="J1">
        <v>1999</v>
      </c>
      <c r="K1">
        <v>2000</v>
      </c>
      <c r="L1">
        <v>2001</v>
      </c>
      <c r="M1">
        <v>2002</v>
      </c>
      <c r="N1">
        <v>2003</v>
      </c>
      <c r="O1">
        <v>2004</v>
      </c>
      <c r="P1">
        <v>2005</v>
      </c>
      <c r="Q1">
        <v>2006</v>
      </c>
      <c r="R1">
        <v>2007</v>
      </c>
      <c r="S1">
        <v>2008</v>
      </c>
      <c r="T1">
        <v>2009</v>
      </c>
      <c r="U1">
        <v>2010</v>
      </c>
      <c r="V1">
        <v>2011</v>
      </c>
      <c r="W1">
        <v>2012</v>
      </c>
      <c r="X1">
        <v>2013</v>
      </c>
      <c r="Y1">
        <v>2014</v>
      </c>
      <c r="Z1">
        <v>2015</v>
      </c>
      <c r="AA1">
        <v>2016</v>
      </c>
      <c r="AB1">
        <v>2017</v>
      </c>
      <c r="AC1">
        <v>2018</v>
      </c>
      <c r="AD1">
        <v>2019</v>
      </c>
      <c r="AE1">
        <v>2020</v>
      </c>
      <c r="AF1">
        <v>2021</v>
      </c>
      <c r="AG1">
        <v>2018</v>
      </c>
      <c r="AH1">
        <v>2019</v>
      </c>
      <c r="AI1">
        <v>2020</v>
      </c>
      <c r="AJ1">
        <v>2021</v>
      </c>
    </row>
    <row r="2" spans="1:36" x14ac:dyDescent="0.25">
      <c r="A2" t="s">
        <v>2</v>
      </c>
      <c r="B2">
        <v>43700000</v>
      </c>
      <c r="C2">
        <v>54100000</v>
      </c>
      <c r="D2">
        <v>67300000</v>
      </c>
      <c r="E2">
        <v>102000000</v>
      </c>
      <c r="F2">
        <v>161100000</v>
      </c>
      <c r="G2">
        <v>235800000</v>
      </c>
      <c r="H2">
        <v>335000000</v>
      </c>
      <c r="I2">
        <v>457600000</v>
      </c>
      <c r="J2">
        <v>569800000</v>
      </c>
      <c r="K2">
        <v>669761000</v>
      </c>
      <c r="L2">
        <v>856053000</v>
      </c>
      <c r="M2">
        <v>983246000</v>
      </c>
      <c r="N2">
        <v>1155832000</v>
      </c>
      <c r="O2">
        <v>1310853000</v>
      </c>
      <c r="P2">
        <v>1552659000</v>
      </c>
      <c r="Q2">
        <v>1909762000</v>
      </c>
      <c r="R2">
        <v>1928367000</v>
      </c>
      <c r="S2">
        <v>1783683000</v>
      </c>
      <c r="T2">
        <v>1539794000</v>
      </c>
      <c r="U2">
        <v>1613746000</v>
      </c>
      <c r="V2">
        <v>1793318000</v>
      </c>
      <c r="W2">
        <v>1953974000</v>
      </c>
      <c r="X2">
        <v>2079700000</v>
      </c>
      <c r="Y2">
        <v>2246562000</v>
      </c>
      <c r="Z2">
        <v>2363139000</v>
      </c>
      <c r="AA2">
        <v>2570803000</v>
      </c>
      <c r="AB2">
        <v>2788188000</v>
      </c>
      <c r="AC2">
        <v>2998097000</v>
      </c>
      <c r="AD2">
        <v>3199517000</v>
      </c>
      <c r="AE2">
        <v>3936623000</v>
      </c>
      <c r="AF2">
        <v>5295584000</v>
      </c>
      <c r="AG2">
        <v>110360000000</v>
      </c>
      <c r="AH2">
        <v>125843000000</v>
      </c>
      <c r="AI2">
        <v>143015000000</v>
      </c>
      <c r="AJ2">
        <v>168088000000</v>
      </c>
    </row>
    <row r="3" spans="1:36" x14ac:dyDescent="0.25">
      <c r="A3" t="s">
        <v>3</v>
      </c>
      <c r="B3">
        <v>33400000</v>
      </c>
      <c r="C3">
        <v>40700000</v>
      </c>
      <c r="D3">
        <v>50900000</v>
      </c>
      <c r="E3">
        <v>77100000</v>
      </c>
      <c r="F3">
        <v>122600000</v>
      </c>
      <c r="G3">
        <v>182800000</v>
      </c>
      <c r="H3">
        <v>260700000</v>
      </c>
      <c r="I3">
        <v>353700000</v>
      </c>
      <c r="J3">
        <v>434900000</v>
      </c>
      <c r="K3">
        <v>505467000</v>
      </c>
      <c r="L3">
        <v>633360000</v>
      </c>
      <c r="M3">
        <v>727714000</v>
      </c>
      <c r="N3">
        <v>840694000</v>
      </c>
      <c r="O3">
        <v>940019000</v>
      </c>
      <c r="P3">
        <v>1120211000</v>
      </c>
      <c r="Q3">
        <v>1369814000</v>
      </c>
      <c r="R3">
        <v>1397721000</v>
      </c>
      <c r="S3">
        <v>1268455000</v>
      </c>
      <c r="T3">
        <v>1090070000</v>
      </c>
      <c r="U3">
        <v>1142484000</v>
      </c>
      <c r="V3">
        <v>1261728000</v>
      </c>
      <c r="W3">
        <v>1386567000</v>
      </c>
      <c r="X3">
        <v>1488423000</v>
      </c>
      <c r="Y3">
        <v>1603222000</v>
      </c>
      <c r="Z3">
        <v>1687495000</v>
      </c>
      <c r="AA3">
        <v>1829716000</v>
      </c>
      <c r="AB3">
        <v>1982899000</v>
      </c>
      <c r="AC3">
        <v>2127924000</v>
      </c>
      <c r="AD3">
        <v>2274592000</v>
      </c>
      <c r="AE3">
        <v>2805721000</v>
      </c>
      <c r="AF3">
        <v>3678492000</v>
      </c>
      <c r="AG3">
        <v>38353000000</v>
      </c>
      <c r="AH3">
        <v>42910000000</v>
      </c>
      <c r="AI3">
        <v>46078000000</v>
      </c>
      <c r="AJ3">
        <v>52232000000</v>
      </c>
    </row>
    <row r="4" spans="1:36" x14ac:dyDescent="0.25">
      <c r="A4" t="s">
        <v>5</v>
      </c>
      <c r="B4">
        <v>10300000</v>
      </c>
      <c r="C4">
        <v>13400000</v>
      </c>
      <c r="D4">
        <v>16400000</v>
      </c>
      <c r="E4">
        <v>24900000</v>
      </c>
      <c r="F4">
        <v>38500000</v>
      </c>
      <c r="G4">
        <v>53000000</v>
      </c>
      <c r="H4">
        <v>74300000</v>
      </c>
      <c r="I4">
        <v>103900000</v>
      </c>
      <c r="J4">
        <v>134900000</v>
      </c>
      <c r="K4">
        <v>164294000</v>
      </c>
      <c r="L4">
        <v>222693000</v>
      </c>
      <c r="M4">
        <v>255532000</v>
      </c>
      <c r="N4">
        <v>315138000</v>
      </c>
      <c r="O4">
        <v>370834000</v>
      </c>
      <c r="P4">
        <v>432448000</v>
      </c>
      <c r="Q4">
        <v>539948000</v>
      </c>
      <c r="R4">
        <v>530646000</v>
      </c>
      <c r="S4">
        <v>515228000</v>
      </c>
      <c r="T4">
        <v>449724000</v>
      </c>
      <c r="U4">
        <v>471262000</v>
      </c>
      <c r="V4">
        <v>531590000</v>
      </c>
      <c r="W4">
        <v>567407000</v>
      </c>
      <c r="X4">
        <v>591277000</v>
      </c>
      <c r="Y4">
        <v>643340000</v>
      </c>
      <c r="Z4">
        <v>675644000</v>
      </c>
      <c r="AA4">
        <v>741087000</v>
      </c>
      <c r="AB4">
        <v>805289000</v>
      </c>
      <c r="AC4">
        <v>870173000</v>
      </c>
      <c r="AD4">
        <v>924925000</v>
      </c>
      <c r="AE4">
        <v>1130902000</v>
      </c>
      <c r="AF4">
        <v>1617092000</v>
      </c>
      <c r="AG4">
        <v>72007000000</v>
      </c>
      <c r="AH4">
        <v>82933000000</v>
      </c>
      <c r="AI4">
        <v>96937000000</v>
      </c>
      <c r="AJ4">
        <v>115856000000</v>
      </c>
    </row>
    <row r="5" spans="1:36" x14ac:dyDescent="0.25">
      <c r="A5" t="s">
        <v>6</v>
      </c>
      <c r="B5">
        <v>0.23569999999999999</v>
      </c>
      <c r="C5">
        <v>0.2477</v>
      </c>
      <c r="D5">
        <v>0.2437</v>
      </c>
      <c r="E5">
        <v>0.24410000000000001</v>
      </c>
      <c r="F5">
        <v>0.23899999999999999</v>
      </c>
      <c r="G5">
        <v>0.2248</v>
      </c>
      <c r="H5">
        <v>0.2218</v>
      </c>
      <c r="I5">
        <v>0.2271</v>
      </c>
      <c r="J5">
        <v>0.23669999999999999</v>
      </c>
      <c r="K5">
        <v>0.24529999999999999</v>
      </c>
      <c r="L5">
        <v>0.2601</v>
      </c>
      <c r="M5">
        <v>0.25990000000000002</v>
      </c>
      <c r="N5">
        <v>0.2727</v>
      </c>
      <c r="O5">
        <v>0.28289999999999998</v>
      </c>
      <c r="P5">
        <v>0.27850000000000003</v>
      </c>
      <c r="Q5">
        <v>0.28270000000000001</v>
      </c>
      <c r="R5">
        <v>0.2752</v>
      </c>
      <c r="S5">
        <v>0.28889999999999999</v>
      </c>
      <c r="T5">
        <v>0.29210000000000003</v>
      </c>
      <c r="U5">
        <v>0.29199999999999998</v>
      </c>
      <c r="V5">
        <v>0.2964</v>
      </c>
      <c r="W5">
        <v>0.29039999999999999</v>
      </c>
      <c r="X5">
        <v>0.2843</v>
      </c>
      <c r="Y5">
        <v>0.28639999999999999</v>
      </c>
      <c r="Z5">
        <v>0.28589999999999999</v>
      </c>
      <c r="AA5">
        <v>0.2883</v>
      </c>
      <c r="AB5">
        <v>0.2888</v>
      </c>
      <c r="AC5">
        <v>0.29020000000000001</v>
      </c>
      <c r="AD5">
        <v>0.28910000000000002</v>
      </c>
      <c r="AE5">
        <v>0.2873</v>
      </c>
      <c r="AF5">
        <v>0.3054</v>
      </c>
      <c r="AG5">
        <v>0.65249999999999997</v>
      </c>
      <c r="AH5">
        <v>0.65900000000000003</v>
      </c>
      <c r="AI5">
        <v>0.67779999999999996</v>
      </c>
      <c r="AJ5">
        <v>0.68930000000000002</v>
      </c>
    </row>
    <row r="6" spans="1:36" x14ac:dyDescent="0.25">
      <c r="A6" t="s">
        <v>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14726000000</v>
      </c>
      <c r="AH6">
        <v>16876000000</v>
      </c>
      <c r="AI6">
        <v>19269000000</v>
      </c>
      <c r="AJ6">
        <v>20716000000</v>
      </c>
    </row>
    <row r="7" spans="1:36" x14ac:dyDescent="0.25">
      <c r="A7" t="s">
        <v>10</v>
      </c>
      <c r="B7">
        <v>7600000</v>
      </c>
      <c r="C7">
        <v>9000000</v>
      </c>
      <c r="D7">
        <v>10700000</v>
      </c>
      <c r="E7">
        <v>17100000</v>
      </c>
      <c r="F7">
        <v>26900000</v>
      </c>
      <c r="G7">
        <v>40700000</v>
      </c>
      <c r="H7">
        <v>56800000</v>
      </c>
      <c r="I7">
        <v>76100000</v>
      </c>
      <c r="J7">
        <v>92500000</v>
      </c>
      <c r="K7">
        <v>110919000</v>
      </c>
      <c r="L7">
        <v>155989000</v>
      </c>
      <c r="M7">
        <v>182845000</v>
      </c>
      <c r="N7">
        <v>227112000</v>
      </c>
      <c r="O7">
        <v>257240000</v>
      </c>
      <c r="P7">
        <v>292191000</v>
      </c>
      <c r="Q7">
        <v>372566000</v>
      </c>
      <c r="R7">
        <v>396872000</v>
      </c>
      <c r="S7">
        <v>399752000</v>
      </c>
      <c r="T7">
        <v>361284000</v>
      </c>
      <c r="U7">
        <v>370017000</v>
      </c>
      <c r="V7">
        <v>406523000</v>
      </c>
      <c r="W7">
        <v>415592000</v>
      </c>
      <c r="X7">
        <v>425791000</v>
      </c>
      <c r="Y7">
        <v>454470000</v>
      </c>
      <c r="Z7">
        <v>459422000</v>
      </c>
      <c r="AA7">
        <v>485228000</v>
      </c>
      <c r="AB7">
        <v>520918000</v>
      </c>
      <c r="AC7">
        <v>556284000</v>
      </c>
      <c r="AD7">
        <v>583679000</v>
      </c>
      <c r="AE7">
        <v>659931000</v>
      </c>
      <c r="AF7">
        <v>786808000</v>
      </c>
      <c r="AG7">
        <v>22223000000</v>
      </c>
      <c r="AH7">
        <v>23098000000</v>
      </c>
      <c r="AI7">
        <v>24709000000</v>
      </c>
      <c r="AJ7">
        <v>25224000000</v>
      </c>
    </row>
    <row r="8" spans="1:36" x14ac:dyDescent="0.25">
      <c r="A8" t="s">
        <v>11</v>
      </c>
      <c r="B8">
        <v>0</v>
      </c>
      <c r="C8">
        <v>0</v>
      </c>
      <c r="D8">
        <v>0</v>
      </c>
      <c r="E8">
        <v>1600000</v>
      </c>
      <c r="F8">
        <v>2100000</v>
      </c>
      <c r="G8">
        <v>2500000</v>
      </c>
      <c r="H8">
        <v>2600000</v>
      </c>
      <c r="I8">
        <v>3300000</v>
      </c>
      <c r="J8">
        <v>4600000</v>
      </c>
      <c r="K8">
        <v>5131000</v>
      </c>
      <c r="L8">
        <v>2179000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row r="9" spans="1:36" x14ac:dyDescent="0.25">
      <c r="A9" t="s">
        <v>12</v>
      </c>
      <c r="B9">
        <v>7600000</v>
      </c>
      <c r="C9">
        <v>9000000</v>
      </c>
      <c r="D9">
        <v>10700000</v>
      </c>
      <c r="E9">
        <v>18700000</v>
      </c>
      <c r="F9">
        <v>29000000</v>
      </c>
      <c r="G9">
        <v>43200000</v>
      </c>
      <c r="H9">
        <v>59400000</v>
      </c>
      <c r="I9">
        <v>79400000</v>
      </c>
      <c r="J9">
        <v>97100000</v>
      </c>
      <c r="K9">
        <v>116050000</v>
      </c>
      <c r="L9">
        <v>158168000</v>
      </c>
      <c r="M9">
        <v>182845000</v>
      </c>
      <c r="N9">
        <v>227112000</v>
      </c>
      <c r="O9">
        <v>257240000</v>
      </c>
      <c r="P9">
        <v>292191000</v>
      </c>
      <c r="Q9">
        <v>372566000</v>
      </c>
      <c r="R9">
        <v>396872000</v>
      </c>
      <c r="S9">
        <v>399752000</v>
      </c>
      <c r="T9">
        <v>361284000</v>
      </c>
      <c r="U9">
        <v>370017000</v>
      </c>
      <c r="V9">
        <v>406523000</v>
      </c>
      <c r="W9">
        <v>415592000</v>
      </c>
      <c r="X9">
        <v>425791000</v>
      </c>
      <c r="Y9">
        <v>454470000</v>
      </c>
      <c r="Z9">
        <v>459422000</v>
      </c>
      <c r="AA9">
        <v>485228000</v>
      </c>
      <c r="AB9">
        <v>520918000</v>
      </c>
      <c r="AC9">
        <v>556284000</v>
      </c>
      <c r="AD9">
        <v>583679000</v>
      </c>
      <c r="AE9">
        <v>659931000</v>
      </c>
      <c r="AF9">
        <v>786808000</v>
      </c>
      <c r="AG9">
        <v>36949000000</v>
      </c>
      <c r="AH9">
        <v>39974000000</v>
      </c>
      <c r="AI9">
        <v>43978000000</v>
      </c>
      <c r="AJ9">
        <v>45940000000</v>
      </c>
    </row>
    <row r="10" spans="1:36" x14ac:dyDescent="0.25">
      <c r="A10" t="s">
        <v>13</v>
      </c>
      <c r="B10">
        <v>41000000</v>
      </c>
      <c r="C10">
        <v>49700000</v>
      </c>
      <c r="D10">
        <v>61600000</v>
      </c>
      <c r="E10">
        <v>95800000</v>
      </c>
      <c r="F10">
        <v>151600000</v>
      </c>
      <c r="G10">
        <v>226000000</v>
      </c>
      <c r="H10">
        <v>320100000</v>
      </c>
      <c r="I10">
        <v>433100000</v>
      </c>
      <c r="J10">
        <v>532000000</v>
      </c>
      <c r="K10">
        <v>621517000</v>
      </c>
      <c r="L10">
        <v>791528000</v>
      </c>
      <c r="M10">
        <v>910559000</v>
      </c>
      <c r="N10">
        <v>1067806000</v>
      </c>
      <c r="O10">
        <v>1197259000</v>
      </c>
      <c r="P10">
        <v>1412402000</v>
      </c>
      <c r="Q10">
        <v>1742380000</v>
      </c>
      <c r="R10">
        <v>1794593000</v>
      </c>
      <c r="S10">
        <v>1668207000</v>
      </c>
      <c r="T10">
        <v>1451354000</v>
      </c>
      <c r="U10">
        <v>1512501000</v>
      </c>
      <c r="V10">
        <v>1668251000</v>
      </c>
      <c r="W10">
        <v>1802159000</v>
      </c>
      <c r="X10">
        <v>1914214000</v>
      </c>
      <c r="Y10">
        <v>2057692000</v>
      </c>
      <c r="Z10">
        <v>2146917000</v>
      </c>
      <c r="AA10">
        <v>2314944000</v>
      </c>
      <c r="AB10">
        <v>2503817000</v>
      </c>
      <c r="AC10">
        <v>2684208000</v>
      </c>
      <c r="AD10">
        <v>2858271000</v>
      </c>
      <c r="AE10">
        <v>3465652000</v>
      </c>
      <c r="AF10">
        <v>4465300000</v>
      </c>
      <c r="AG10">
        <v>75302000000</v>
      </c>
      <c r="AH10">
        <v>82884000000</v>
      </c>
      <c r="AI10">
        <v>90056000000</v>
      </c>
      <c r="AJ10">
        <v>98172000000</v>
      </c>
    </row>
    <row r="11" spans="1:36" x14ac:dyDescent="0.25">
      <c r="A11" t="s">
        <v>14</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2762000000</v>
      </c>
      <c r="AI11">
        <v>2680000000</v>
      </c>
      <c r="AJ11">
        <v>2131000000</v>
      </c>
    </row>
    <row r="12" spans="1:36" x14ac:dyDescent="0.25">
      <c r="A12" t="s">
        <v>15</v>
      </c>
      <c r="B12">
        <v>-300000</v>
      </c>
      <c r="C12">
        <v>-200000</v>
      </c>
      <c r="D12">
        <v>-100000</v>
      </c>
      <c r="E12">
        <v>0</v>
      </c>
      <c r="F12">
        <v>0</v>
      </c>
      <c r="G12">
        <v>0</v>
      </c>
      <c r="H12">
        <v>0</v>
      </c>
      <c r="I12">
        <v>0</v>
      </c>
      <c r="J12">
        <v>0</v>
      </c>
      <c r="K12">
        <v>0</v>
      </c>
      <c r="L12">
        <v>0</v>
      </c>
      <c r="M12">
        <v>0</v>
      </c>
      <c r="N12">
        <v>0</v>
      </c>
      <c r="O12">
        <v>0</v>
      </c>
      <c r="P12">
        <v>0</v>
      </c>
      <c r="Q12">
        <v>0</v>
      </c>
      <c r="R12">
        <v>0</v>
      </c>
      <c r="S12">
        <v>0</v>
      </c>
      <c r="T12">
        <v>9667000</v>
      </c>
      <c r="U12">
        <v>6619000</v>
      </c>
      <c r="V12">
        <v>7964000</v>
      </c>
      <c r="W12">
        <v>6469000</v>
      </c>
      <c r="X12">
        <v>6748000</v>
      </c>
      <c r="Y12">
        <v>7485000</v>
      </c>
      <c r="Z12">
        <v>8072000</v>
      </c>
      <c r="AA12">
        <v>14481000</v>
      </c>
      <c r="AB12">
        <v>15189000</v>
      </c>
      <c r="AC12">
        <v>20896000</v>
      </c>
      <c r="AD12">
        <v>23772000</v>
      </c>
      <c r="AE12">
        <v>12353000</v>
      </c>
      <c r="AF12">
        <v>8639000</v>
      </c>
      <c r="AG12">
        <v>2733000000</v>
      </c>
      <c r="AH12">
        <v>2686000000</v>
      </c>
      <c r="AI12">
        <v>2591000000</v>
      </c>
      <c r="AJ12">
        <v>2346000000</v>
      </c>
    </row>
    <row r="13" spans="1:36" x14ac:dyDescent="0.25">
      <c r="A13" t="s">
        <v>16</v>
      </c>
      <c r="B13">
        <v>0</v>
      </c>
      <c r="C13">
        <v>100000</v>
      </c>
      <c r="D13">
        <v>0</v>
      </c>
      <c r="E13">
        <v>1600000</v>
      </c>
      <c r="F13">
        <v>2100000</v>
      </c>
      <c r="G13">
        <v>2500000</v>
      </c>
      <c r="H13">
        <v>2600000</v>
      </c>
      <c r="I13">
        <v>3300000</v>
      </c>
      <c r="J13">
        <v>4600000</v>
      </c>
      <c r="K13">
        <v>5131000</v>
      </c>
      <c r="L13">
        <v>8107000</v>
      </c>
      <c r="M13">
        <v>6842000</v>
      </c>
      <c r="N13">
        <v>8940000</v>
      </c>
      <c r="O13">
        <v>10275000</v>
      </c>
      <c r="P13">
        <v>9798000</v>
      </c>
      <c r="Q13">
        <v>12904000</v>
      </c>
      <c r="R13">
        <v>13983000</v>
      </c>
      <c r="S13">
        <v>13454000</v>
      </c>
      <c r="T13">
        <v>11545000</v>
      </c>
      <c r="U13">
        <v>11328000</v>
      </c>
      <c r="V13">
        <v>11305000</v>
      </c>
      <c r="W13">
        <v>12876000</v>
      </c>
      <c r="X13">
        <v>14596000</v>
      </c>
      <c r="Y13">
        <v>15882000</v>
      </c>
      <c r="Z13">
        <v>17388000</v>
      </c>
      <c r="AA13">
        <v>21977000</v>
      </c>
      <c r="AB13">
        <v>25725000</v>
      </c>
      <c r="AC13">
        <v>27915000</v>
      </c>
      <c r="AD13">
        <v>29274000</v>
      </c>
      <c r="AE13">
        <v>29398000</v>
      </c>
      <c r="AF13">
        <v>30026000</v>
      </c>
      <c r="AG13">
        <v>10261000000</v>
      </c>
      <c r="AH13">
        <v>11682000000</v>
      </c>
      <c r="AI13">
        <v>12796000000</v>
      </c>
      <c r="AJ13">
        <v>11686000000</v>
      </c>
    </row>
    <row r="14" spans="1:36" x14ac:dyDescent="0.25">
      <c r="A14" t="s">
        <v>17</v>
      </c>
      <c r="B14">
        <v>2200000</v>
      </c>
      <c r="C14">
        <v>4100000</v>
      </c>
      <c r="D14">
        <v>5600000</v>
      </c>
      <c r="E14">
        <v>3500000</v>
      </c>
      <c r="F14">
        <v>5100000</v>
      </c>
      <c r="G14">
        <v>9900000</v>
      </c>
      <c r="H14">
        <v>14000000</v>
      </c>
      <c r="I14">
        <v>25000000</v>
      </c>
      <c r="J14">
        <v>38600000</v>
      </c>
      <c r="K14">
        <v>50353000</v>
      </c>
      <c r="L14">
        <v>66692000</v>
      </c>
      <c r="M14">
        <v>74552000</v>
      </c>
      <c r="N14">
        <v>92297000</v>
      </c>
      <c r="O14">
        <v>120014000</v>
      </c>
      <c r="P14">
        <v>145088000</v>
      </c>
      <c r="Q14">
        <v>166687000</v>
      </c>
      <c r="R14">
        <v>126531000</v>
      </c>
      <c r="S14">
        <v>108321000</v>
      </c>
      <c r="T14">
        <v>71371000</v>
      </c>
      <c r="U14">
        <v>112678000</v>
      </c>
      <c r="V14">
        <v>136581000</v>
      </c>
      <c r="W14">
        <v>158061000</v>
      </c>
      <c r="X14">
        <v>180264000</v>
      </c>
      <c r="Y14">
        <v>204618000</v>
      </c>
      <c r="Z14">
        <v>233872000</v>
      </c>
      <c r="AA14">
        <v>278344000</v>
      </c>
      <c r="AB14">
        <v>310529000</v>
      </c>
      <c r="AC14">
        <v>342046000</v>
      </c>
      <c r="AD14">
        <v>370782000</v>
      </c>
      <c r="AE14">
        <v>493720000</v>
      </c>
      <c r="AF14">
        <v>863101000</v>
      </c>
      <c r="AG14">
        <v>49468000000</v>
      </c>
      <c r="AH14">
        <v>58056000000</v>
      </c>
      <c r="AI14">
        <v>68423000000</v>
      </c>
      <c r="AJ14">
        <v>85134000000</v>
      </c>
    </row>
    <row r="15" spans="1:36" x14ac:dyDescent="0.25">
      <c r="A15" t="s">
        <v>18</v>
      </c>
      <c r="B15">
        <v>5.0299999999999997E-2</v>
      </c>
      <c r="C15">
        <v>7.5800000000000006E-2</v>
      </c>
      <c r="D15">
        <v>8.3199999999999996E-2</v>
      </c>
      <c r="E15">
        <v>3.4299999999999997E-2</v>
      </c>
      <c r="F15">
        <v>3.1699999999999999E-2</v>
      </c>
      <c r="G15">
        <v>4.2000000000000003E-2</v>
      </c>
      <c r="H15">
        <v>4.1799999999999997E-2</v>
      </c>
      <c r="I15">
        <v>5.4600000000000003E-2</v>
      </c>
      <c r="J15">
        <v>6.7699999999999996E-2</v>
      </c>
      <c r="K15">
        <v>7.5200000000000003E-2</v>
      </c>
      <c r="L15">
        <v>7.7899999999999997E-2</v>
      </c>
      <c r="M15">
        <v>7.5800000000000006E-2</v>
      </c>
      <c r="N15">
        <v>7.9899999999999999E-2</v>
      </c>
      <c r="O15">
        <v>9.1600000000000001E-2</v>
      </c>
      <c r="P15">
        <v>9.3399999999999997E-2</v>
      </c>
      <c r="Q15">
        <v>8.7300000000000003E-2</v>
      </c>
      <c r="R15">
        <v>6.5600000000000006E-2</v>
      </c>
      <c r="S15">
        <v>6.0699999999999997E-2</v>
      </c>
      <c r="T15">
        <v>4.6399999999999997E-2</v>
      </c>
      <c r="U15">
        <v>6.9800000000000001E-2</v>
      </c>
      <c r="V15">
        <v>7.6200000000000004E-2</v>
      </c>
      <c r="W15">
        <v>8.09E-2</v>
      </c>
      <c r="X15">
        <v>8.6699999999999999E-2</v>
      </c>
      <c r="Y15">
        <v>9.11E-2</v>
      </c>
      <c r="Z15">
        <v>9.9000000000000005E-2</v>
      </c>
      <c r="AA15">
        <v>0.10829999999999999</v>
      </c>
      <c r="AB15">
        <v>0.1114</v>
      </c>
      <c r="AC15">
        <v>0.11409999999999999</v>
      </c>
      <c r="AD15">
        <v>0.1159</v>
      </c>
      <c r="AE15">
        <v>0.12540000000000001</v>
      </c>
      <c r="AF15">
        <v>0.16300000000000001</v>
      </c>
      <c r="AG15">
        <v>0.44819999999999999</v>
      </c>
      <c r="AH15">
        <v>0.46129999999999999</v>
      </c>
      <c r="AI15">
        <v>0.47839999999999999</v>
      </c>
      <c r="AJ15">
        <v>0.50649999999999995</v>
      </c>
    </row>
    <row r="16" spans="1:36" x14ac:dyDescent="0.25">
      <c r="A16" t="s">
        <v>19</v>
      </c>
      <c r="B16">
        <v>2700000</v>
      </c>
      <c r="C16">
        <v>4400000</v>
      </c>
      <c r="D16">
        <v>5700000</v>
      </c>
      <c r="E16">
        <v>6200000</v>
      </c>
      <c r="F16">
        <v>9500000</v>
      </c>
      <c r="G16">
        <v>9800000</v>
      </c>
      <c r="H16">
        <v>14900000</v>
      </c>
      <c r="I16">
        <v>24500000</v>
      </c>
      <c r="J16">
        <v>37800000</v>
      </c>
      <c r="K16">
        <v>48244000</v>
      </c>
      <c r="L16">
        <v>64524000</v>
      </c>
      <c r="M16">
        <v>72687000</v>
      </c>
      <c r="N16">
        <v>88026000</v>
      </c>
      <c r="O16">
        <v>113594000</v>
      </c>
      <c r="P16">
        <v>140257000</v>
      </c>
      <c r="Q16">
        <v>167382000</v>
      </c>
      <c r="R16">
        <v>133774000</v>
      </c>
      <c r="S16">
        <v>115476000</v>
      </c>
      <c r="T16">
        <v>88440000</v>
      </c>
      <c r="U16">
        <v>101245000</v>
      </c>
      <c r="V16">
        <v>125067000</v>
      </c>
      <c r="W16">
        <v>144869000</v>
      </c>
      <c r="X16">
        <v>165486000</v>
      </c>
      <c r="Y16">
        <v>188870000</v>
      </c>
      <c r="Z16">
        <v>216222000</v>
      </c>
      <c r="AA16">
        <v>255859000</v>
      </c>
      <c r="AB16">
        <v>284371000</v>
      </c>
      <c r="AC16">
        <v>313889000</v>
      </c>
      <c r="AD16">
        <v>341246000</v>
      </c>
      <c r="AE16">
        <v>464027000</v>
      </c>
      <c r="AF16">
        <v>832784000</v>
      </c>
      <c r="AG16">
        <v>35058000000</v>
      </c>
      <c r="AH16">
        <v>42959000000</v>
      </c>
      <c r="AI16">
        <v>52959000000</v>
      </c>
      <c r="AJ16">
        <v>69916000000</v>
      </c>
    </row>
    <row r="17" spans="1:36" x14ac:dyDescent="0.25">
      <c r="A17" t="s">
        <v>20</v>
      </c>
      <c r="B17">
        <v>6.1800000000000001E-2</v>
      </c>
      <c r="C17">
        <v>8.1299999999999997E-2</v>
      </c>
      <c r="D17">
        <v>8.4699999999999998E-2</v>
      </c>
      <c r="E17">
        <v>6.08E-2</v>
      </c>
      <c r="F17">
        <v>5.8999999999999997E-2</v>
      </c>
      <c r="G17">
        <v>4.1599999999999998E-2</v>
      </c>
      <c r="H17">
        <v>4.4499999999999998E-2</v>
      </c>
      <c r="I17">
        <v>5.3499999999999999E-2</v>
      </c>
      <c r="J17">
        <v>6.6299999999999998E-2</v>
      </c>
      <c r="K17">
        <v>7.1999999999999995E-2</v>
      </c>
      <c r="L17">
        <v>7.5399999999999995E-2</v>
      </c>
      <c r="M17">
        <v>7.3899999999999993E-2</v>
      </c>
      <c r="N17">
        <v>7.6200000000000004E-2</v>
      </c>
      <c r="O17">
        <v>8.6699999999999999E-2</v>
      </c>
      <c r="P17">
        <v>9.0300000000000005E-2</v>
      </c>
      <c r="Q17">
        <v>8.7599999999999997E-2</v>
      </c>
      <c r="R17">
        <v>6.9400000000000003E-2</v>
      </c>
      <c r="S17">
        <v>6.4699999999999994E-2</v>
      </c>
      <c r="T17">
        <v>5.74E-2</v>
      </c>
      <c r="U17">
        <v>6.2700000000000006E-2</v>
      </c>
      <c r="V17">
        <v>6.9699999999999998E-2</v>
      </c>
      <c r="W17">
        <v>7.4099999999999999E-2</v>
      </c>
      <c r="X17">
        <v>7.9600000000000004E-2</v>
      </c>
      <c r="Y17">
        <v>8.4099999999999994E-2</v>
      </c>
      <c r="Z17">
        <v>9.1499999999999998E-2</v>
      </c>
      <c r="AA17">
        <v>9.9500000000000005E-2</v>
      </c>
      <c r="AB17">
        <v>0.10199999999999999</v>
      </c>
      <c r="AC17">
        <v>0.1047</v>
      </c>
      <c r="AD17">
        <v>0.1067</v>
      </c>
      <c r="AE17">
        <v>0.1179</v>
      </c>
      <c r="AF17">
        <v>0.1573</v>
      </c>
      <c r="AG17">
        <v>0.31769999999999998</v>
      </c>
      <c r="AH17">
        <v>0.34139999999999998</v>
      </c>
      <c r="AI17">
        <v>0.37030000000000002</v>
      </c>
      <c r="AJ17">
        <v>0.41589999999999999</v>
      </c>
    </row>
    <row r="18" spans="1:36" x14ac:dyDescent="0.25">
      <c r="A18" t="s">
        <v>21</v>
      </c>
      <c r="B18">
        <v>-200000</v>
      </c>
      <c r="C18">
        <v>-200000</v>
      </c>
      <c r="D18">
        <v>0</v>
      </c>
      <c r="E18">
        <v>-4300000</v>
      </c>
      <c r="F18">
        <v>-5700000</v>
      </c>
      <c r="G18">
        <v>-2400000</v>
      </c>
      <c r="H18">
        <v>-3500000</v>
      </c>
      <c r="I18">
        <v>-2800000</v>
      </c>
      <c r="J18">
        <v>-3300000</v>
      </c>
      <c r="K18">
        <v>-3022000</v>
      </c>
      <c r="L18">
        <v>-5939000</v>
      </c>
      <c r="M18">
        <v>-4977000</v>
      </c>
      <c r="N18">
        <v>-4669000</v>
      </c>
      <c r="O18">
        <v>-3855000</v>
      </c>
      <c r="P18">
        <v>-6434000</v>
      </c>
      <c r="Q18">
        <v>-15196000</v>
      </c>
      <c r="R18">
        <v>-22148000</v>
      </c>
      <c r="S18">
        <v>-18912000</v>
      </c>
      <c r="T18">
        <v>-9667000</v>
      </c>
      <c r="U18">
        <v>-6619000</v>
      </c>
      <c r="V18">
        <v>-7964000</v>
      </c>
      <c r="W18">
        <v>-6469000</v>
      </c>
      <c r="X18">
        <v>-6748000</v>
      </c>
      <c r="Y18">
        <v>-7485000</v>
      </c>
      <c r="Z18">
        <v>-8072000</v>
      </c>
      <c r="AA18">
        <v>-14481000</v>
      </c>
      <c r="AB18">
        <v>-15189000</v>
      </c>
      <c r="AC18">
        <v>-20896000</v>
      </c>
      <c r="AD18">
        <v>-23772000</v>
      </c>
      <c r="AE18">
        <v>-12353000</v>
      </c>
      <c r="AF18">
        <v>-8639000</v>
      </c>
      <c r="AG18">
        <v>1416000000</v>
      </c>
      <c r="AH18">
        <v>729000000</v>
      </c>
      <c r="AI18">
        <v>77000000</v>
      </c>
      <c r="AJ18">
        <v>1186000000</v>
      </c>
    </row>
    <row r="19" spans="1:36" x14ac:dyDescent="0.25">
      <c r="A19" t="s">
        <v>22</v>
      </c>
      <c r="B19">
        <v>2500000</v>
      </c>
      <c r="C19">
        <v>4200000</v>
      </c>
      <c r="D19">
        <v>5700000</v>
      </c>
      <c r="E19">
        <v>1900000</v>
      </c>
      <c r="F19">
        <v>3800000</v>
      </c>
      <c r="G19">
        <v>7400000</v>
      </c>
      <c r="H19">
        <v>11400000</v>
      </c>
      <c r="I19">
        <v>21700000</v>
      </c>
      <c r="J19">
        <v>34500000</v>
      </c>
      <c r="K19">
        <v>45222000</v>
      </c>
      <c r="L19">
        <v>58585000</v>
      </c>
      <c r="M19">
        <v>67710000</v>
      </c>
      <c r="N19">
        <v>83357000</v>
      </c>
      <c r="O19">
        <v>109739000</v>
      </c>
      <c r="P19">
        <v>133823000</v>
      </c>
      <c r="Q19">
        <v>152186000</v>
      </c>
      <c r="R19">
        <v>111626000</v>
      </c>
      <c r="S19">
        <v>96564000</v>
      </c>
      <c r="T19">
        <v>78773000</v>
      </c>
      <c r="U19">
        <v>94626000</v>
      </c>
      <c r="V19">
        <v>117103000</v>
      </c>
      <c r="W19">
        <v>138400000</v>
      </c>
      <c r="X19">
        <v>158738000</v>
      </c>
      <c r="Y19">
        <v>181385000</v>
      </c>
      <c r="Z19">
        <v>208150000</v>
      </c>
      <c r="AA19">
        <v>241378000</v>
      </c>
      <c r="AB19">
        <v>269182000</v>
      </c>
      <c r="AC19">
        <v>292993000</v>
      </c>
      <c r="AD19">
        <v>317474000</v>
      </c>
      <c r="AE19">
        <v>451674000</v>
      </c>
      <c r="AF19">
        <v>824145000</v>
      </c>
      <c r="AG19">
        <v>36474000000</v>
      </c>
      <c r="AH19">
        <v>43688000000</v>
      </c>
      <c r="AI19">
        <v>53036000000</v>
      </c>
      <c r="AJ19">
        <v>71102000000</v>
      </c>
    </row>
    <row r="20" spans="1:36" x14ac:dyDescent="0.25">
      <c r="A20" t="s">
        <v>23</v>
      </c>
      <c r="B20">
        <v>5.7200000000000001E-2</v>
      </c>
      <c r="C20">
        <v>7.7600000000000002E-2</v>
      </c>
      <c r="D20">
        <v>8.4699999999999998E-2</v>
      </c>
      <c r="E20">
        <v>1.8599999999999998E-2</v>
      </c>
      <c r="F20">
        <v>2.3599999999999999E-2</v>
      </c>
      <c r="G20">
        <v>3.1399999999999997E-2</v>
      </c>
      <c r="H20">
        <v>3.4000000000000002E-2</v>
      </c>
      <c r="I20">
        <v>4.7399999999999998E-2</v>
      </c>
      <c r="J20">
        <v>6.0499999999999998E-2</v>
      </c>
      <c r="K20">
        <v>6.7500000000000004E-2</v>
      </c>
      <c r="L20">
        <v>6.8400000000000002E-2</v>
      </c>
      <c r="M20">
        <v>6.8900000000000003E-2</v>
      </c>
      <c r="N20">
        <v>7.2099999999999997E-2</v>
      </c>
      <c r="O20">
        <v>8.3699999999999997E-2</v>
      </c>
      <c r="P20">
        <v>8.6199999999999999E-2</v>
      </c>
      <c r="Q20">
        <v>7.9699999999999993E-2</v>
      </c>
      <c r="R20">
        <v>5.79E-2</v>
      </c>
      <c r="S20">
        <v>5.4100000000000002E-2</v>
      </c>
      <c r="T20">
        <v>5.1200000000000002E-2</v>
      </c>
      <c r="U20">
        <v>5.8599999999999999E-2</v>
      </c>
      <c r="V20">
        <v>6.5299999999999997E-2</v>
      </c>
      <c r="W20">
        <v>7.0800000000000002E-2</v>
      </c>
      <c r="X20">
        <v>7.6300000000000007E-2</v>
      </c>
      <c r="Y20">
        <v>8.0699999999999994E-2</v>
      </c>
      <c r="Z20">
        <v>8.8099999999999998E-2</v>
      </c>
      <c r="AA20">
        <v>9.3899999999999997E-2</v>
      </c>
      <c r="AB20">
        <v>9.6500000000000002E-2</v>
      </c>
      <c r="AC20">
        <v>9.7699999999999995E-2</v>
      </c>
      <c r="AD20">
        <v>9.9199999999999997E-2</v>
      </c>
      <c r="AE20">
        <v>0.1147</v>
      </c>
      <c r="AF20">
        <v>0.15559999999999999</v>
      </c>
      <c r="AG20">
        <v>0.33050000000000002</v>
      </c>
      <c r="AH20">
        <v>0.34720000000000001</v>
      </c>
      <c r="AI20">
        <v>0.37080000000000002</v>
      </c>
      <c r="AJ20">
        <v>0.42299999999999999</v>
      </c>
    </row>
    <row r="21" spans="1:36" x14ac:dyDescent="0.25">
      <c r="A21" t="s">
        <v>24</v>
      </c>
      <c r="C21">
        <v>100000</v>
      </c>
      <c r="E21">
        <v>800000</v>
      </c>
      <c r="F21">
        <v>1500000</v>
      </c>
      <c r="G21">
        <v>2900000</v>
      </c>
      <c r="H21">
        <v>4300000</v>
      </c>
      <c r="I21">
        <v>8000000</v>
      </c>
      <c r="J21">
        <v>12900000</v>
      </c>
      <c r="K21">
        <v>17146000</v>
      </c>
      <c r="L21">
        <v>23141000</v>
      </c>
      <c r="M21">
        <v>26407000</v>
      </c>
      <c r="N21">
        <v>32509000</v>
      </c>
      <c r="O21">
        <v>42798000</v>
      </c>
      <c r="P21">
        <v>51669000</v>
      </c>
      <c r="Q21">
        <v>58759000</v>
      </c>
      <c r="R21">
        <v>43154000</v>
      </c>
      <c r="S21">
        <v>37911000</v>
      </c>
      <c r="T21">
        <v>30957000</v>
      </c>
      <c r="U21">
        <v>37093000</v>
      </c>
      <c r="V21">
        <v>45319000</v>
      </c>
      <c r="W21">
        <v>56744000</v>
      </c>
      <c r="X21">
        <v>61590000</v>
      </c>
      <c r="Y21">
        <v>70559000</v>
      </c>
      <c r="Z21">
        <v>80137000</v>
      </c>
      <c r="AA21">
        <v>92931000</v>
      </c>
      <c r="AB21">
        <v>77982000</v>
      </c>
      <c r="AC21">
        <v>58774000</v>
      </c>
      <c r="AD21">
        <v>56161000</v>
      </c>
      <c r="AE21">
        <v>85231000</v>
      </c>
      <c r="AF21">
        <v>173812000</v>
      </c>
      <c r="AG21">
        <v>19903000000</v>
      </c>
      <c r="AH21">
        <v>4448000000</v>
      </c>
      <c r="AI21">
        <v>8755000000</v>
      </c>
      <c r="AJ21">
        <v>9831000000</v>
      </c>
    </row>
    <row r="22" spans="1:36" x14ac:dyDescent="0.25">
      <c r="A22" t="s">
        <v>25</v>
      </c>
      <c r="B22">
        <v>2500000</v>
      </c>
      <c r="C22">
        <v>4200000</v>
      </c>
      <c r="D22">
        <v>5700000</v>
      </c>
      <c r="E22">
        <v>1100000</v>
      </c>
      <c r="F22">
        <v>1500000</v>
      </c>
      <c r="G22">
        <v>4500000</v>
      </c>
      <c r="H22">
        <v>7100000</v>
      </c>
      <c r="I22">
        <v>13700000</v>
      </c>
      <c r="J22">
        <v>21100000</v>
      </c>
      <c r="K22">
        <v>28076000</v>
      </c>
      <c r="L22">
        <v>35444000</v>
      </c>
      <c r="M22">
        <v>41303000</v>
      </c>
      <c r="N22">
        <v>50848000</v>
      </c>
      <c r="O22">
        <v>66941000</v>
      </c>
      <c r="P22">
        <v>83621000</v>
      </c>
      <c r="Q22">
        <v>95024000</v>
      </c>
      <c r="R22">
        <v>69394000</v>
      </c>
      <c r="S22">
        <v>56956000</v>
      </c>
      <c r="T22">
        <v>19202000</v>
      </c>
      <c r="U22">
        <v>57638000</v>
      </c>
      <c r="V22">
        <v>71993000</v>
      </c>
      <c r="W22">
        <v>81972000</v>
      </c>
      <c r="X22">
        <v>97330000</v>
      </c>
      <c r="Y22">
        <v>110692000</v>
      </c>
      <c r="Z22">
        <v>128275000</v>
      </c>
      <c r="AA22">
        <v>148955000</v>
      </c>
      <c r="AB22">
        <v>191633000</v>
      </c>
      <c r="AC22">
        <v>234461000</v>
      </c>
      <c r="AD22">
        <v>261575000</v>
      </c>
      <c r="AE22">
        <v>366738000</v>
      </c>
      <c r="AF22">
        <v>650624000</v>
      </c>
      <c r="AG22">
        <v>16571000000</v>
      </c>
      <c r="AH22">
        <v>39240000000</v>
      </c>
      <c r="AI22">
        <v>44281000000</v>
      </c>
      <c r="AJ22">
        <v>61271000000</v>
      </c>
    </row>
    <row r="23" spans="1:36" x14ac:dyDescent="0.25">
      <c r="A23" t="s">
        <v>26</v>
      </c>
      <c r="B23">
        <v>5.7200000000000001E-2</v>
      </c>
      <c r="C23">
        <v>7.7600000000000002E-2</v>
      </c>
      <c r="D23">
        <v>8.4699999999999998E-2</v>
      </c>
      <c r="E23">
        <v>1.0800000000000001E-2</v>
      </c>
      <c r="F23">
        <v>9.2999999999999992E-3</v>
      </c>
      <c r="G23">
        <v>1.9099999999999999E-2</v>
      </c>
      <c r="H23">
        <v>2.12E-2</v>
      </c>
      <c r="I23">
        <v>2.9899999999999999E-2</v>
      </c>
      <c r="J23">
        <v>3.6999999999999998E-2</v>
      </c>
      <c r="K23">
        <v>4.19E-2</v>
      </c>
      <c r="L23">
        <v>4.1399999999999999E-2</v>
      </c>
      <c r="M23">
        <v>4.2000000000000003E-2</v>
      </c>
      <c r="N23">
        <v>4.3999999999999997E-2</v>
      </c>
      <c r="O23">
        <v>5.11E-2</v>
      </c>
      <c r="P23">
        <v>5.3900000000000003E-2</v>
      </c>
      <c r="Q23">
        <v>4.9799999999999997E-2</v>
      </c>
      <c r="R23">
        <v>3.5999999999999997E-2</v>
      </c>
      <c r="S23">
        <v>3.1899999999999998E-2</v>
      </c>
      <c r="T23">
        <v>1.2500000000000001E-2</v>
      </c>
      <c r="U23">
        <v>3.5700000000000003E-2</v>
      </c>
      <c r="V23">
        <v>4.0099999999999997E-2</v>
      </c>
      <c r="W23">
        <v>4.2000000000000003E-2</v>
      </c>
      <c r="X23">
        <v>4.6800000000000001E-2</v>
      </c>
      <c r="Y23">
        <v>4.9299999999999997E-2</v>
      </c>
      <c r="Z23">
        <v>5.4300000000000001E-2</v>
      </c>
      <c r="AA23">
        <v>5.79E-2</v>
      </c>
      <c r="AB23">
        <v>6.8699999999999997E-2</v>
      </c>
      <c r="AC23">
        <v>7.8200000000000006E-2</v>
      </c>
      <c r="AD23">
        <v>8.1799999999999998E-2</v>
      </c>
      <c r="AE23">
        <v>9.3200000000000005E-2</v>
      </c>
      <c r="AF23">
        <v>0.1229</v>
      </c>
      <c r="AG23">
        <v>0.1502</v>
      </c>
      <c r="AH23">
        <v>0.31180000000000002</v>
      </c>
      <c r="AI23">
        <v>0.30959999999999999</v>
      </c>
      <c r="AJ23">
        <v>0.36449999999999999</v>
      </c>
    </row>
    <row r="24" spans="1:36" x14ac:dyDescent="0.25">
      <c r="A24" t="s">
        <v>27</v>
      </c>
      <c r="B24">
        <v>0.1</v>
      </c>
      <c r="C24">
        <v>0.17</v>
      </c>
      <c r="D24">
        <v>0.23</v>
      </c>
      <c r="E24">
        <v>7.0000000000000007E-2</v>
      </c>
      <c r="F24">
        <v>0.1</v>
      </c>
      <c r="G24">
        <v>0.09</v>
      </c>
      <c r="H24">
        <v>0.14000000000000001</v>
      </c>
      <c r="I24">
        <v>0.23</v>
      </c>
      <c r="J24">
        <v>0.36</v>
      </c>
      <c r="K24">
        <v>0.49</v>
      </c>
      <c r="L24">
        <v>0.62</v>
      </c>
      <c r="M24">
        <v>0.76</v>
      </c>
      <c r="N24">
        <v>0.96</v>
      </c>
      <c r="O24">
        <v>1.27</v>
      </c>
      <c r="P24">
        <v>1.59</v>
      </c>
      <c r="Q24">
        <v>1.83</v>
      </c>
      <c r="R24">
        <v>1.42</v>
      </c>
      <c r="S24">
        <v>1.19</v>
      </c>
      <c r="T24">
        <v>0.39</v>
      </c>
      <c r="U24">
        <v>1.17</v>
      </c>
      <c r="V24">
        <v>1.49</v>
      </c>
      <c r="W24">
        <v>1.75</v>
      </c>
      <c r="X24">
        <v>2.1</v>
      </c>
      <c r="Y24">
        <v>2.5</v>
      </c>
      <c r="Z24">
        <v>2.98</v>
      </c>
      <c r="AA24">
        <v>3.56</v>
      </c>
      <c r="AB24">
        <v>4.6900000000000004</v>
      </c>
      <c r="AC24">
        <v>5.82</v>
      </c>
      <c r="AD24">
        <v>6.57</v>
      </c>
      <c r="AE24">
        <v>9.14</v>
      </c>
      <c r="AF24">
        <v>16.22</v>
      </c>
      <c r="AG24">
        <v>2.15</v>
      </c>
      <c r="AH24">
        <v>5.1100000000000003</v>
      </c>
      <c r="AI24">
        <v>5.82</v>
      </c>
      <c r="AJ24">
        <v>8.1199999999999992</v>
      </c>
    </row>
    <row r="25" spans="1:36" x14ac:dyDescent="0.25">
      <c r="A25" t="s">
        <v>28</v>
      </c>
      <c r="B25">
        <v>0.1</v>
      </c>
      <c r="C25">
        <v>0.17</v>
      </c>
      <c r="D25">
        <v>0.23</v>
      </c>
      <c r="E25">
        <v>7.0000000000000007E-2</v>
      </c>
      <c r="F25">
        <v>0.1</v>
      </c>
      <c r="G25">
        <v>0.09</v>
      </c>
      <c r="H25">
        <v>0.14000000000000001</v>
      </c>
      <c r="I25">
        <v>0.23</v>
      </c>
      <c r="J25">
        <v>0.35</v>
      </c>
      <c r="K25">
        <v>0.47</v>
      </c>
      <c r="L25">
        <v>0.59</v>
      </c>
      <c r="M25">
        <v>0.72</v>
      </c>
      <c r="N25">
        <v>0.91</v>
      </c>
      <c r="O25">
        <v>1.19</v>
      </c>
      <c r="P25">
        <v>1.5</v>
      </c>
      <c r="Q25">
        <v>1.74</v>
      </c>
      <c r="R25">
        <v>1.37</v>
      </c>
      <c r="S25">
        <v>1.18</v>
      </c>
      <c r="T25">
        <v>0.39</v>
      </c>
      <c r="U25">
        <v>1.1499999999999999</v>
      </c>
      <c r="V25">
        <v>1.47</v>
      </c>
      <c r="W25">
        <v>1.71</v>
      </c>
      <c r="X25">
        <v>2.0499999999999998</v>
      </c>
      <c r="Y25">
        <v>2.44</v>
      </c>
      <c r="Z25">
        <v>2.9</v>
      </c>
      <c r="AA25">
        <v>3.47</v>
      </c>
      <c r="AB25">
        <v>4.51</v>
      </c>
      <c r="AC25">
        <v>5.62</v>
      </c>
      <c r="AD25">
        <v>6.4</v>
      </c>
      <c r="AE25">
        <v>8.9700000000000006</v>
      </c>
      <c r="AF25">
        <v>15.99</v>
      </c>
      <c r="AG25">
        <v>2.13</v>
      </c>
      <c r="AH25">
        <v>5.0599999999999996</v>
      </c>
      <c r="AI25">
        <v>5.76</v>
      </c>
      <c r="AJ25">
        <v>8.0500000000000007</v>
      </c>
    </row>
    <row r="26" spans="1:36" x14ac:dyDescent="0.25">
      <c r="A26" t="s">
        <v>29</v>
      </c>
      <c r="B26">
        <v>24700000</v>
      </c>
      <c r="C26">
        <v>24700000</v>
      </c>
      <c r="D26">
        <v>24700000</v>
      </c>
      <c r="E26">
        <v>16117216</v>
      </c>
      <c r="F26">
        <v>16095203</v>
      </c>
      <c r="G26">
        <v>48102609</v>
      </c>
      <c r="H26">
        <v>48736687</v>
      </c>
      <c r="I26">
        <v>58856625</v>
      </c>
      <c r="J26">
        <v>58274437</v>
      </c>
      <c r="K26">
        <v>57341250</v>
      </c>
      <c r="L26">
        <v>57206250</v>
      </c>
      <c r="M26">
        <v>54519750</v>
      </c>
      <c r="N26">
        <v>53058000</v>
      </c>
      <c r="O26">
        <v>52838000</v>
      </c>
      <c r="P26">
        <v>52445000</v>
      </c>
      <c r="Q26">
        <v>51866000</v>
      </c>
      <c r="R26">
        <v>48887000</v>
      </c>
      <c r="S26">
        <v>47758000</v>
      </c>
      <c r="T26">
        <v>48649000</v>
      </c>
      <c r="U26">
        <v>49469000</v>
      </c>
      <c r="V26">
        <v>48158000</v>
      </c>
      <c r="W26">
        <v>46937000</v>
      </c>
      <c r="X26">
        <v>46282000</v>
      </c>
      <c r="Y26">
        <v>44281000</v>
      </c>
      <c r="Z26">
        <v>43105000</v>
      </c>
      <c r="AA26">
        <v>41872000</v>
      </c>
      <c r="AB26">
        <v>40838000</v>
      </c>
      <c r="AC26">
        <v>40311000</v>
      </c>
      <c r="AD26">
        <v>39833000</v>
      </c>
      <c r="AE26">
        <v>40106000</v>
      </c>
      <c r="AF26">
        <v>40101000</v>
      </c>
      <c r="AG26">
        <v>7700000000</v>
      </c>
      <c r="AH26">
        <v>7673000000</v>
      </c>
      <c r="AI26">
        <v>7610000000</v>
      </c>
      <c r="AJ26">
        <v>7547000000</v>
      </c>
    </row>
    <row r="27" spans="1:36" s="90" customFormat="1" x14ac:dyDescent="0.25">
      <c r="A27" s="90" t="s">
        <v>30</v>
      </c>
      <c r="B27" s="90">
        <v>24700000</v>
      </c>
      <c r="C27" s="90">
        <v>24700000</v>
      </c>
      <c r="D27" s="90">
        <v>24700000</v>
      </c>
      <c r="E27" s="90">
        <v>16849716</v>
      </c>
      <c r="F27" s="90">
        <v>17117151</v>
      </c>
      <c r="G27" s="90">
        <v>49070812</v>
      </c>
      <c r="H27" s="90">
        <v>50050406</v>
      </c>
      <c r="I27" s="90">
        <v>60299437</v>
      </c>
      <c r="J27" s="90">
        <v>60147562</v>
      </c>
      <c r="K27" s="90">
        <v>59879250</v>
      </c>
      <c r="L27" s="90">
        <v>60131250</v>
      </c>
      <c r="M27" s="90">
        <v>57431250</v>
      </c>
      <c r="N27" s="90">
        <v>55773000</v>
      </c>
      <c r="O27" s="90">
        <v>56139000</v>
      </c>
      <c r="P27" s="90">
        <v>55634000</v>
      </c>
      <c r="Q27" s="90">
        <v>54662000</v>
      </c>
      <c r="R27" s="90">
        <v>50802000</v>
      </c>
      <c r="S27" s="90">
        <v>48444000</v>
      </c>
      <c r="T27" s="90">
        <v>49049000</v>
      </c>
      <c r="U27" s="90">
        <v>50161000</v>
      </c>
      <c r="V27" s="90">
        <v>48987000</v>
      </c>
      <c r="W27" s="90">
        <v>48058000</v>
      </c>
      <c r="X27" s="90">
        <v>47530000</v>
      </c>
      <c r="Y27" s="90">
        <v>45441000</v>
      </c>
      <c r="Z27" s="90">
        <v>44254000</v>
      </c>
      <c r="AA27" s="90">
        <v>42984000</v>
      </c>
      <c r="AB27" s="90">
        <v>42449000</v>
      </c>
      <c r="AC27" s="90">
        <v>41693000</v>
      </c>
      <c r="AD27" s="90">
        <v>40865000</v>
      </c>
      <c r="AE27" s="90">
        <v>40865000</v>
      </c>
      <c r="AF27" s="90">
        <v>40691000</v>
      </c>
      <c r="AG27" s="90">
        <v>7794000000</v>
      </c>
      <c r="AH27" s="90">
        <v>7753000000</v>
      </c>
      <c r="AI27" s="90">
        <v>7683000000</v>
      </c>
      <c r="AJ27" s="90">
        <v>7608000000</v>
      </c>
    </row>
    <row r="28" spans="1:36" x14ac:dyDescent="0.25">
      <c r="A28" t="s">
        <v>33</v>
      </c>
      <c r="D28">
        <v>900000</v>
      </c>
      <c r="E28">
        <v>800000</v>
      </c>
      <c r="F28">
        <v>2000000</v>
      </c>
      <c r="G28">
        <v>4600000</v>
      </c>
      <c r="H28">
        <v>22300000</v>
      </c>
      <c r="I28">
        <v>4900000</v>
      </c>
      <c r="J28">
        <v>4000000</v>
      </c>
      <c r="K28">
        <v>3431000</v>
      </c>
      <c r="L28">
        <v>3524000</v>
      </c>
      <c r="M28">
        <v>5132000</v>
      </c>
      <c r="N28">
        <v>12812000</v>
      </c>
      <c r="O28">
        <v>21762000</v>
      </c>
      <c r="P28">
        <v>26866000</v>
      </c>
      <c r="Q28">
        <v>16734000</v>
      </c>
      <c r="R28">
        <v>15825000</v>
      </c>
      <c r="S28">
        <v>15762000</v>
      </c>
      <c r="T28">
        <v>15843000</v>
      </c>
      <c r="U28">
        <v>9721000</v>
      </c>
      <c r="V28">
        <v>17487000</v>
      </c>
      <c r="W28">
        <v>12463000</v>
      </c>
      <c r="X28">
        <v>8006000</v>
      </c>
      <c r="Y28">
        <v>14830000</v>
      </c>
      <c r="Z28">
        <v>13237000</v>
      </c>
      <c r="AA28">
        <v>21956000</v>
      </c>
      <c r="AB28">
        <v>29940000</v>
      </c>
      <c r="AC28">
        <v>16358000</v>
      </c>
      <c r="AD28">
        <v>28583000</v>
      </c>
      <c r="AE28">
        <v>34128000</v>
      </c>
      <c r="AF28">
        <v>24321000</v>
      </c>
      <c r="AG28">
        <v>11946000000</v>
      </c>
      <c r="AH28">
        <v>11356000000</v>
      </c>
      <c r="AI28">
        <v>13576000000</v>
      </c>
      <c r="AJ28">
        <v>11748000000</v>
      </c>
    </row>
    <row r="29" spans="1:36" x14ac:dyDescent="0.2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121822000000</v>
      </c>
      <c r="AH29">
        <v>122463000000</v>
      </c>
      <c r="AI29">
        <v>122951000000</v>
      </c>
      <c r="AJ29">
        <v>118586000000</v>
      </c>
    </row>
    <row r="30" spans="1:36" x14ac:dyDescent="0.25">
      <c r="A30" t="s">
        <v>35</v>
      </c>
      <c r="D30">
        <v>900000</v>
      </c>
      <c r="E30">
        <v>800000</v>
      </c>
      <c r="F30">
        <v>2000000</v>
      </c>
      <c r="G30">
        <v>4600000</v>
      </c>
      <c r="H30">
        <v>22300000</v>
      </c>
      <c r="I30">
        <v>4900000</v>
      </c>
      <c r="J30">
        <v>4000000</v>
      </c>
      <c r="K30">
        <v>3431000</v>
      </c>
      <c r="L30">
        <v>3524000</v>
      </c>
      <c r="M30">
        <v>5132000</v>
      </c>
      <c r="N30">
        <v>12812000</v>
      </c>
      <c r="O30">
        <v>21762000</v>
      </c>
      <c r="P30">
        <v>26866000</v>
      </c>
      <c r="Q30">
        <v>16734000</v>
      </c>
      <c r="R30">
        <v>15825000</v>
      </c>
      <c r="S30">
        <v>15762000</v>
      </c>
      <c r="T30">
        <v>15843000</v>
      </c>
      <c r="U30">
        <v>9721000</v>
      </c>
      <c r="V30">
        <v>17487000</v>
      </c>
      <c r="W30">
        <v>12463000</v>
      </c>
      <c r="X30">
        <v>8006000</v>
      </c>
      <c r="Y30">
        <v>14830000</v>
      </c>
      <c r="Z30">
        <v>13237000</v>
      </c>
      <c r="AA30">
        <v>21956000</v>
      </c>
      <c r="AB30">
        <v>29940000</v>
      </c>
      <c r="AC30">
        <v>16358000</v>
      </c>
      <c r="AD30">
        <v>28583000</v>
      </c>
      <c r="AE30">
        <v>34128000</v>
      </c>
      <c r="AF30">
        <v>24321000</v>
      </c>
      <c r="AG30">
        <v>133768000000</v>
      </c>
      <c r="AH30">
        <v>133819000000</v>
      </c>
      <c r="AI30">
        <v>136527000000</v>
      </c>
      <c r="AJ30">
        <v>130334000000</v>
      </c>
    </row>
    <row r="31" spans="1:36" x14ac:dyDescent="0.25">
      <c r="A31" t="s">
        <v>36</v>
      </c>
      <c r="D31">
        <v>3000000</v>
      </c>
      <c r="E31">
        <v>5300000</v>
      </c>
      <c r="F31">
        <v>12100000</v>
      </c>
      <c r="G31">
        <v>25300000</v>
      </c>
      <c r="H31">
        <v>24800000</v>
      </c>
      <c r="I31">
        <v>34600000</v>
      </c>
      <c r="J31">
        <v>40900000</v>
      </c>
      <c r="K31">
        <v>53255000</v>
      </c>
      <c r="L31">
        <v>60231000</v>
      </c>
      <c r="M31">
        <v>70142000</v>
      </c>
      <c r="N31">
        <v>83824000</v>
      </c>
      <c r="O31">
        <v>97589000</v>
      </c>
      <c r="P31">
        <v>141785000</v>
      </c>
      <c r="Q31">
        <v>154937000</v>
      </c>
      <c r="R31">
        <v>141117000</v>
      </c>
      <c r="S31">
        <v>115584000</v>
      </c>
      <c r="T31">
        <v>96364000</v>
      </c>
      <c r="U31">
        <v>101543000</v>
      </c>
      <c r="V31">
        <v>110555000</v>
      </c>
      <c r="W31">
        <v>113859000</v>
      </c>
      <c r="X31">
        <v>45138000</v>
      </c>
      <c r="Y31">
        <v>51014000</v>
      </c>
      <c r="Z31">
        <v>54173000</v>
      </c>
      <c r="AA31">
        <v>61437000</v>
      </c>
      <c r="AB31">
        <v>76597000</v>
      </c>
      <c r="AC31">
        <v>69493000</v>
      </c>
      <c r="AD31">
        <v>76648000</v>
      </c>
      <c r="AE31">
        <v>122252000</v>
      </c>
      <c r="AF31">
        <v>376571000</v>
      </c>
      <c r="AG31">
        <v>26481000000</v>
      </c>
      <c r="AH31">
        <v>29524000000</v>
      </c>
      <c r="AI31">
        <v>32011000000</v>
      </c>
      <c r="AJ31">
        <v>38043000000</v>
      </c>
    </row>
    <row r="32" spans="1:36" x14ac:dyDescent="0.25">
      <c r="A32" t="s">
        <v>37</v>
      </c>
      <c r="B32">
        <v>0</v>
      </c>
      <c r="C32">
        <v>0</v>
      </c>
      <c r="D32">
        <v>7100000</v>
      </c>
      <c r="E32">
        <v>13300000</v>
      </c>
      <c r="F32">
        <v>25200000</v>
      </c>
      <c r="G32">
        <v>42100000</v>
      </c>
      <c r="H32">
        <v>48300000</v>
      </c>
      <c r="I32">
        <v>69400000</v>
      </c>
      <c r="J32">
        <v>84300000</v>
      </c>
      <c r="K32">
        <v>116849000</v>
      </c>
      <c r="L32">
        <v>181462000</v>
      </c>
      <c r="M32">
        <v>183720000</v>
      </c>
      <c r="N32">
        <v>193905000</v>
      </c>
      <c r="O32">
        <v>195787000</v>
      </c>
      <c r="P32">
        <v>330575000</v>
      </c>
      <c r="Q32">
        <v>332069000</v>
      </c>
      <c r="R32">
        <v>379663000</v>
      </c>
      <c r="S32">
        <v>405914000</v>
      </c>
      <c r="T32">
        <v>355528000</v>
      </c>
      <c r="U32">
        <v>347439000</v>
      </c>
      <c r="V32">
        <v>386924000</v>
      </c>
      <c r="W32">
        <v>400308000</v>
      </c>
      <c r="X32">
        <v>429197000</v>
      </c>
      <c r="Y32">
        <v>466962000</v>
      </c>
      <c r="Z32">
        <v>474275000</v>
      </c>
      <c r="AA32">
        <v>486116000</v>
      </c>
      <c r="AB32">
        <v>536474000</v>
      </c>
      <c r="AC32">
        <v>672579000</v>
      </c>
      <c r="AD32">
        <v>702274000</v>
      </c>
      <c r="AE32">
        <v>780989000</v>
      </c>
      <c r="AF32">
        <v>1339100000</v>
      </c>
      <c r="AG32">
        <v>2662000000</v>
      </c>
      <c r="AH32">
        <v>2063000000</v>
      </c>
      <c r="AI32">
        <v>1895000000</v>
      </c>
      <c r="AJ32">
        <v>2636000000</v>
      </c>
    </row>
    <row r="33" spans="1:36" x14ac:dyDescent="0.25">
      <c r="A33" t="s">
        <v>38</v>
      </c>
      <c r="D33">
        <v>100000</v>
      </c>
      <c r="E33">
        <v>300000</v>
      </c>
      <c r="F33">
        <v>600000</v>
      </c>
      <c r="G33">
        <v>1100000</v>
      </c>
      <c r="H33">
        <v>1100000</v>
      </c>
      <c r="I33">
        <v>3300000</v>
      </c>
      <c r="J33">
        <v>3200000</v>
      </c>
      <c r="K33">
        <v>4645000</v>
      </c>
      <c r="L33">
        <v>5116000</v>
      </c>
      <c r="M33">
        <v>4080000</v>
      </c>
      <c r="N33">
        <v>5855000</v>
      </c>
      <c r="O33">
        <v>8397000</v>
      </c>
      <c r="P33">
        <v>13167000</v>
      </c>
      <c r="Q33">
        <v>15681000</v>
      </c>
      <c r="R33">
        <v>17404000</v>
      </c>
      <c r="S33">
        <v>19584000</v>
      </c>
      <c r="T33">
        <v>23582000</v>
      </c>
      <c r="U33">
        <v>17889000</v>
      </c>
      <c r="V33">
        <v>23035000</v>
      </c>
      <c r="W33">
        <v>16466000</v>
      </c>
      <c r="X33">
        <v>95408000</v>
      </c>
      <c r="Y33">
        <v>104407000</v>
      </c>
      <c r="Z33">
        <v>120059000</v>
      </c>
      <c r="AA33">
        <v>126048000</v>
      </c>
      <c r="AB33">
        <v>139237000</v>
      </c>
      <c r="AC33">
        <v>156814000</v>
      </c>
      <c r="AD33">
        <v>166063000</v>
      </c>
      <c r="AE33">
        <v>184558000</v>
      </c>
      <c r="AF33">
        <v>29093000</v>
      </c>
      <c r="AG33">
        <v>6751000000</v>
      </c>
      <c r="AH33">
        <v>10146000000</v>
      </c>
      <c r="AI33">
        <v>11482000000</v>
      </c>
      <c r="AJ33">
        <v>13393000000</v>
      </c>
    </row>
    <row r="34" spans="1:36" x14ac:dyDescent="0.25">
      <c r="A34" t="s">
        <v>39</v>
      </c>
      <c r="D34">
        <v>11100000</v>
      </c>
      <c r="E34">
        <v>19700000</v>
      </c>
      <c r="F34">
        <v>39900000</v>
      </c>
      <c r="G34">
        <v>73100000</v>
      </c>
      <c r="H34">
        <v>96500000</v>
      </c>
      <c r="I34">
        <v>112200000</v>
      </c>
      <c r="J34">
        <v>132400000</v>
      </c>
      <c r="K34">
        <v>178180000</v>
      </c>
      <c r="L34">
        <v>250333000</v>
      </c>
      <c r="M34">
        <v>263074000</v>
      </c>
      <c r="N34">
        <v>296396000</v>
      </c>
      <c r="O34">
        <v>323535000</v>
      </c>
      <c r="P34">
        <v>512393000</v>
      </c>
      <c r="Q34">
        <v>519421000</v>
      </c>
      <c r="R34">
        <v>554009000</v>
      </c>
      <c r="S34">
        <v>556844000</v>
      </c>
      <c r="T34">
        <v>491317000</v>
      </c>
      <c r="U34">
        <v>476592000</v>
      </c>
      <c r="V34">
        <v>538001000</v>
      </c>
      <c r="W34">
        <v>543096000</v>
      </c>
      <c r="X34">
        <v>577749000</v>
      </c>
      <c r="Y34">
        <v>637213000</v>
      </c>
      <c r="Z34">
        <v>661744000</v>
      </c>
      <c r="AA34">
        <v>695557000</v>
      </c>
      <c r="AB34">
        <v>782248000</v>
      </c>
      <c r="AC34">
        <v>915244000</v>
      </c>
      <c r="AD34">
        <v>973568000</v>
      </c>
      <c r="AE34">
        <v>1121927000</v>
      </c>
      <c r="AF34">
        <v>1769085000</v>
      </c>
      <c r="AG34">
        <v>169662000000</v>
      </c>
      <c r="AH34">
        <v>175552000000</v>
      </c>
      <c r="AI34">
        <v>181915000000</v>
      </c>
      <c r="AJ34">
        <v>184406000000</v>
      </c>
    </row>
    <row r="35" spans="1:36" x14ac:dyDescent="0.25">
      <c r="A35" t="s">
        <v>40</v>
      </c>
      <c r="B35">
        <v>0</v>
      </c>
      <c r="C35">
        <v>0</v>
      </c>
      <c r="D35">
        <v>900000</v>
      </c>
      <c r="E35">
        <v>1300000</v>
      </c>
      <c r="F35">
        <v>3500000</v>
      </c>
      <c r="G35">
        <v>4400000</v>
      </c>
      <c r="H35">
        <v>4800000</v>
      </c>
      <c r="I35">
        <v>5400000</v>
      </c>
      <c r="J35">
        <v>6800000</v>
      </c>
      <c r="K35">
        <v>9229000</v>
      </c>
      <c r="L35">
        <v>15844000</v>
      </c>
      <c r="M35">
        <v>20921000</v>
      </c>
      <c r="N35">
        <v>24643000</v>
      </c>
      <c r="O35">
        <v>18595000</v>
      </c>
      <c r="P35">
        <v>25598000</v>
      </c>
      <c r="Q35">
        <v>33633000</v>
      </c>
      <c r="R35">
        <v>34223000</v>
      </c>
      <c r="S35">
        <v>33048000</v>
      </c>
      <c r="T35">
        <v>31432000</v>
      </c>
      <c r="U35">
        <v>30685000</v>
      </c>
      <c r="V35">
        <v>41394000</v>
      </c>
      <c r="W35">
        <v>46566000</v>
      </c>
      <c r="X35">
        <v>52328000</v>
      </c>
      <c r="Y35">
        <v>56475000</v>
      </c>
      <c r="Z35">
        <v>69854000</v>
      </c>
      <c r="AA35">
        <v>83290000</v>
      </c>
      <c r="AB35">
        <v>100939000</v>
      </c>
      <c r="AC35">
        <v>106964000</v>
      </c>
      <c r="AD35">
        <v>288935000</v>
      </c>
      <c r="AE35">
        <v>314116000</v>
      </c>
      <c r="AF35">
        <v>420670000</v>
      </c>
      <c r="AG35">
        <v>36146000000</v>
      </c>
      <c r="AH35">
        <v>43856000000</v>
      </c>
      <c r="AI35">
        <v>52904000000</v>
      </c>
      <c r="AJ35">
        <v>70803000000</v>
      </c>
    </row>
    <row r="36" spans="1:36" x14ac:dyDescent="0.25">
      <c r="A36" t="s">
        <v>41</v>
      </c>
      <c r="D36">
        <v>27300000</v>
      </c>
      <c r="E36">
        <v>0</v>
      </c>
      <c r="F36">
        <v>0</v>
      </c>
      <c r="G36">
        <v>0</v>
      </c>
      <c r="H36">
        <v>0</v>
      </c>
      <c r="I36">
        <v>0</v>
      </c>
      <c r="J36">
        <v>0</v>
      </c>
      <c r="K36">
        <v>0</v>
      </c>
      <c r="L36">
        <v>73582000</v>
      </c>
      <c r="M36">
        <v>0</v>
      </c>
      <c r="N36">
        <v>0</v>
      </c>
      <c r="O36">
        <v>0</v>
      </c>
      <c r="P36">
        <v>0</v>
      </c>
      <c r="Q36">
        <v>154244000</v>
      </c>
      <c r="R36">
        <v>155247000</v>
      </c>
      <c r="S36">
        <v>169567000</v>
      </c>
      <c r="T36">
        <v>176923000</v>
      </c>
      <c r="U36">
        <v>178516000</v>
      </c>
      <c r="V36">
        <v>177103000</v>
      </c>
      <c r="W36">
        <v>169983000</v>
      </c>
      <c r="X36">
        <v>171974000</v>
      </c>
      <c r="Y36">
        <v>173924000</v>
      </c>
      <c r="Z36">
        <v>172761000</v>
      </c>
      <c r="AA36">
        <v>184795000</v>
      </c>
      <c r="AB36">
        <v>189435000</v>
      </c>
      <c r="AC36">
        <v>188472000</v>
      </c>
      <c r="AD36">
        <v>188596000</v>
      </c>
      <c r="AE36">
        <v>268167000</v>
      </c>
      <c r="AG36">
        <v>35683000000</v>
      </c>
      <c r="AH36">
        <v>42026000000</v>
      </c>
      <c r="AI36">
        <v>43351000000</v>
      </c>
      <c r="AJ36">
        <v>49711000000</v>
      </c>
    </row>
    <row r="37" spans="1:36" x14ac:dyDescent="0.25">
      <c r="A37" t="s">
        <v>42</v>
      </c>
      <c r="D37">
        <v>0</v>
      </c>
      <c r="E37">
        <v>26700000</v>
      </c>
      <c r="F37">
        <v>29700000</v>
      </c>
      <c r="G37">
        <v>33000000</v>
      </c>
      <c r="H37">
        <v>32600000</v>
      </c>
      <c r="I37">
        <v>43900000</v>
      </c>
      <c r="J37">
        <v>49700000</v>
      </c>
      <c r="K37">
        <v>59744000</v>
      </c>
      <c r="L37">
        <v>0</v>
      </c>
      <c r="M37">
        <v>115707000</v>
      </c>
      <c r="N37">
        <v>126771000</v>
      </c>
      <c r="O37">
        <v>117304000</v>
      </c>
      <c r="P37">
        <v>162384000</v>
      </c>
      <c r="Q37">
        <v>18726000</v>
      </c>
      <c r="R37">
        <v>14504000</v>
      </c>
      <c r="S37">
        <v>13339000</v>
      </c>
      <c r="T37">
        <v>13917000</v>
      </c>
      <c r="U37">
        <v>12965000</v>
      </c>
      <c r="V37">
        <v>11738000</v>
      </c>
      <c r="W37">
        <v>11053000</v>
      </c>
      <c r="X37">
        <v>10196000</v>
      </c>
      <c r="Y37">
        <v>11995000</v>
      </c>
      <c r="Z37">
        <v>11845000</v>
      </c>
      <c r="AA37">
        <v>13326000</v>
      </c>
      <c r="AB37">
        <v>13223000</v>
      </c>
      <c r="AC37">
        <v>12004000</v>
      </c>
      <c r="AD37">
        <v>11038000</v>
      </c>
      <c r="AE37">
        <v>12181000</v>
      </c>
      <c r="AG37">
        <v>8053000000</v>
      </c>
      <c r="AH37">
        <v>7750000000</v>
      </c>
      <c r="AI37">
        <v>7038000000</v>
      </c>
      <c r="AJ37">
        <v>7800000000</v>
      </c>
    </row>
    <row r="38" spans="1:36" x14ac:dyDescent="0.25">
      <c r="A38" t="s">
        <v>43</v>
      </c>
      <c r="B38">
        <v>0</v>
      </c>
      <c r="C38">
        <v>0</v>
      </c>
      <c r="D38">
        <v>0</v>
      </c>
      <c r="E38">
        <v>0</v>
      </c>
      <c r="F38">
        <v>0</v>
      </c>
      <c r="G38">
        <v>0</v>
      </c>
      <c r="H38">
        <v>0</v>
      </c>
      <c r="I38">
        <v>0</v>
      </c>
      <c r="J38">
        <v>0</v>
      </c>
      <c r="K38">
        <v>0</v>
      </c>
      <c r="L38">
        <v>0</v>
      </c>
      <c r="M38">
        <v>0</v>
      </c>
      <c r="N38">
        <v>0</v>
      </c>
      <c r="O38">
        <v>0</v>
      </c>
      <c r="P38">
        <v>30000000</v>
      </c>
      <c r="Q38">
        <v>33000000</v>
      </c>
      <c r="R38">
        <v>0</v>
      </c>
      <c r="S38">
        <v>31000000</v>
      </c>
      <c r="T38">
        <v>1006000</v>
      </c>
      <c r="U38">
        <v>966000</v>
      </c>
      <c r="V38">
        <v>980000</v>
      </c>
      <c r="W38">
        <v>1160000</v>
      </c>
      <c r="X38">
        <v>1243000</v>
      </c>
      <c r="Y38">
        <v>1244000</v>
      </c>
      <c r="Z38">
        <v>1231000</v>
      </c>
      <c r="AA38">
        <v>1172000</v>
      </c>
      <c r="AB38">
        <v>1127000</v>
      </c>
      <c r="AC38">
        <v>1213000</v>
      </c>
      <c r="AD38">
        <v>1227000</v>
      </c>
      <c r="AE38">
        <v>1292000</v>
      </c>
      <c r="AF38">
        <v>1231000</v>
      </c>
      <c r="AG38">
        <v>1862000000</v>
      </c>
      <c r="AH38">
        <v>2649000000</v>
      </c>
      <c r="AI38">
        <v>2965000000</v>
      </c>
      <c r="AJ38">
        <v>5984000000</v>
      </c>
    </row>
    <row r="39" spans="1:36" x14ac:dyDescent="0.25">
      <c r="A39" t="s">
        <v>44</v>
      </c>
      <c r="B39">
        <v>0</v>
      </c>
      <c r="C39">
        <v>0</v>
      </c>
      <c r="D39">
        <v>0</v>
      </c>
      <c r="E39">
        <v>0</v>
      </c>
      <c r="F39">
        <v>0</v>
      </c>
      <c r="G39">
        <v>0</v>
      </c>
      <c r="H39">
        <v>0</v>
      </c>
      <c r="I39">
        <v>0</v>
      </c>
      <c r="J39">
        <v>0</v>
      </c>
      <c r="K39">
        <v>0</v>
      </c>
      <c r="L39">
        <v>0</v>
      </c>
      <c r="M39">
        <v>0</v>
      </c>
      <c r="N39">
        <v>0</v>
      </c>
      <c r="O39">
        <v>0</v>
      </c>
      <c r="P39">
        <v>0</v>
      </c>
      <c r="Q39">
        <v>12742000</v>
      </c>
      <c r="R39">
        <v>17275000</v>
      </c>
      <c r="S39">
        <v>21324000</v>
      </c>
      <c r="T39">
        <v>0</v>
      </c>
      <c r="U39">
        <v>0</v>
      </c>
      <c r="V39">
        <v>22457000</v>
      </c>
      <c r="W39">
        <v>0</v>
      </c>
      <c r="X39">
        <v>0</v>
      </c>
      <c r="Y39">
        <v>0</v>
      </c>
      <c r="Z39">
        <v>0</v>
      </c>
      <c r="AA39">
        <v>0</v>
      </c>
      <c r="AB39">
        <v>0</v>
      </c>
      <c r="AC39">
        <v>0</v>
      </c>
      <c r="AD39">
        <v>0</v>
      </c>
      <c r="AE39">
        <v>0</v>
      </c>
      <c r="AF39">
        <v>0</v>
      </c>
      <c r="AG39">
        <v>0</v>
      </c>
      <c r="AH39">
        <v>0</v>
      </c>
      <c r="AI39">
        <v>0</v>
      </c>
      <c r="AJ39">
        <v>0</v>
      </c>
    </row>
    <row r="40" spans="1:36" x14ac:dyDescent="0.25">
      <c r="A40" t="s">
        <v>45</v>
      </c>
      <c r="D40">
        <v>3200000</v>
      </c>
      <c r="E40">
        <v>3000000</v>
      </c>
      <c r="F40">
        <v>2300000</v>
      </c>
      <c r="G40">
        <v>2700000</v>
      </c>
      <c r="H40">
        <v>2600000</v>
      </c>
      <c r="I40">
        <v>2300000</v>
      </c>
      <c r="J40">
        <v>5200000</v>
      </c>
      <c r="K40">
        <v>4752000</v>
      </c>
      <c r="L40">
        <v>8831000</v>
      </c>
      <c r="M40">
        <v>2392000</v>
      </c>
      <c r="N40">
        <v>2462000</v>
      </c>
      <c r="O40">
        <v>21432000</v>
      </c>
      <c r="P40">
        <v>6261000</v>
      </c>
      <c r="Q40">
        <v>2796000</v>
      </c>
      <c r="R40">
        <v>39596000</v>
      </c>
      <c r="S40">
        <v>5784000</v>
      </c>
      <c r="T40">
        <v>28504000</v>
      </c>
      <c r="U40">
        <v>28821000</v>
      </c>
      <c r="V40">
        <v>6949000</v>
      </c>
      <c r="W40">
        <v>8718000</v>
      </c>
      <c r="X40">
        <v>10271000</v>
      </c>
      <c r="Y40">
        <v>12086000</v>
      </c>
      <c r="Z40">
        <v>18596000</v>
      </c>
      <c r="AA40">
        <v>15955000</v>
      </c>
      <c r="AB40">
        <v>14090000</v>
      </c>
      <c r="AC40">
        <v>16974000</v>
      </c>
      <c r="AD40">
        <v>19902000</v>
      </c>
      <c r="AE40">
        <v>21987000</v>
      </c>
      <c r="AF40">
        <v>37967000</v>
      </c>
      <c r="AG40">
        <v>7442000000</v>
      </c>
      <c r="AH40">
        <v>14723000000</v>
      </c>
      <c r="AI40">
        <v>13138000000</v>
      </c>
      <c r="AJ40">
        <v>15075000000</v>
      </c>
    </row>
    <row r="41" spans="1:36" x14ac:dyDescent="0.25">
      <c r="A41" t="s">
        <v>46</v>
      </c>
      <c r="D41">
        <v>31400000</v>
      </c>
      <c r="E41">
        <v>31000000</v>
      </c>
      <c r="F41">
        <v>35500000</v>
      </c>
      <c r="G41">
        <v>40100000</v>
      </c>
      <c r="H41">
        <v>40000000</v>
      </c>
      <c r="I41">
        <v>51600000</v>
      </c>
      <c r="J41">
        <v>61700000</v>
      </c>
      <c r="K41">
        <v>73725000</v>
      </c>
      <c r="L41">
        <v>98257000</v>
      </c>
      <c r="M41">
        <v>139020000</v>
      </c>
      <c r="N41">
        <v>153876000</v>
      </c>
      <c r="O41">
        <v>157331000</v>
      </c>
      <c r="P41">
        <v>224243000</v>
      </c>
      <c r="Q41">
        <v>255141000</v>
      </c>
      <c r="R41">
        <v>260845000</v>
      </c>
      <c r="S41">
        <v>274062000</v>
      </c>
      <c r="T41">
        <v>251782000</v>
      </c>
      <c r="U41">
        <v>251953000</v>
      </c>
      <c r="V41">
        <v>260621000</v>
      </c>
      <c r="W41">
        <v>237480000</v>
      </c>
      <c r="X41">
        <v>246012000</v>
      </c>
      <c r="Y41">
        <v>255724000</v>
      </c>
      <c r="Z41">
        <v>274287000</v>
      </c>
      <c r="AA41">
        <v>298538000</v>
      </c>
      <c r="AB41">
        <v>318814000</v>
      </c>
      <c r="AC41">
        <v>325627000</v>
      </c>
      <c r="AD41">
        <v>509698000</v>
      </c>
      <c r="AE41">
        <v>617743000</v>
      </c>
      <c r="AF41">
        <v>1461046000</v>
      </c>
      <c r="AG41">
        <v>89186000000</v>
      </c>
      <c r="AH41">
        <v>111004000000</v>
      </c>
      <c r="AI41">
        <v>119396000000</v>
      </c>
      <c r="AJ41">
        <v>149373000000</v>
      </c>
    </row>
    <row r="42" spans="1:36" x14ac:dyDescent="0.2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row>
    <row r="43" spans="1:36" x14ac:dyDescent="0.25">
      <c r="A43" t="s">
        <v>48</v>
      </c>
      <c r="D43">
        <v>42500000</v>
      </c>
      <c r="E43">
        <v>50700000</v>
      </c>
      <c r="F43">
        <v>75400000</v>
      </c>
      <c r="G43">
        <v>113200000</v>
      </c>
      <c r="H43">
        <v>136500000</v>
      </c>
      <c r="I43">
        <v>163800000</v>
      </c>
      <c r="J43">
        <v>194100000</v>
      </c>
      <c r="K43">
        <v>251905000</v>
      </c>
      <c r="L43">
        <v>348590000</v>
      </c>
      <c r="M43">
        <v>402094000</v>
      </c>
      <c r="N43">
        <v>450272000</v>
      </c>
      <c r="O43">
        <v>480866000</v>
      </c>
      <c r="P43">
        <v>736636000</v>
      </c>
      <c r="Q43">
        <v>774562000</v>
      </c>
      <c r="R43">
        <v>814854000</v>
      </c>
      <c r="S43">
        <v>830906000</v>
      </c>
      <c r="T43">
        <v>743099000</v>
      </c>
      <c r="U43">
        <v>728545000</v>
      </c>
      <c r="V43">
        <v>798622000</v>
      </c>
      <c r="W43">
        <v>780576000</v>
      </c>
      <c r="X43">
        <v>823761000</v>
      </c>
      <c r="Y43">
        <v>892937000</v>
      </c>
      <c r="Z43">
        <v>936031000</v>
      </c>
      <c r="AA43">
        <v>994095000</v>
      </c>
      <c r="AB43">
        <v>1101062000</v>
      </c>
      <c r="AC43">
        <v>1240871000</v>
      </c>
      <c r="AD43">
        <v>1483266000</v>
      </c>
      <c r="AE43">
        <v>1739670000</v>
      </c>
      <c r="AF43">
        <v>3230131000</v>
      </c>
      <c r="AG43">
        <v>258848000000</v>
      </c>
      <c r="AH43">
        <v>286556000000</v>
      </c>
      <c r="AI43">
        <v>301311000000</v>
      </c>
      <c r="AJ43">
        <v>333779000000</v>
      </c>
    </row>
    <row r="44" spans="1:36" x14ac:dyDescent="0.25">
      <c r="A44" t="s">
        <v>49</v>
      </c>
      <c r="B44">
        <v>0</v>
      </c>
      <c r="C44">
        <v>0</v>
      </c>
      <c r="D44">
        <v>3300000</v>
      </c>
      <c r="E44">
        <v>6400000</v>
      </c>
      <c r="F44">
        <v>12700000</v>
      </c>
      <c r="G44">
        <v>15100000</v>
      </c>
      <c r="H44">
        <v>20300000</v>
      </c>
      <c r="I44">
        <v>34600000</v>
      </c>
      <c r="J44">
        <v>51100000</v>
      </c>
      <c r="K44">
        <v>68144000</v>
      </c>
      <c r="L44">
        <v>95588000</v>
      </c>
      <c r="M44">
        <v>93307000</v>
      </c>
      <c r="N44">
        <v>118312000</v>
      </c>
      <c r="O44">
        <v>113114000</v>
      </c>
      <c r="P44">
        <v>174170000</v>
      </c>
      <c r="Q44">
        <v>177544000</v>
      </c>
      <c r="R44">
        <v>194178000</v>
      </c>
      <c r="S44">
        <v>173688000</v>
      </c>
      <c r="T44">
        <v>178391000</v>
      </c>
      <c r="U44">
        <v>169700000</v>
      </c>
      <c r="V44">
        <v>177437000</v>
      </c>
      <c r="W44">
        <v>199787000</v>
      </c>
      <c r="X44">
        <v>214596000</v>
      </c>
      <c r="Y44">
        <v>236294000</v>
      </c>
      <c r="Z44">
        <v>246554000</v>
      </c>
      <c r="AA44">
        <v>230728000</v>
      </c>
      <c r="AB44">
        <v>245249000</v>
      </c>
      <c r="AC44">
        <v>237835000</v>
      </c>
      <c r="AD44">
        <v>261963000</v>
      </c>
      <c r="AE44">
        <v>266753000</v>
      </c>
      <c r="AF44">
        <v>398697000</v>
      </c>
      <c r="AG44">
        <v>8617000000</v>
      </c>
      <c r="AH44">
        <v>9382000000</v>
      </c>
      <c r="AI44">
        <v>12530000000</v>
      </c>
      <c r="AJ44">
        <v>15163000000</v>
      </c>
    </row>
    <row r="45" spans="1:36" x14ac:dyDescent="0.25">
      <c r="A45" t="s">
        <v>50</v>
      </c>
      <c r="B45">
        <v>0</v>
      </c>
      <c r="C45">
        <v>0</v>
      </c>
      <c r="D45">
        <v>0</v>
      </c>
      <c r="E45">
        <v>2000000</v>
      </c>
      <c r="F45">
        <v>2900000</v>
      </c>
      <c r="G45">
        <v>15400000</v>
      </c>
      <c r="H45">
        <v>6700000</v>
      </c>
      <c r="I45">
        <v>5000000</v>
      </c>
      <c r="J45">
        <v>5000000</v>
      </c>
      <c r="K45">
        <v>6250000</v>
      </c>
      <c r="L45">
        <v>91000</v>
      </c>
      <c r="M45">
        <v>885000</v>
      </c>
      <c r="N45">
        <v>82668000</v>
      </c>
      <c r="O45">
        <v>43945000</v>
      </c>
      <c r="P45">
        <v>67007000</v>
      </c>
      <c r="Q45">
        <v>78636000</v>
      </c>
      <c r="R45">
        <v>71766000</v>
      </c>
      <c r="S45">
        <v>26903000</v>
      </c>
      <c r="T45">
        <v>48236000</v>
      </c>
      <c r="U45">
        <v>134000</v>
      </c>
      <c r="V45">
        <v>22000</v>
      </c>
      <c r="W45">
        <v>23000</v>
      </c>
      <c r="X45">
        <v>9000</v>
      </c>
      <c r="Y45">
        <v>1529000</v>
      </c>
      <c r="Z45">
        <v>1700000</v>
      </c>
      <c r="AA45">
        <v>1105000</v>
      </c>
      <c r="AB45">
        <v>10835000</v>
      </c>
      <c r="AC45">
        <v>9168000</v>
      </c>
      <c r="AD45">
        <v>11745000</v>
      </c>
      <c r="AE45">
        <v>72802000</v>
      </c>
      <c r="AF45">
        <v>80842000</v>
      </c>
      <c r="AG45">
        <v>3998000000</v>
      </c>
      <c r="AH45">
        <v>5516000000</v>
      </c>
      <c r="AI45">
        <v>3749000000</v>
      </c>
      <c r="AJ45">
        <v>8072000000</v>
      </c>
    </row>
    <row r="46" spans="1:36" x14ac:dyDescent="0.25">
      <c r="A46" t="s">
        <v>51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20676000</v>
      </c>
      <c r="AF46">
        <v>0</v>
      </c>
      <c r="AG46">
        <v>2121000000</v>
      </c>
      <c r="AH46">
        <v>5665000000</v>
      </c>
      <c r="AI46">
        <v>2130000000</v>
      </c>
      <c r="AJ46">
        <v>2174000000</v>
      </c>
    </row>
    <row r="47" spans="1:36" x14ac:dyDescent="0.2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28905000000</v>
      </c>
      <c r="AH47">
        <v>32676000000</v>
      </c>
      <c r="AI47">
        <v>36000000000</v>
      </c>
      <c r="AJ47">
        <v>41525000000</v>
      </c>
    </row>
    <row r="48" spans="1:36" x14ac:dyDescent="0.25">
      <c r="A48" t="s">
        <v>53</v>
      </c>
      <c r="D48">
        <v>2700000</v>
      </c>
      <c r="E48">
        <v>2800000</v>
      </c>
      <c r="F48">
        <v>3100000</v>
      </c>
      <c r="G48">
        <v>7900000</v>
      </c>
      <c r="H48">
        <v>6100000</v>
      </c>
      <c r="I48">
        <v>10900000</v>
      </c>
      <c r="J48">
        <v>12600000</v>
      </c>
      <c r="K48">
        <v>14878000</v>
      </c>
      <c r="L48">
        <v>17798000</v>
      </c>
      <c r="M48">
        <v>24708000</v>
      </c>
      <c r="N48">
        <v>24997000</v>
      </c>
      <c r="O48">
        <v>38287000</v>
      </c>
      <c r="P48">
        <v>76645000</v>
      </c>
      <c r="Q48">
        <v>35610000</v>
      </c>
      <c r="R48">
        <v>37216000</v>
      </c>
      <c r="S48">
        <v>61701000</v>
      </c>
      <c r="T48">
        <v>33886000</v>
      </c>
      <c r="U48">
        <v>41704000</v>
      </c>
      <c r="V48">
        <v>53398000</v>
      </c>
      <c r="W48">
        <v>48186000</v>
      </c>
      <c r="X48">
        <v>49301000</v>
      </c>
      <c r="Y48">
        <v>54085000</v>
      </c>
      <c r="Z48">
        <v>56591000</v>
      </c>
      <c r="AA48">
        <v>64387000</v>
      </c>
      <c r="AB48">
        <v>65482000</v>
      </c>
      <c r="AC48">
        <v>58607000</v>
      </c>
      <c r="AD48">
        <v>117138000</v>
      </c>
      <c r="AE48">
        <v>143694000</v>
      </c>
      <c r="AF48">
        <v>264877000</v>
      </c>
      <c r="AG48">
        <v>16968000000</v>
      </c>
      <c r="AH48">
        <v>21846000000</v>
      </c>
      <c r="AI48">
        <v>20031000000</v>
      </c>
      <c r="AJ48">
        <v>23897000000</v>
      </c>
    </row>
    <row r="49" spans="1:36" x14ac:dyDescent="0.25">
      <c r="A49" t="s">
        <v>54</v>
      </c>
      <c r="D49">
        <v>6000000</v>
      </c>
      <c r="E49">
        <v>11200000</v>
      </c>
      <c r="F49">
        <v>18700000</v>
      </c>
      <c r="G49">
        <v>38400000</v>
      </c>
      <c r="H49">
        <v>33100000</v>
      </c>
      <c r="I49">
        <v>50500000</v>
      </c>
      <c r="J49">
        <v>68700000</v>
      </c>
      <c r="K49">
        <v>89272000</v>
      </c>
      <c r="L49">
        <v>113477000</v>
      </c>
      <c r="M49">
        <v>118900000</v>
      </c>
      <c r="N49">
        <v>225977000</v>
      </c>
      <c r="O49">
        <v>195346000</v>
      </c>
      <c r="P49">
        <v>317822000</v>
      </c>
      <c r="Q49">
        <v>291790000</v>
      </c>
      <c r="R49">
        <v>303160000</v>
      </c>
      <c r="S49">
        <v>262292000</v>
      </c>
      <c r="T49">
        <v>260513000</v>
      </c>
      <c r="U49">
        <v>211538000</v>
      </c>
      <c r="V49">
        <v>230857000</v>
      </c>
      <c r="W49">
        <v>247996000</v>
      </c>
      <c r="X49">
        <v>263906000</v>
      </c>
      <c r="Y49">
        <v>291908000</v>
      </c>
      <c r="Z49">
        <v>304845000</v>
      </c>
      <c r="AA49">
        <v>296220000</v>
      </c>
      <c r="AB49">
        <v>321566000</v>
      </c>
      <c r="AC49">
        <v>305610000</v>
      </c>
      <c r="AD49">
        <v>390846000</v>
      </c>
      <c r="AE49">
        <v>483249000</v>
      </c>
      <c r="AF49">
        <v>744416000</v>
      </c>
      <c r="AG49">
        <v>58488000000</v>
      </c>
      <c r="AH49">
        <v>69420000000</v>
      </c>
      <c r="AI49">
        <v>72310000000</v>
      </c>
      <c r="AJ49">
        <v>88657000000</v>
      </c>
    </row>
    <row r="50" spans="1:36" x14ac:dyDescent="0.25">
      <c r="A50" t="s">
        <v>55</v>
      </c>
      <c r="B50">
        <v>0</v>
      </c>
      <c r="C50">
        <v>0</v>
      </c>
      <c r="D50">
        <v>34600000</v>
      </c>
      <c r="E50">
        <v>36000000</v>
      </c>
      <c r="F50">
        <v>23600000</v>
      </c>
      <c r="G50">
        <v>35900000</v>
      </c>
      <c r="H50">
        <v>33100000</v>
      </c>
      <c r="I50">
        <v>28700000</v>
      </c>
      <c r="J50">
        <v>22800000</v>
      </c>
      <c r="K50">
        <v>34741000</v>
      </c>
      <c r="L50">
        <v>85000000</v>
      </c>
      <c r="M50">
        <v>125175000</v>
      </c>
      <c r="N50">
        <v>3607000</v>
      </c>
      <c r="O50">
        <v>50420000</v>
      </c>
      <c r="P50">
        <v>129100000</v>
      </c>
      <c r="Q50">
        <v>188157000</v>
      </c>
      <c r="R50">
        <v>279525000</v>
      </c>
      <c r="S50">
        <v>301000000</v>
      </c>
      <c r="T50">
        <v>200700000</v>
      </c>
      <c r="U50">
        <v>198700000</v>
      </c>
      <c r="V50">
        <v>247300000</v>
      </c>
      <c r="W50">
        <v>230882000</v>
      </c>
      <c r="X50">
        <v>246418000</v>
      </c>
      <c r="Y50">
        <v>319309000</v>
      </c>
      <c r="Z50">
        <v>328015000</v>
      </c>
      <c r="AA50">
        <v>436937000</v>
      </c>
      <c r="AB50">
        <v>508815000</v>
      </c>
      <c r="AC50">
        <v>657593000</v>
      </c>
      <c r="AD50">
        <v>499662000</v>
      </c>
      <c r="AE50">
        <v>551037000</v>
      </c>
      <c r="AF50">
        <v>1346937000</v>
      </c>
      <c r="AG50">
        <v>77810000000</v>
      </c>
      <c r="AH50">
        <v>72850000000</v>
      </c>
      <c r="AI50">
        <v>67249000000</v>
      </c>
      <c r="AJ50">
        <v>59703000000</v>
      </c>
    </row>
    <row r="51" spans="1:36" x14ac:dyDescent="0.25">
      <c r="A51" t="s">
        <v>56</v>
      </c>
      <c r="B51">
        <v>0</v>
      </c>
      <c r="C51">
        <v>0</v>
      </c>
      <c r="D51">
        <v>0</v>
      </c>
      <c r="E51">
        <v>400000</v>
      </c>
      <c r="F51">
        <v>800000</v>
      </c>
      <c r="G51">
        <v>2100000</v>
      </c>
      <c r="H51">
        <v>3600000</v>
      </c>
      <c r="I51">
        <v>4000000</v>
      </c>
      <c r="J51">
        <v>5100000</v>
      </c>
      <c r="K51">
        <v>4697000</v>
      </c>
      <c r="L51">
        <v>5541000</v>
      </c>
      <c r="M51">
        <v>12536000</v>
      </c>
      <c r="N51">
        <v>20958000</v>
      </c>
      <c r="O51">
        <v>11625000</v>
      </c>
      <c r="P51">
        <v>14600000</v>
      </c>
      <c r="Q51">
        <v>15023000</v>
      </c>
      <c r="R51">
        <v>17714000</v>
      </c>
      <c r="S51">
        <v>20032000</v>
      </c>
      <c r="T51">
        <v>21920000</v>
      </c>
      <c r="U51">
        <v>25593000</v>
      </c>
      <c r="V51">
        <v>32993000</v>
      </c>
      <c r="W51">
        <v>13453000</v>
      </c>
      <c r="X51">
        <v>19108000</v>
      </c>
      <c r="Y51">
        <v>23504000</v>
      </c>
      <c r="Z51">
        <v>29808000</v>
      </c>
      <c r="AA51">
        <v>34475000</v>
      </c>
      <c r="AB51">
        <v>24585000</v>
      </c>
      <c r="AC51">
        <v>29399000</v>
      </c>
      <c r="AD51">
        <v>32598000</v>
      </c>
      <c r="AE51">
        <v>27653000</v>
      </c>
      <c r="AF51">
        <v>35840000</v>
      </c>
      <c r="AG51">
        <v>541000000</v>
      </c>
      <c r="AH51">
        <v>233000000</v>
      </c>
      <c r="AI51">
        <v>204000000</v>
      </c>
      <c r="AJ51">
        <v>198000000</v>
      </c>
    </row>
    <row r="52" spans="1:36" x14ac:dyDescent="0.25">
      <c r="A52" t="s">
        <v>57</v>
      </c>
      <c r="E52">
        <v>100000</v>
      </c>
      <c r="H52">
        <v>100000</v>
      </c>
      <c r="J52">
        <v>-100000</v>
      </c>
      <c r="M52">
        <v>3542000</v>
      </c>
      <c r="N52">
        <v>4489000</v>
      </c>
      <c r="O52">
        <v>3140000</v>
      </c>
      <c r="P52">
        <v>2134000</v>
      </c>
      <c r="Q52">
        <v>1908000</v>
      </c>
      <c r="R52">
        <v>5664000</v>
      </c>
      <c r="S52">
        <v>5848000</v>
      </c>
      <c r="T52">
        <v>7779000</v>
      </c>
      <c r="U52">
        <v>7532000</v>
      </c>
      <c r="V52">
        <v>7726000</v>
      </c>
      <c r="W52">
        <v>6622000</v>
      </c>
      <c r="X52">
        <v>8147000</v>
      </c>
      <c r="Y52">
        <v>13864000</v>
      </c>
      <c r="Z52">
        <v>17620000</v>
      </c>
      <c r="AA52">
        <v>21253000</v>
      </c>
      <c r="AB52">
        <v>22950000</v>
      </c>
      <c r="AC52">
        <v>24679000</v>
      </c>
      <c r="AD52">
        <v>149980000</v>
      </c>
      <c r="AE52">
        <v>38261000</v>
      </c>
      <c r="AF52">
        <v>31545000</v>
      </c>
      <c r="AG52">
        <v>35476000000</v>
      </c>
      <c r="AH52">
        <v>37193000000</v>
      </c>
      <c r="AI52">
        <v>40064000000</v>
      </c>
      <c r="AJ52">
        <v>40617000000</v>
      </c>
    </row>
    <row r="53" spans="1:36" x14ac:dyDescent="0.25">
      <c r="A53" t="s">
        <v>58</v>
      </c>
      <c r="D53">
        <v>34600000</v>
      </c>
      <c r="E53">
        <v>36500000</v>
      </c>
      <c r="F53">
        <v>24400000</v>
      </c>
      <c r="G53">
        <v>38000000</v>
      </c>
      <c r="H53">
        <v>36800000</v>
      </c>
      <c r="I53">
        <v>32700000</v>
      </c>
      <c r="J53">
        <v>27800000</v>
      </c>
      <c r="K53">
        <v>39438000</v>
      </c>
      <c r="L53">
        <v>90541000</v>
      </c>
      <c r="M53">
        <v>141253000</v>
      </c>
      <c r="N53">
        <v>29054000</v>
      </c>
      <c r="O53">
        <v>65185000</v>
      </c>
      <c r="P53">
        <v>145834000</v>
      </c>
      <c r="Q53">
        <v>205088000</v>
      </c>
      <c r="R53">
        <v>302903000</v>
      </c>
      <c r="S53">
        <v>326880000</v>
      </c>
      <c r="T53">
        <v>230399000</v>
      </c>
      <c r="U53">
        <v>231825000</v>
      </c>
      <c r="V53">
        <v>288019000</v>
      </c>
      <c r="W53">
        <v>250957000</v>
      </c>
      <c r="X53">
        <v>273673000</v>
      </c>
      <c r="Y53">
        <v>356677000</v>
      </c>
      <c r="Z53">
        <v>375443000</v>
      </c>
      <c r="AA53">
        <v>492665000</v>
      </c>
      <c r="AB53">
        <v>556350000</v>
      </c>
      <c r="AC53">
        <v>711671000</v>
      </c>
      <c r="AD53">
        <v>682240000</v>
      </c>
      <c r="AE53">
        <v>616951000</v>
      </c>
      <c r="AF53">
        <v>1414322000</v>
      </c>
      <c r="AG53">
        <v>117642000000</v>
      </c>
      <c r="AH53">
        <v>114806000000</v>
      </c>
      <c r="AI53">
        <v>110697000000</v>
      </c>
      <c r="AJ53">
        <v>103134000000</v>
      </c>
    </row>
    <row r="54" spans="1:36" x14ac:dyDescent="0.2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row>
    <row r="55" spans="1:36" x14ac:dyDescent="0.2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178335000</v>
      </c>
      <c r="AE55">
        <v>207821000</v>
      </c>
      <c r="AF55">
        <v>244429000</v>
      </c>
      <c r="AG55">
        <v>5568000000</v>
      </c>
      <c r="AH55">
        <v>6188000000</v>
      </c>
      <c r="AI55">
        <v>7671000000</v>
      </c>
      <c r="AJ55">
        <v>9629000000</v>
      </c>
    </row>
    <row r="56" spans="1:36" x14ac:dyDescent="0.25">
      <c r="A56" t="s">
        <v>61</v>
      </c>
      <c r="D56">
        <v>40600000</v>
      </c>
      <c r="E56">
        <v>47700000</v>
      </c>
      <c r="F56">
        <v>43100000</v>
      </c>
      <c r="G56">
        <v>76400000</v>
      </c>
      <c r="H56">
        <v>69900000</v>
      </c>
      <c r="I56">
        <v>83200000</v>
      </c>
      <c r="J56">
        <v>96500000</v>
      </c>
      <c r="K56">
        <v>128710000</v>
      </c>
      <c r="L56">
        <v>204018000</v>
      </c>
      <c r="M56">
        <v>260153000</v>
      </c>
      <c r="N56">
        <v>255031000</v>
      </c>
      <c r="O56">
        <v>260531000</v>
      </c>
      <c r="P56">
        <v>463656000</v>
      </c>
      <c r="Q56">
        <v>496878000</v>
      </c>
      <c r="R56">
        <v>606063000</v>
      </c>
      <c r="S56">
        <v>589172000</v>
      </c>
      <c r="T56">
        <v>490912000</v>
      </c>
      <c r="U56">
        <v>443363000</v>
      </c>
      <c r="V56">
        <v>518876000</v>
      </c>
      <c r="W56">
        <v>498953000</v>
      </c>
      <c r="X56">
        <v>537579000</v>
      </c>
      <c r="Y56">
        <v>648585000</v>
      </c>
      <c r="Z56">
        <v>680288000</v>
      </c>
      <c r="AA56">
        <v>788885000</v>
      </c>
      <c r="AB56">
        <v>877916000</v>
      </c>
      <c r="AC56">
        <v>1017281000</v>
      </c>
      <c r="AD56">
        <v>1073086000</v>
      </c>
      <c r="AE56">
        <v>1100200000</v>
      </c>
      <c r="AF56">
        <v>2158738000</v>
      </c>
      <c r="AG56">
        <v>176130000000</v>
      </c>
      <c r="AH56">
        <v>184226000000</v>
      </c>
      <c r="AI56">
        <v>183007000000</v>
      </c>
      <c r="AJ56">
        <v>191791000000</v>
      </c>
    </row>
    <row r="57" spans="1:36" x14ac:dyDescent="0.2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row>
    <row r="58" spans="1:36" x14ac:dyDescent="0.25">
      <c r="A58" t="s">
        <v>63</v>
      </c>
      <c r="B58">
        <v>0</v>
      </c>
      <c r="C58">
        <v>0</v>
      </c>
      <c r="D58">
        <v>0</v>
      </c>
      <c r="E58">
        <v>0</v>
      </c>
      <c r="F58">
        <v>0</v>
      </c>
      <c r="G58">
        <v>0</v>
      </c>
      <c r="H58">
        <v>0</v>
      </c>
      <c r="I58">
        <v>0</v>
      </c>
      <c r="J58">
        <v>0</v>
      </c>
      <c r="K58">
        <v>17000</v>
      </c>
      <c r="L58">
        <v>27000</v>
      </c>
      <c r="M58">
        <v>23000</v>
      </c>
      <c r="N58">
        <v>35000</v>
      </c>
      <c r="O58">
        <v>52000</v>
      </c>
      <c r="P58">
        <v>52000</v>
      </c>
      <c r="Q58">
        <v>50000</v>
      </c>
      <c r="R58">
        <v>47000</v>
      </c>
      <c r="S58">
        <v>48000</v>
      </c>
      <c r="T58">
        <v>49000</v>
      </c>
      <c r="U58">
        <v>49000</v>
      </c>
      <c r="V58">
        <v>47000</v>
      </c>
      <c r="W58">
        <v>46000</v>
      </c>
      <c r="X58">
        <v>45000</v>
      </c>
      <c r="Y58">
        <v>44000</v>
      </c>
      <c r="Z58">
        <v>43000</v>
      </c>
      <c r="AA58">
        <v>41000</v>
      </c>
      <c r="AB58">
        <v>40000</v>
      </c>
      <c r="AC58">
        <v>40000</v>
      </c>
      <c r="AD58">
        <v>40000</v>
      </c>
      <c r="AE58">
        <v>40000</v>
      </c>
      <c r="AF58">
        <v>0</v>
      </c>
      <c r="AG58">
        <v>71223000000</v>
      </c>
      <c r="AH58">
        <v>78520000000</v>
      </c>
      <c r="AI58">
        <v>80552000000</v>
      </c>
      <c r="AJ58">
        <v>83111000000</v>
      </c>
    </row>
    <row r="59" spans="1:36" x14ac:dyDescent="0.25">
      <c r="A59" t="s">
        <v>64</v>
      </c>
      <c r="E59">
        <v>1100000</v>
      </c>
      <c r="F59">
        <v>2700000</v>
      </c>
      <c r="G59">
        <v>7200000</v>
      </c>
      <c r="H59">
        <v>14300000</v>
      </c>
      <c r="I59">
        <v>28000000</v>
      </c>
      <c r="J59">
        <v>49100000</v>
      </c>
      <c r="K59">
        <v>77167000</v>
      </c>
      <c r="L59">
        <v>112611000</v>
      </c>
      <c r="M59">
        <v>78847000</v>
      </c>
      <c r="N59">
        <v>126359000</v>
      </c>
      <c r="O59">
        <v>141772000</v>
      </c>
      <c r="P59">
        <v>176362000</v>
      </c>
      <c r="Q59">
        <v>129932000</v>
      </c>
      <c r="R59">
        <v>29044000</v>
      </c>
      <c r="S59">
        <v>54407000</v>
      </c>
      <c r="T59">
        <v>47128000</v>
      </c>
      <c r="U59">
        <v>67681000</v>
      </c>
      <c r="V59">
        <v>34299000</v>
      </c>
      <c r="W59">
        <v>5377000</v>
      </c>
      <c r="X59">
        <v>-27278000</v>
      </c>
      <c r="Y59">
        <v>-90650000</v>
      </c>
      <c r="Z59">
        <v>-104709000</v>
      </c>
      <c r="AA59">
        <v>-183915000</v>
      </c>
      <c r="AB59">
        <v>-196316000</v>
      </c>
      <c r="AC59">
        <v>-218646000</v>
      </c>
      <c r="AD59">
        <v>-64740000</v>
      </c>
      <c r="AE59">
        <v>133870000</v>
      </c>
      <c r="AG59">
        <v>13682000000</v>
      </c>
      <c r="AH59">
        <v>24150000000</v>
      </c>
      <c r="AI59">
        <v>34566000000</v>
      </c>
      <c r="AJ59">
        <v>57055000000</v>
      </c>
    </row>
    <row r="60" spans="1:36" x14ac:dyDescent="0.25">
      <c r="A60" t="s">
        <v>65</v>
      </c>
      <c r="E60">
        <v>-400000</v>
      </c>
      <c r="F60">
        <v>-1000000</v>
      </c>
      <c r="G60">
        <v>-1600000</v>
      </c>
      <c r="H60">
        <v>-2200000</v>
      </c>
      <c r="I60">
        <v>-3300000</v>
      </c>
      <c r="J60">
        <v>-4400000</v>
      </c>
      <c r="K60">
        <v>-4393000</v>
      </c>
      <c r="L60">
        <v>-10009000</v>
      </c>
      <c r="M60">
        <v>-20113000</v>
      </c>
      <c r="N60">
        <v>-25315000</v>
      </c>
      <c r="O60">
        <v>-23812000</v>
      </c>
      <c r="P60">
        <v>2000000</v>
      </c>
      <c r="Q60">
        <v>6000000</v>
      </c>
      <c r="R60">
        <v>7704000</v>
      </c>
      <c r="S60">
        <v>-2000000</v>
      </c>
      <c r="T60">
        <v>2000000</v>
      </c>
      <c r="U60">
        <v>1000000</v>
      </c>
      <c r="V60">
        <v>2000000</v>
      </c>
      <c r="W60">
        <v>-68256000</v>
      </c>
      <c r="X60">
        <v>3000000</v>
      </c>
      <c r="Y60">
        <v>-4000000</v>
      </c>
      <c r="Z60">
        <v>-14000000</v>
      </c>
      <c r="AA60">
        <v>-14000000</v>
      </c>
      <c r="AB60">
        <v>-7000000</v>
      </c>
      <c r="AC60">
        <v>-11000000</v>
      </c>
      <c r="AD60">
        <v>-10000000</v>
      </c>
      <c r="AE60">
        <v>-14019000</v>
      </c>
      <c r="AF60">
        <v>-7484000</v>
      </c>
      <c r="AG60">
        <v>-2187000000</v>
      </c>
      <c r="AH60">
        <v>-340000000</v>
      </c>
      <c r="AI60">
        <v>3186000000</v>
      </c>
      <c r="AJ60">
        <v>1822000000</v>
      </c>
    </row>
    <row r="61" spans="1:36" x14ac:dyDescent="0.25">
      <c r="A61" t="s">
        <v>66</v>
      </c>
      <c r="D61">
        <v>1900000</v>
      </c>
      <c r="E61">
        <v>2300000</v>
      </c>
      <c r="F61">
        <v>30600000</v>
      </c>
      <c r="G61">
        <v>31200000</v>
      </c>
      <c r="H61">
        <v>54500000</v>
      </c>
      <c r="I61">
        <v>55900000</v>
      </c>
      <c r="J61">
        <v>52900000</v>
      </c>
      <c r="K61">
        <v>50404000</v>
      </c>
      <c r="L61">
        <v>41943000</v>
      </c>
      <c r="M61">
        <v>83184000</v>
      </c>
      <c r="N61">
        <v>94162000</v>
      </c>
      <c r="O61">
        <v>102323000</v>
      </c>
      <c r="P61">
        <v>94566000</v>
      </c>
      <c r="Q61">
        <v>141702000</v>
      </c>
      <c r="R61">
        <v>171996000</v>
      </c>
      <c r="S61">
        <v>189279000</v>
      </c>
      <c r="T61">
        <v>203010000</v>
      </c>
      <c r="U61">
        <v>216452000</v>
      </c>
      <c r="V61">
        <v>243400000</v>
      </c>
      <c r="W61">
        <v>344456000</v>
      </c>
      <c r="X61">
        <v>310415000</v>
      </c>
      <c r="Y61">
        <v>338958000</v>
      </c>
      <c r="Z61">
        <v>374409000</v>
      </c>
      <c r="AA61">
        <v>403084000</v>
      </c>
      <c r="AB61">
        <v>426422000</v>
      </c>
      <c r="AC61">
        <v>453196000</v>
      </c>
      <c r="AD61">
        <v>484880000</v>
      </c>
      <c r="AE61">
        <v>519579000</v>
      </c>
      <c r="AG61">
        <v>0</v>
      </c>
      <c r="AH61">
        <v>0</v>
      </c>
      <c r="AI61">
        <v>0</v>
      </c>
      <c r="AJ61">
        <v>0</v>
      </c>
    </row>
    <row r="62" spans="1:36" x14ac:dyDescent="0.25">
      <c r="A62" t="s">
        <v>67</v>
      </c>
      <c r="D62">
        <v>1900000</v>
      </c>
      <c r="E62">
        <v>3000000</v>
      </c>
      <c r="F62">
        <v>32300000</v>
      </c>
      <c r="G62">
        <v>36800000</v>
      </c>
      <c r="H62">
        <v>66600000</v>
      </c>
      <c r="I62">
        <v>80600000</v>
      </c>
      <c r="J62">
        <v>97600000</v>
      </c>
      <c r="K62">
        <v>123195000</v>
      </c>
      <c r="L62">
        <v>144572000</v>
      </c>
      <c r="M62">
        <v>141941000</v>
      </c>
      <c r="N62">
        <v>195241000</v>
      </c>
      <c r="O62">
        <v>220335000</v>
      </c>
      <c r="P62">
        <v>272980000</v>
      </c>
      <c r="Q62">
        <v>277684000</v>
      </c>
      <c r="R62">
        <v>208791000</v>
      </c>
      <c r="S62">
        <v>241734000</v>
      </c>
      <c r="T62">
        <v>252187000</v>
      </c>
      <c r="U62">
        <v>285182000</v>
      </c>
      <c r="V62">
        <v>279746000</v>
      </c>
      <c r="W62">
        <v>281623000</v>
      </c>
      <c r="X62">
        <v>286182000</v>
      </c>
      <c r="Y62">
        <v>244352000</v>
      </c>
      <c r="Z62">
        <v>255743000</v>
      </c>
      <c r="AA62">
        <v>205210000</v>
      </c>
      <c r="AB62">
        <v>223146000</v>
      </c>
      <c r="AC62">
        <v>223590000</v>
      </c>
      <c r="AD62">
        <v>410180000</v>
      </c>
      <c r="AE62">
        <v>639470000</v>
      </c>
      <c r="AF62">
        <v>1071393000</v>
      </c>
      <c r="AG62">
        <v>82718000000</v>
      </c>
      <c r="AH62">
        <v>102330000000</v>
      </c>
      <c r="AI62">
        <v>118304000000</v>
      </c>
      <c r="AJ62">
        <v>141988000000</v>
      </c>
    </row>
    <row r="63" spans="1:36" x14ac:dyDescent="0.25">
      <c r="A63" t="s">
        <v>68</v>
      </c>
      <c r="D63">
        <v>42500000</v>
      </c>
      <c r="E63">
        <v>50700000</v>
      </c>
      <c r="F63">
        <v>75400000</v>
      </c>
      <c r="G63">
        <v>113200000</v>
      </c>
      <c r="H63">
        <v>136500000</v>
      </c>
      <c r="I63">
        <v>163800000</v>
      </c>
      <c r="J63">
        <v>194100000</v>
      </c>
      <c r="K63">
        <v>251905000</v>
      </c>
      <c r="L63">
        <v>348590000</v>
      </c>
      <c r="M63">
        <v>402094000</v>
      </c>
      <c r="N63">
        <v>450272000</v>
      </c>
      <c r="O63">
        <v>480866000</v>
      </c>
      <c r="P63">
        <v>736636000</v>
      </c>
      <c r="Q63">
        <v>774562000</v>
      </c>
      <c r="R63">
        <v>814854000</v>
      </c>
      <c r="S63">
        <v>830906000</v>
      </c>
      <c r="T63">
        <v>743099000</v>
      </c>
      <c r="U63">
        <v>728545000</v>
      </c>
      <c r="V63">
        <v>798622000</v>
      </c>
      <c r="W63">
        <v>780576000</v>
      </c>
      <c r="X63">
        <v>823761000</v>
      </c>
      <c r="Y63">
        <v>892937000</v>
      </c>
      <c r="Z63">
        <v>936031000</v>
      </c>
      <c r="AA63">
        <v>994095000</v>
      </c>
      <c r="AB63">
        <v>1101062000</v>
      </c>
      <c r="AC63">
        <v>1240871000</v>
      </c>
      <c r="AD63">
        <v>1483266000</v>
      </c>
      <c r="AE63">
        <v>1739670000</v>
      </c>
      <c r="AF63">
        <v>3230131000</v>
      </c>
      <c r="AG63">
        <v>258848000000</v>
      </c>
      <c r="AH63">
        <v>286556000000</v>
      </c>
      <c r="AI63">
        <v>301311000000</v>
      </c>
      <c r="AJ63">
        <v>333779000000</v>
      </c>
    </row>
    <row r="64" spans="1:36" x14ac:dyDescent="0.25">
      <c r="A64" t="s">
        <v>69</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row>
    <row r="65" spans="1:36" s="90" customFormat="1" x14ac:dyDescent="0.25">
      <c r="A65" s="90" t="s">
        <v>70</v>
      </c>
      <c r="D65" s="90">
        <v>42500000</v>
      </c>
      <c r="E65" s="90">
        <v>50700000</v>
      </c>
      <c r="F65" s="90">
        <v>75400000</v>
      </c>
      <c r="G65" s="90">
        <v>113200000</v>
      </c>
      <c r="H65" s="90">
        <v>136500000</v>
      </c>
      <c r="I65" s="90">
        <v>163800000</v>
      </c>
      <c r="J65" s="90">
        <v>194100000</v>
      </c>
      <c r="K65" s="90">
        <v>251905000</v>
      </c>
      <c r="L65" s="90">
        <v>348590000</v>
      </c>
      <c r="M65" s="90">
        <v>402094000</v>
      </c>
      <c r="N65" s="90">
        <v>450272000</v>
      </c>
      <c r="O65" s="90">
        <v>480866000</v>
      </c>
      <c r="P65" s="90">
        <v>736636000</v>
      </c>
      <c r="Q65" s="90">
        <v>774562000</v>
      </c>
      <c r="R65" s="90">
        <v>814854000</v>
      </c>
      <c r="S65" s="90">
        <v>830906000</v>
      </c>
      <c r="T65" s="90">
        <v>743099000</v>
      </c>
      <c r="U65" s="90">
        <v>728545000</v>
      </c>
      <c r="V65" s="90">
        <v>798622000</v>
      </c>
      <c r="W65" s="90">
        <v>780576000</v>
      </c>
      <c r="X65" s="90">
        <v>823761000</v>
      </c>
      <c r="Y65" s="90">
        <v>892937000</v>
      </c>
      <c r="Z65" s="90">
        <v>936031000</v>
      </c>
      <c r="AA65" s="90">
        <v>994095000</v>
      </c>
      <c r="AB65" s="90">
        <v>1101062000</v>
      </c>
      <c r="AC65" s="90">
        <v>1240871000</v>
      </c>
      <c r="AD65" s="90">
        <v>1483266000</v>
      </c>
      <c r="AE65" s="90">
        <v>1739670000</v>
      </c>
      <c r="AF65" s="90">
        <v>3230131000</v>
      </c>
      <c r="AG65" s="90">
        <v>258848000000</v>
      </c>
      <c r="AH65" s="90">
        <v>286556000000</v>
      </c>
      <c r="AI65" s="90">
        <v>301311000000</v>
      </c>
      <c r="AJ65" s="90">
        <v>333779000000</v>
      </c>
    </row>
    <row r="66" spans="1:36" x14ac:dyDescent="0.25">
      <c r="A66" t="s">
        <v>72</v>
      </c>
      <c r="B66">
        <v>0</v>
      </c>
      <c r="C66">
        <v>0</v>
      </c>
      <c r="D66">
        <v>0</v>
      </c>
      <c r="E66">
        <v>300000</v>
      </c>
      <c r="F66">
        <v>900000</v>
      </c>
      <c r="G66">
        <v>1000000</v>
      </c>
      <c r="H66">
        <v>1300000</v>
      </c>
      <c r="I66">
        <v>-600000</v>
      </c>
      <c r="J66">
        <v>100000</v>
      </c>
      <c r="K66">
        <v>-988000</v>
      </c>
      <c r="L66">
        <v>1380000</v>
      </c>
      <c r="M66">
        <v>5937000</v>
      </c>
      <c r="N66">
        <v>7456000</v>
      </c>
      <c r="O66">
        <v>703000</v>
      </c>
      <c r="P66">
        <v>-5096000</v>
      </c>
      <c r="Q66">
        <v>-4521000</v>
      </c>
      <c r="R66">
        <v>-3747000</v>
      </c>
      <c r="S66">
        <v>-2198000</v>
      </c>
      <c r="T66">
        <v>0</v>
      </c>
      <c r="U66">
        <v>0</v>
      </c>
      <c r="V66">
        <v>0</v>
      </c>
      <c r="W66">
        <v>3168000</v>
      </c>
      <c r="X66">
        <v>707000</v>
      </c>
      <c r="Y66">
        <v>6986000</v>
      </c>
      <c r="Z66">
        <v>4198000</v>
      </c>
      <c r="AA66">
        <v>3749000</v>
      </c>
      <c r="AB66">
        <v>-4636000</v>
      </c>
      <c r="AC66">
        <v>4661000</v>
      </c>
      <c r="AD66">
        <v>3723000</v>
      </c>
      <c r="AE66">
        <v>-2542000</v>
      </c>
      <c r="AF66">
        <v>0</v>
      </c>
      <c r="AG66">
        <v>13040000000</v>
      </c>
      <c r="AH66">
        <v>-3534000000</v>
      </c>
      <c r="AI66">
        <v>-3620000000</v>
      </c>
      <c r="AJ66">
        <v>-150000000</v>
      </c>
    </row>
    <row r="67" spans="1:36" x14ac:dyDescent="0.25">
      <c r="A67" t="s">
        <v>73</v>
      </c>
      <c r="B67">
        <v>0</v>
      </c>
      <c r="C67">
        <v>0</v>
      </c>
      <c r="D67">
        <v>0</v>
      </c>
      <c r="E67">
        <v>0</v>
      </c>
      <c r="F67">
        <v>0</v>
      </c>
      <c r="G67">
        <v>0</v>
      </c>
      <c r="H67">
        <v>0</v>
      </c>
      <c r="I67">
        <v>0</v>
      </c>
      <c r="J67">
        <v>0</v>
      </c>
      <c r="K67">
        <v>0</v>
      </c>
      <c r="L67">
        <v>0</v>
      </c>
      <c r="M67">
        <v>0</v>
      </c>
      <c r="N67">
        <v>0</v>
      </c>
      <c r="O67">
        <v>0</v>
      </c>
      <c r="P67">
        <v>0</v>
      </c>
      <c r="Q67">
        <v>0</v>
      </c>
      <c r="R67">
        <v>0</v>
      </c>
      <c r="S67">
        <v>0</v>
      </c>
      <c r="T67">
        <v>6429000</v>
      </c>
      <c r="U67">
        <v>7790000</v>
      </c>
      <c r="V67">
        <v>8233000</v>
      </c>
      <c r="W67">
        <v>8465000</v>
      </c>
      <c r="X67">
        <v>8150000</v>
      </c>
      <c r="Y67">
        <v>9065000</v>
      </c>
      <c r="Z67">
        <v>9543000</v>
      </c>
      <c r="AA67">
        <v>9902000</v>
      </c>
      <c r="AB67">
        <v>12482000</v>
      </c>
      <c r="AC67">
        <v>12874000</v>
      </c>
      <c r="AD67">
        <v>13472000</v>
      </c>
      <c r="AE67">
        <v>14516000</v>
      </c>
      <c r="AF67">
        <v>15187000</v>
      </c>
      <c r="AG67">
        <v>3940000000</v>
      </c>
      <c r="AH67">
        <v>4652000000</v>
      </c>
      <c r="AI67">
        <v>5289000000</v>
      </c>
      <c r="AJ67">
        <v>6118000000</v>
      </c>
    </row>
    <row r="68" spans="1:36" x14ac:dyDescent="0.25">
      <c r="A68" t="s">
        <v>74</v>
      </c>
      <c r="E68">
        <v>-3500000</v>
      </c>
      <c r="F68">
        <v>12700000</v>
      </c>
      <c r="G68">
        <v>13500000</v>
      </c>
      <c r="H68">
        <v>28700000</v>
      </c>
      <c r="I68">
        <v>-1700000</v>
      </c>
      <c r="J68">
        <v>2000000</v>
      </c>
      <c r="K68">
        <v>25208000</v>
      </c>
      <c r="L68">
        <v>47948000</v>
      </c>
      <c r="M68">
        <v>7318000</v>
      </c>
      <c r="N68">
        <v>-73755000</v>
      </c>
      <c r="O68">
        <v>57770000</v>
      </c>
      <c r="P68">
        <v>66382000</v>
      </c>
      <c r="Q68">
        <v>33060000</v>
      </c>
      <c r="R68">
        <v>23218000</v>
      </c>
      <c r="S68">
        <v>43703000</v>
      </c>
      <c r="T68">
        <v>-63748000</v>
      </c>
      <c r="U68">
        <v>34250000</v>
      </c>
      <c r="V68">
        <v>42090000</v>
      </c>
      <c r="W68">
        <v>-12044000</v>
      </c>
      <c r="X68">
        <v>18743000</v>
      </c>
      <c r="Y68">
        <v>31462000</v>
      </c>
      <c r="Z68">
        <v>11594000</v>
      </c>
      <c r="AA68">
        <v>42438000</v>
      </c>
      <c r="AB68">
        <v>61345000</v>
      </c>
      <c r="AC68">
        <v>148952000</v>
      </c>
      <c r="AD68">
        <v>-26912000</v>
      </c>
      <c r="AE68">
        <v>55956000</v>
      </c>
      <c r="AF68">
        <v>-392343000</v>
      </c>
      <c r="AG68">
        <v>15850000000</v>
      </c>
      <c r="AH68">
        <v>-5042000000</v>
      </c>
      <c r="AI68">
        <v>3473000000</v>
      </c>
      <c r="AJ68">
        <v>-13856000000</v>
      </c>
    </row>
    <row r="69" spans="1:36" x14ac:dyDescent="0.25">
      <c r="A69"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-3862000000</v>
      </c>
      <c r="AH69">
        <v>-2812000000</v>
      </c>
      <c r="AI69">
        <v>-2577000000</v>
      </c>
      <c r="AJ69">
        <v>-6481000000</v>
      </c>
    </row>
    <row r="70" spans="1:36" x14ac:dyDescent="0.25">
      <c r="A70" t="s">
        <v>76</v>
      </c>
      <c r="B70">
        <v>0</v>
      </c>
      <c r="C70">
        <v>0</v>
      </c>
      <c r="D70">
        <v>0</v>
      </c>
      <c r="E70">
        <v>8500000</v>
      </c>
      <c r="F70">
        <v>21200000</v>
      </c>
      <c r="G70">
        <v>34700000</v>
      </c>
      <c r="H70">
        <v>63400000</v>
      </c>
      <c r="I70">
        <v>61700000</v>
      </c>
      <c r="J70">
        <v>63700000</v>
      </c>
      <c r="K70">
        <v>88908000</v>
      </c>
      <c r="L70">
        <v>136856000</v>
      </c>
      <c r="M70">
        <v>144174000</v>
      </c>
      <c r="N70">
        <v>70419000</v>
      </c>
      <c r="O70">
        <v>128189000</v>
      </c>
      <c r="P70">
        <v>194571000</v>
      </c>
      <c r="Q70">
        <v>227631000</v>
      </c>
      <c r="R70">
        <v>250849000</v>
      </c>
      <c r="S70">
        <v>294552000</v>
      </c>
      <c r="T70">
        <v>230804000</v>
      </c>
      <c r="U70">
        <v>265054000</v>
      </c>
      <c r="V70">
        <v>307144000</v>
      </c>
      <c r="W70">
        <v>295100000</v>
      </c>
      <c r="X70">
        <v>313843000</v>
      </c>
      <c r="Y70">
        <v>345305000</v>
      </c>
      <c r="Z70">
        <v>356899000</v>
      </c>
      <c r="AA70">
        <v>399337000</v>
      </c>
      <c r="AB70">
        <v>460682000</v>
      </c>
      <c r="AC70">
        <v>609634000</v>
      </c>
      <c r="AD70">
        <v>582722000</v>
      </c>
      <c r="AE70">
        <v>638678000</v>
      </c>
      <c r="AF70">
        <v>0</v>
      </c>
      <c r="AG70">
        <v>111174000000</v>
      </c>
      <c r="AH70">
        <v>106132000000</v>
      </c>
      <c r="AI70">
        <v>109605000000</v>
      </c>
      <c r="AJ70">
        <v>95749000000</v>
      </c>
    </row>
    <row r="71" spans="1:36" x14ac:dyDescent="0.25">
      <c r="A71" t="s">
        <v>77</v>
      </c>
      <c r="E71">
        <v>900000</v>
      </c>
      <c r="F71">
        <v>-16400000</v>
      </c>
      <c r="G71">
        <v>-13900000</v>
      </c>
      <c r="H71">
        <v>-32400000</v>
      </c>
      <c r="I71">
        <v>4700000</v>
      </c>
      <c r="J71">
        <v>9500000</v>
      </c>
      <c r="K71">
        <v>-39124000</v>
      </c>
      <c r="L71">
        <v>-66126000</v>
      </c>
      <c r="M71">
        <v>-2241000</v>
      </c>
      <c r="N71">
        <v>84645000</v>
      </c>
      <c r="O71">
        <v>-79737000</v>
      </c>
      <c r="P71">
        <v>-116620000</v>
      </c>
      <c r="Q71">
        <v>-67457000</v>
      </c>
      <c r="R71">
        <v>-31204000</v>
      </c>
      <c r="S71">
        <v>-18633000</v>
      </c>
      <c r="T71">
        <v>139822000</v>
      </c>
      <c r="U71">
        <v>-17047000</v>
      </c>
      <c r="V71">
        <v>-58518000</v>
      </c>
      <c r="W71">
        <v>24641000</v>
      </c>
      <c r="X71">
        <v>-34438000</v>
      </c>
      <c r="Y71">
        <v>-52272000</v>
      </c>
      <c r="Z71">
        <v>-24948000</v>
      </c>
      <c r="AA71">
        <v>-61643000</v>
      </c>
      <c r="AB71">
        <v>-111238000</v>
      </c>
      <c r="AC71">
        <v>-310207000</v>
      </c>
      <c r="AD71">
        <v>17644000</v>
      </c>
      <c r="AE71">
        <v>-66485000</v>
      </c>
      <c r="AF71">
        <v>9996000</v>
      </c>
      <c r="AG71">
        <v>-15778000000</v>
      </c>
      <c r="AH71">
        <v>5187000000</v>
      </c>
      <c r="AI71">
        <v>-1544000000</v>
      </c>
      <c r="AJ71">
        <v>11671000000</v>
      </c>
    </row>
    <row r="72" spans="1:36" x14ac:dyDescent="0.25">
      <c r="A72" t="s">
        <v>78</v>
      </c>
      <c r="E72">
        <v>400000</v>
      </c>
      <c r="F72">
        <v>800000</v>
      </c>
      <c r="G72">
        <v>7600000</v>
      </c>
      <c r="H72">
        <v>7300000</v>
      </c>
      <c r="I72">
        <v>19400000</v>
      </c>
      <c r="J72">
        <v>37300000</v>
      </c>
      <c r="K72">
        <v>18303000</v>
      </c>
      <c r="L72">
        <v>26753000</v>
      </c>
      <c r="M72">
        <v>59159000</v>
      </c>
      <c r="N72">
        <v>78134000</v>
      </c>
      <c r="O72">
        <v>55952000</v>
      </c>
      <c r="P72">
        <v>38085000</v>
      </c>
      <c r="Q72">
        <v>69010000</v>
      </c>
      <c r="R72">
        <v>71644000</v>
      </c>
      <c r="S72">
        <v>93282000</v>
      </c>
      <c r="T72">
        <v>113250000</v>
      </c>
      <c r="U72">
        <v>93959000</v>
      </c>
      <c r="V72">
        <v>75103000</v>
      </c>
      <c r="W72">
        <v>119078000</v>
      </c>
      <c r="X72">
        <v>105088000</v>
      </c>
      <c r="Y72">
        <v>121815000</v>
      </c>
      <c r="Z72">
        <v>146050000</v>
      </c>
      <c r="AA72">
        <v>165378000</v>
      </c>
      <c r="AB72">
        <v>175311000</v>
      </c>
      <c r="AC72">
        <v>118656000</v>
      </c>
      <c r="AD72">
        <v>298776000</v>
      </c>
      <c r="AE72">
        <v>397581000</v>
      </c>
      <c r="AF72">
        <v>313490000</v>
      </c>
      <c r="AG72">
        <v>43884000000</v>
      </c>
      <c r="AH72">
        <v>52185000000</v>
      </c>
      <c r="AI72">
        <v>60675000000</v>
      </c>
      <c r="AJ72">
        <v>76740000000</v>
      </c>
    </row>
    <row r="73" spans="1:36" x14ac:dyDescent="0.25">
      <c r="A73" t="s">
        <v>79</v>
      </c>
      <c r="E73">
        <v>-400000</v>
      </c>
      <c r="F73">
        <v>-900000</v>
      </c>
      <c r="G73">
        <v>-800000</v>
      </c>
      <c r="H73">
        <v>-1100000</v>
      </c>
      <c r="I73">
        <v>-31700000</v>
      </c>
      <c r="J73">
        <v>-29600000</v>
      </c>
      <c r="K73">
        <v>-4289000</v>
      </c>
      <c r="L73">
        <v>-6325000</v>
      </c>
      <c r="M73">
        <v>-6430000</v>
      </c>
      <c r="N73">
        <v>-8351000</v>
      </c>
      <c r="O73">
        <v>-6063000</v>
      </c>
      <c r="P73">
        <v>-8361000</v>
      </c>
      <c r="Q73">
        <v>-14777000</v>
      </c>
      <c r="R73">
        <v>-10626000</v>
      </c>
      <c r="S73">
        <v>-7003000</v>
      </c>
      <c r="T73">
        <v>-7168000</v>
      </c>
      <c r="U73">
        <v>-8078000</v>
      </c>
      <c r="V73">
        <v>-19454000</v>
      </c>
      <c r="W73">
        <v>-16271000</v>
      </c>
      <c r="X73">
        <v>-18742000</v>
      </c>
      <c r="Y73">
        <v>-17328000</v>
      </c>
      <c r="Z73">
        <v>-29095000</v>
      </c>
      <c r="AA73">
        <v>-34352000</v>
      </c>
      <c r="AB73">
        <v>-39390000</v>
      </c>
      <c r="AC73">
        <v>-31580000</v>
      </c>
      <c r="AD73">
        <v>-33362000</v>
      </c>
      <c r="AE73">
        <v>-21702000</v>
      </c>
      <c r="AF73">
        <v>-37658000</v>
      </c>
      <c r="AG73">
        <v>-11632000000</v>
      </c>
      <c r="AH73">
        <v>-13925000000</v>
      </c>
      <c r="AI73">
        <v>-15441000000</v>
      </c>
      <c r="AJ73">
        <v>-20622000000</v>
      </c>
    </row>
    <row r="74" spans="1:36" x14ac:dyDescent="0.25">
      <c r="A74" t="s">
        <v>80</v>
      </c>
      <c r="B74">
        <v>0</v>
      </c>
      <c r="C74">
        <v>0</v>
      </c>
      <c r="D74">
        <v>0</v>
      </c>
      <c r="E74">
        <v>0</v>
      </c>
      <c r="F74">
        <v>0</v>
      </c>
      <c r="G74">
        <v>0</v>
      </c>
      <c r="H74">
        <v>0</v>
      </c>
      <c r="I74">
        <v>0</v>
      </c>
      <c r="J74">
        <v>0</v>
      </c>
      <c r="K74">
        <v>-24879000</v>
      </c>
      <c r="L74">
        <v>-50684000</v>
      </c>
      <c r="M74">
        <v>-45350000</v>
      </c>
      <c r="N74">
        <v>-21772000</v>
      </c>
      <c r="O74">
        <v>-644000</v>
      </c>
      <c r="P74">
        <v>-89963000</v>
      </c>
      <c r="Q74">
        <v>-26662000</v>
      </c>
      <c r="R74">
        <v>-2087000</v>
      </c>
      <c r="S74">
        <v>-34301000</v>
      </c>
      <c r="T74">
        <v>-10937000</v>
      </c>
      <c r="U74">
        <v>-6173000</v>
      </c>
      <c r="V74">
        <v>-5934000</v>
      </c>
      <c r="W74">
        <v>-4699000</v>
      </c>
      <c r="X74">
        <v>-1244000</v>
      </c>
      <c r="Y74">
        <v>-10648000</v>
      </c>
      <c r="Z74">
        <v>-4483000</v>
      </c>
      <c r="AA74">
        <v>-19730000</v>
      </c>
      <c r="AB74">
        <v>-12834000</v>
      </c>
      <c r="AC74">
        <v>-2578000</v>
      </c>
      <c r="AD74">
        <v>-8901000</v>
      </c>
      <c r="AE74">
        <v>-124587000</v>
      </c>
      <c r="AF74">
        <v>-811956000</v>
      </c>
      <c r="AG74">
        <v>-888000000</v>
      </c>
      <c r="AH74">
        <v>-2388000000</v>
      </c>
      <c r="AI74">
        <v>-2521000000</v>
      </c>
      <c r="AJ74">
        <v>-8909000000</v>
      </c>
    </row>
    <row r="75" spans="1:36" x14ac:dyDescent="0.25">
      <c r="A75" t="s">
        <v>81</v>
      </c>
      <c r="B75">
        <v>0</v>
      </c>
      <c r="C75">
        <v>0</v>
      </c>
      <c r="D75">
        <v>0</v>
      </c>
      <c r="E75">
        <v>0</v>
      </c>
      <c r="F75">
        <v>0</v>
      </c>
      <c r="G75">
        <v>0</v>
      </c>
      <c r="H75">
        <v>0</v>
      </c>
      <c r="I75">
        <v>0</v>
      </c>
      <c r="J75">
        <v>0</v>
      </c>
      <c r="K75">
        <v>0</v>
      </c>
      <c r="L75">
        <v>0</v>
      </c>
      <c r="M75">
        <v>0</v>
      </c>
      <c r="N75">
        <v>0</v>
      </c>
      <c r="O75">
        <v>-6961000</v>
      </c>
      <c r="P75">
        <v>-3539000</v>
      </c>
      <c r="Q75">
        <v>0</v>
      </c>
      <c r="R75">
        <v>0</v>
      </c>
      <c r="S75">
        <v>0</v>
      </c>
      <c r="T75">
        <v>0</v>
      </c>
      <c r="U75">
        <v>8078000</v>
      </c>
      <c r="V75">
        <v>-190000</v>
      </c>
      <c r="W75">
        <v>0</v>
      </c>
      <c r="X75">
        <v>0</v>
      </c>
      <c r="Y75">
        <v>0</v>
      </c>
      <c r="Z75">
        <v>0</v>
      </c>
      <c r="AA75">
        <v>0</v>
      </c>
      <c r="AB75">
        <v>0</v>
      </c>
      <c r="AC75">
        <v>0</v>
      </c>
      <c r="AD75">
        <v>0</v>
      </c>
      <c r="AE75">
        <v>0</v>
      </c>
      <c r="AF75">
        <v>0</v>
      </c>
      <c r="AG75">
        <v>-137380000000</v>
      </c>
      <c r="AH75">
        <v>-57697000000</v>
      </c>
      <c r="AI75">
        <v>-77190000000</v>
      </c>
      <c r="AJ75">
        <v>-62924000000</v>
      </c>
    </row>
    <row r="76" spans="1:36" x14ac:dyDescent="0.25">
      <c r="A76" t="s">
        <v>82</v>
      </c>
      <c r="B76">
        <v>0</v>
      </c>
      <c r="C76">
        <v>0</v>
      </c>
      <c r="D76">
        <v>0</v>
      </c>
      <c r="E76">
        <v>0</v>
      </c>
      <c r="F76">
        <v>0</v>
      </c>
      <c r="G76">
        <v>0</v>
      </c>
      <c r="H76">
        <v>0</v>
      </c>
      <c r="I76">
        <v>0</v>
      </c>
      <c r="J76">
        <v>0</v>
      </c>
      <c r="K76">
        <v>0</v>
      </c>
      <c r="L76">
        <v>0</v>
      </c>
      <c r="M76">
        <v>0</v>
      </c>
      <c r="N76">
        <v>0</v>
      </c>
      <c r="O76">
        <v>0</v>
      </c>
      <c r="P76">
        <v>0</v>
      </c>
      <c r="Q76">
        <v>0</v>
      </c>
      <c r="R76">
        <v>75000</v>
      </c>
      <c r="S76">
        <v>0</v>
      </c>
      <c r="T76">
        <v>0</v>
      </c>
      <c r="U76">
        <v>0</v>
      </c>
      <c r="V76">
        <v>0</v>
      </c>
      <c r="W76">
        <v>0</v>
      </c>
      <c r="X76">
        <v>0</v>
      </c>
      <c r="Y76">
        <v>0</v>
      </c>
      <c r="Z76">
        <v>0</v>
      </c>
      <c r="AA76">
        <v>0</v>
      </c>
      <c r="AB76">
        <v>0</v>
      </c>
      <c r="AC76">
        <v>0</v>
      </c>
      <c r="AD76">
        <v>0</v>
      </c>
      <c r="AE76">
        <v>0</v>
      </c>
      <c r="AF76">
        <v>0</v>
      </c>
      <c r="AG76">
        <v>143937000000</v>
      </c>
      <c r="AH76">
        <v>58237000000</v>
      </c>
      <c r="AI76">
        <v>84170000000</v>
      </c>
      <c r="AJ76">
        <v>65800000000</v>
      </c>
    </row>
    <row r="77" spans="1:36" x14ac:dyDescent="0.25">
      <c r="A77" t="s">
        <v>83</v>
      </c>
      <c r="B77">
        <v>0</v>
      </c>
      <c r="C77">
        <v>0</v>
      </c>
      <c r="D77">
        <v>0</v>
      </c>
      <c r="E77">
        <v>-2100000</v>
      </c>
      <c r="F77">
        <v>-10900000</v>
      </c>
      <c r="G77">
        <v>-1600000</v>
      </c>
      <c r="H77">
        <v>100000</v>
      </c>
      <c r="I77">
        <v>900000</v>
      </c>
      <c r="J77">
        <v>700000</v>
      </c>
      <c r="K77">
        <v>27000</v>
      </c>
      <c r="L77">
        <v>52000</v>
      </c>
      <c r="M77">
        <v>14000</v>
      </c>
      <c r="N77">
        <v>0</v>
      </c>
      <c r="O77">
        <v>0</v>
      </c>
      <c r="P77">
        <v>0</v>
      </c>
      <c r="Q77">
        <v>0</v>
      </c>
      <c r="R77">
        <v>0</v>
      </c>
      <c r="S77">
        <v>0</v>
      </c>
      <c r="T77">
        <v>0</v>
      </c>
      <c r="U77">
        <v>-8078000</v>
      </c>
      <c r="V77">
        <v>0</v>
      </c>
      <c r="W77">
        <v>-238000</v>
      </c>
      <c r="X77">
        <v>125000</v>
      </c>
      <c r="Y77">
        <v>165000</v>
      </c>
      <c r="Z77">
        <v>-4215000</v>
      </c>
      <c r="AA77">
        <v>-1561000</v>
      </c>
      <c r="AB77">
        <v>4000</v>
      </c>
      <c r="AC77">
        <v>0</v>
      </c>
      <c r="AD77">
        <v>0</v>
      </c>
      <c r="AE77">
        <v>0</v>
      </c>
      <c r="AF77">
        <v>0</v>
      </c>
      <c r="AG77">
        <v>-98000000</v>
      </c>
      <c r="AH77">
        <v>0</v>
      </c>
      <c r="AI77">
        <v>-1241000000</v>
      </c>
      <c r="AJ77">
        <v>-922000000</v>
      </c>
    </row>
    <row r="78" spans="1:36" x14ac:dyDescent="0.25">
      <c r="A78" t="s">
        <v>84</v>
      </c>
      <c r="E78">
        <v>-2500000</v>
      </c>
      <c r="F78">
        <v>-11800000</v>
      </c>
      <c r="G78">
        <v>-2400000</v>
      </c>
      <c r="H78">
        <v>-1000000</v>
      </c>
      <c r="I78">
        <v>-30800000</v>
      </c>
      <c r="J78">
        <v>-28900000</v>
      </c>
      <c r="K78">
        <v>-29141000</v>
      </c>
      <c r="L78">
        <v>-56957000</v>
      </c>
      <c r="M78">
        <v>-51766000</v>
      </c>
      <c r="N78">
        <v>-30123000</v>
      </c>
      <c r="O78">
        <v>-13668000</v>
      </c>
      <c r="P78">
        <v>-101863000</v>
      </c>
      <c r="Q78">
        <v>-41439000</v>
      </c>
      <c r="R78">
        <v>-12638000</v>
      </c>
      <c r="S78">
        <v>-41304000</v>
      </c>
      <c r="T78">
        <v>-18105000</v>
      </c>
      <c r="U78">
        <v>-14251000</v>
      </c>
      <c r="V78">
        <v>-25578000</v>
      </c>
      <c r="W78">
        <v>-21208000</v>
      </c>
      <c r="X78">
        <v>-19861000</v>
      </c>
      <c r="Y78">
        <v>-27811000</v>
      </c>
      <c r="Z78">
        <v>-37793000</v>
      </c>
      <c r="AA78">
        <v>-55643000</v>
      </c>
      <c r="AB78">
        <v>-52220000</v>
      </c>
      <c r="AC78">
        <v>-34158000</v>
      </c>
      <c r="AD78">
        <v>-42263000</v>
      </c>
      <c r="AE78">
        <v>-146289000</v>
      </c>
      <c r="AF78">
        <v>-849614000</v>
      </c>
      <c r="AG78">
        <v>-6061000000</v>
      </c>
      <c r="AH78">
        <v>-15773000000</v>
      </c>
      <c r="AI78">
        <v>-12223000000</v>
      </c>
      <c r="AJ78">
        <v>-27577000000</v>
      </c>
    </row>
    <row r="79" spans="1:36" x14ac:dyDescent="0.25">
      <c r="A79" t="s">
        <v>85</v>
      </c>
      <c r="B79">
        <v>0</v>
      </c>
      <c r="C79">
        <v>0</v>
      </c>
      <c r="D79">
        <v>0</v>
      </c>
      <c r="E79">
        <v>0</v>
      </c>
      <c r="F79">
        <v>0</v>
      </c>
      <c r="G79">
        <v>0</v>
      </c>
      <c r="H79">
        <v>0</v>
      </c>
      <c r="I79">
        <v>0</v>
      </c>
      <c r="J79">
        <v>0</v>
      </c>
      <c r="K79">
        <v>0</v>
      </c>
      <c r="L79">
        <v>0</v>
      </c>
      <c r="M79">
        <v>0</v>
      </c>
      <c r="N79">
        <v>0</v>
      </c>
      <c r="O79">
        <v>0</v>
      </c>
      <c r="P79">
        <v>0</v>
      </c>
      <c r="Q79">
        <v>0</v>
      </c>
      <c r="R79">
        <v>0</v>
      </c>
      <c r="S79">
        <v>0</v>
      </c>
      <c r="T79">
        <v>-583491000</v>
      </c>
      <c r="U79">
        <v>-506793000</v>
      </c>
      <c r="V79">
        <v>-700898000</v>
      </c>
      <c r="W79">
        <v>-624363000</v>
      </c>
      <c r="X79">
        <v>-715410000</v>
      </c>
      <c r="Y79">
        <v>-766504000</v>
      </c>
      <c r="Z79">
        <v>-898354000</v>
      </c>
      <c r="AA79">
        <v>-1091594000</v>
      </c>
      <c r="AB79">
        <v>-1029580000</v>
      </c>
      <c r="AC79">
        <v>-1017296000</v>
      </c>
      <c r="AD79">
        <v>-1444274000</v>
      </c>
      <c r="AE79">
        <v>-1168564000</v>
      </c>
      <c r="AF79">
        <v>-993133000</v>
      </c>
      <c r="AG79">
        <v>-10060000000</v>
      </c>
      <c r="AH79">
        <v>-4000000000</v>
      </c>
      <c r="AI79">
        <v>-5518000000</v>
      </c>
      <c r="AJ79">
        <v>-3750000000</v>
      </c>
    </row>
    <row r="80" spans="1:36" x14ac:dyDescent="0.25">
      <c r="A80" t="s">
        <v>86</v>
      </c>
      <c r="B80">
        <v>0</v>
      </c>
      <c r="C80">
        <v>0</v>
      </c>
      <c r="D80">
        <v>0</v>
      </c>
      <c r="E80">
        <v>0</v>
      </c>
      <c r="F80">
        <v>20500000</v>
      </c>
      <c r="G80">
        <v>0</v>
      </c>
      <c r="H80">
        <v>22700000</v>
      </c>
      <c r="I80">
        <v>200000</v>
      </c>
      <c r="J80">
        <v>2800000</v>
      </c>
      <c r="K80">
        <v>1799000</v>
      </c>
      <c r="L80">
        <v>3125000</v>
      </c>
      <c r="M80">
        <v>1111000</v>
      </c>
      <c r="N80">
        <v>4322000</v>
      </c>
      <c r="O80">
        <v>6917000</v>
      </c>
      <c r="P80">
        <v>19322000</v>
      </c>
      <c r="Q80">
        <v>7220000</v>
      </c>
      <c r="R80">
        <v>7292000</v>
      </c>
      <c r="S80">
        <v>6423000</v>
      </c>
      <c r="T80">
        <v>4283000</v>
      </c>
      <c r="U80">
        <v>6293000</v>
      </c>
      <c r="V80">
        <v>13085000</v>
      </c>
      <c r="W80">
        <v>20205000</v>
      </c>
      <c r="X80">
        <v>21409000</v>
      </c>
      <c r="Y80">
        <v>13530000</v>
      </c>
      <c r="Z80">
        <v>18269000</v>
      </c>
      <c r="AA80">
        <v>11752000</v>
      </c>
      <c r="AB80">
        <v>11466000</v>
      </c>
      <c r="AC80">
        <v>13569000</v>
      </c>
      <c r="AD80">
        <v>18574000</v>
      </c>
      <c r="AE80">
        <v>0</v>
      </c>
      <c r="AF80">
        <v>0</v>
      </c>
      <c r="AG80">
        <v>1002000000</v>
      </c>
      <c r="AH80">
        <v>1142000000</v>
      </c>
      <c r="AI80">
        <v>1343000000</v>
      </c>
      <c r="AJ80">
        <v>1693000000</v>
      </c>
    </row>
    <row r="81" spans="1:36" x14ac:dyDescent="0.25">
      <c r="A81" t="s">
        <v>87</v>
      </c>
      <c r="B81">
        <v>0</v>
      </c>
      <c r="C81">
        <v>0</v>
      </c>
      <c r="D81">
        <v>0</v>
      </c>
      <c r="E81">
        <v>0</v>
      </c>
      <c r="F81">
        <v>0</v>
      </c>
      <c r="G81">
        <v>0</v>
      </c>
      <c r="H81">
        <v>0</v>
      </c>
      <c r="I81">
        <v>0</v>
      </c>
      <c r="J81">
        <v>-6200000</v>
      </c>
      <c r="K81">
        <v>-4377000</v>
      </c>
      <c r="L81">
        <v>-16958000</v>
      </c>
      <c r="M81">
        <v>-47505000</v>
      </c>
      <c r="N81">
        <v>-3336000</v>
      </c>
      <c r="O81">
        <v>-40823000</v>
      </c>
      <c r="P81">
        <v>-32091000</v>
      </c>
      <c r="Q81">
        <v>-111112000</v>
      </c>
      <c r="R81">
        <v>-139676000</v>
      </c>
      <c r="S81">
        <v>-7718000</v>
      </c>
      <c r="T81">
        <v>-1171000</v>
      </c>
      <c r="U81">
        <v>-13683000</v>
      </c>
      <c r="V81">
        <v>-76564000</v>
      </c>
      <c r="W81">
        <v>-81761000</v>
      </c>
      <c r="X81">
        <v>-96179000</v>
      </c>
      <c r="Y81">
        <v>-136466000</v>
      </c>
      <c r="Z81">
        <v>-99219000</v>
      </c>
      <c r="AA81">
        <v>-178414000</v>
      </c>
      <c r="AB81">
        <v>-146006000</v>
      </c>
      <c r="AC81">
        <v>-187469000</v>
      </c>
      <c r="AD81">
        <v>-23188000</v>
      </c>
      <c r="AE81">
        <v>-76199000</v>
      </c>
      <c r="AF81">
        <v>-138039000</v>
      </c>
      <c r="AG81">
        <v>-10721000000</v>
      </c>
      <c r="AH81">
        <v>-19543000000</v>
      </c>
      <c r="AI81">
        <v>-22968000000</v>
      </c>
      <c r="AJ81">
        <v>-27385000000</v>
      </c>
    </row>
    <row r="82" spans="1:36" x14ac:dyDescent="0.25">
      <c r="A82" t="s">
        <v>88</v>
      </c>
      <c r="B82">
        <v>0</v>
      </c>
      <c r="C82">
        <v>0</v>
      </c>
      <c r="D82">
        <v>0</v>
      </c>
      <c r="E82">
        <v>0</v>
      </c>
      <c r="F82">
        <v>0</v>
      </c>
      <c r="G82">
        <v>0</v>
      </c>
      <c r="H82">
        <v>0</v>
      </c>
      <c r="I82">
        <v>0</v>
      </c>
      <c r="J82">
        <v>0</v>
      </c>
      <c r="K82">
        <v>0</v>
      </c>
      <c r="L82">
        <v>0</v>
      </c>
      <c r="M82">
        <v>0</v>
      </c>
      <c r="N82">
        <v>0</v>
      </c>
      <c r="O82">
        <v>-10706000</v>
      </c>
      <c r="P82">
        <v>-17862000</v>
      </c>
      <c r="Q82">
        <v>-21080000</v>
      </c>
      <c r="R82">
        <v>-22734000</v>
      </c>
      <c r="S82">
        <v>-24431000</v>
      </c>
      <c r="T82">
        <v>-25310000</v>
      </c>
      <c r="U82">
        <v>-25746000</v>
      </c>
      <c r="V82">
        <v>-26470000</v>
      </c>
      <c r="W82">
        <v>-29135000</v>
      </c>
      <c r="X82">
        <v>-33808000</v>
      </c>
      <c r="Y82">
        <v>-37600000</v>
      </c>
      <c r="Z82">
        <v>-43117000</v>
      </c>
      <c r="AA82">
        <v>-49749000</v>
      </c>
      <c r="AB82">
        <v>-58029000</v>
      </c>
      <c r="AC82">
        <v>-69430000</v>
      </c>
      <c r="AD82">
        <v>-83772000</v>
      </c>
      <c r="AE82">
        <v>-91929000</v>
      </c>
      <c r="AF82">
        <v>-119581000</v>
      </c>
      <c r="AG82">
        <v>-12699000000</v>
      </c>
      <c r="AH82">
        <v>-13811000000</v>
      </c>
      <c r="AI82">
        <v>-15137000000</v>
      </c>
      <c r="AJ82">
        <v>-16521000000</v>
      </c>
    </row>
    <row r="83" spans="1:36" x14ac:dyDescent="0.25">
      <c r="A83" t="s">
        <v>89</v>
      </c>
      <c r="E83">
        <v>2000000</v>
      </c>
      <c r="F83">
        <v>-8200000</v>
      </c>
      <c r="G83">
        <v>-2700000</v>
      </c>
      <c r="H83">
        <v>-11300000</v>
      </c>
      <c r="I83">
        <v>-6200000</v>
      </c>
      <c r="J83">
        <v>-6000000</v>
      </c>
      <c r="K83">
        <v>13225000</v>
      </c>
      <c r="L83">
        <v>44100000</v>
      </c>
      <c r="M83">
        <v>40175000</v>
      </c>
      <c r="N83">
        <v>-43337000</v>
      </c>
      <c r="O83">
        <v>9674000</v>
      </c>
      <c r="P83">
        <v>100149000</v>
      </c>
      <c r="Q83">
        <v>83386000</v>
      </c>
      <c r="R83">
        <v>91161000</v>
      </c>
      <c r="S83">
        <v>-19000000</v>
      </c>
      <c r="T83">
        <v>506345000</v>
      </c>
      <c r="U83">
        <v>454771000</v>
      </c>
      <c r="V83">
        <v>750293000</v>
      </c>
      <c r="W83">
        <v>612410000</v>
      </c>
      <c r="X83">
        <v>734503000</v>
      </c>
      <c r="Y83">
        <v>845057000</v>
      </c>
      <c r="Z83">
        <v>914617000</v>
      </c>
      <c r="AA83">
        <v>1208333000</v>
      </c>
      <c r="AB83">
        <v>1107700000</v>
      </c>
      <c r="AC83">
        <v>1163055000</v>
      </c>
      <c r="AD83">
        <v>1288174000</v>
      </c>
      <c r="AE83">
        <v>1092321000</v>
      </c>
      <c r="AF83">
        <v>1776884000</v>
      </c>
      <c r="AG83">
        <v>-1112000000</v>
      </c>
      <c r="AH83">
        <v>-675000000</v>
      </c>
      <c r="AI83">
        <v>-3751000000</v>
      </c>
      <c r="AJ83">
        <v>-2523000000</v>
      </c>
    </row>
    <row r="84" spans="1:36" x14ac:dyDescent="0.25">
      <c r="A84" t="s">
        <v>90</v>
      </c>
      <c r="E84">
        <v>2000000</v>
      </c>
      <c r="F84">
        <v>12300000</v>
      </c>
      <c r="G84">
        <v>-2700000</v>
      </c>
      <c r="H84">
        <v>11400000</v>
      </c>
      <c r="I84">
        <v>-6000000</v>
      </c>
      <c r="J84">
        <v>-9400000</v>
      </c>
      <c r="K84">
        <v>10647000</v>
      </c>
      <c r="L84">
        <v>30267000</v>
      </c>
      <c r="M84">
        <v>-6219000</v>
      </c>
      <c r="N84">
        <v>-42351000</v>
      </c>
      <c r="O84">
        <v>-34938000</v>
      </c>
      <c r="P84">
        <v>69518000</v>
      </c>
      <c r="Q84">
        <v>-41586000</v>
      </c>
      <c r="R84">
        <v>-63957000</v>
      </c>
      <c r="S84">
        <v>-44726000</v>
      </c>
      <c r="T84">
        <v>-99344000</v>
      </c>
      <c r="U84">
        <v>-85158000</v>
      </c>
      <c r="V84">
        <v>-40554000</v>
      </c>
      <c r="W84">
        <v>-102644000</v>
      </c>
      <c r="X84">
        <v>-89485000</v>
      </c>
      <c r="Y84">
        <v>-81983000</v>
      </c>
      <c r="Z84">
        <v>-107804000</v>
      </c>
      <c r="AA84">
        <v>-99672000</v>
      </c>
      <c r="AB84">
        <v>-114449000</v>
      </c>
      <c r="AC84">
        <v>-97571000</v>
      </c>
      <c r="AD84">
        <v>-244486000</v>
      </c>
      <c r="AE84">
        <v>-244371000</v>
      </c>
      <c r="AF84">
        <v>526131000</v>
      </c>
      <c r="AG84">
        <v>-33590000000</v>
      </c>
      <c r="AH84">
        <v>-36887000000</v>
      </c>
      <c r="AI84">
        <v>-46031000000</v>
      </c>
      <c r="AJ84">
        <v>-48486000000</v>
      </c>
    </row>
    <row r="85" spans="1:36" x14ac:dyDescent="0.25">
      <c r="A85" t="s">
        <v>91</v>
      </c>
      <c r="B85">
        <v>0</v>
      </c>
      <c r="C85">
        <v>0</v>
      </c>
      <c r="D85">
        <v>0</v>
      </c>
      <c r="E85">
        <v>2100000</v>
      </c>
      <c r="F85">
        <v>11000000</v>
      </c>
      <c r="G85">
        <v>-5200000</v>
      </c>
      <c r="H85">
        <v>-6300000</v>
      </c>
      <c r="I85">
        <v>11400000</v>
      </c>
      <c r="J85">
        <v>100000</v>
      </c>
      <c r="K85">
        <v>-336000</v>
      </c>
      <c r="L85">
        <v>30000</v>
      </c>
      <c r="M85">
        <v>434000</v>
      </c>
      <c r="N85">
        <v>2020000</v>
      </c>
      <c r="O85">
        <v>1604000</v>
      </c>
      <c r="P85">
        <v>-636000</v>
      </c>
      <c r="Q85">
        <v>3883000</v>
      </c>
      <c r="R85">
        <v>4042000</v>
      </c>
      <c r="S85">
        <v>-7315000</v>
      </c>
      <c r="T85">
        <v>4280000</v>
      </c>
      <c r="U85">
        <v>-672000</v>
      </c>
      <c r="V85">
        <v>-1205000</v>
      </c>
      <c r="W85">
        <v>-250000</v>
      </c>
      <c r="X85">
        <v>-199000</v>
      </c>
      <c r="Y85">
        <v>-5197000</v>
      </c>
      <c r="Z85">
        <v>-2046000</v>
      </c>
      <c r="AA85">
        <v>-1344000</v>
      </c>
      <c r="AB85">
        <v>-658000</v>
      </c>
      <c r="AC85">
        <v>-509000</v>
      </c>
      <c r="AD85">
        <v>198000</v>
      </c>
      <c r="AE85">
        <v>-1376000</v>
      </c>
      <c r="AF85">
        <v>186000</v>
      </c>
      <c r="AG85">
        <v>50000000</v>
      </c>
      <c r="AH85">
        <v>-115000000</v>
      </c>
      <c r="AI85">
        <v>-201000000</v>
      </c>
      <c r="AJ85">
        <v>-29000000</v>
      </c>
    </row>
    <row r="86" spans="1:36" x14ac:dyDescent="0.25">
      <c r="A86" t="s">
        <v>92</v>
      </c>
      <c r="E86">
        <v>2000000</v>
      </c>
      <c r="F86">
        <v>12300000</v>
      </c>
      <c r="G86">
        <v>-2700000</v>
      </c>
      <c r="H86">
        <v>11400000</v>
      </c>
      <c r="I86">
        <v>-6000000</v>
      </c>
      <c r="J86">
        <v>-900000</v>
      </c>
      <c r="K86">
        <v>-527000</v>
      </c>
      <c r="L86">
        <v>93000</v>
      </c>
      <c r="M86">
        <v>1608000</v>
      </c>
      <c r="N86">
        <v>7680000</v>
      </c>
      <c r="O86">
        <v>8950000</v>
      </c>
      <c r="P86">
        <v>5104000</v>
      </c>
      <c r="Q86">
        <v>-10132000</v>
      </c>
      <c r="R86">
        <v>-909000</v>
      </c>
      <c r="S86">
        <v>-63000</v>
      </c>
      <c r="T86">
        <v>81000</v>
      </c>
      <c r="U86">
        <v>-6122000</v>
      </c>
      <c r="V86">
        <v>7766000</v>
      </c>
      <c r="W86">
        <v>-5024000</v>
      </c>
      <c r="X86">
        <v>-4457000</v>
      </c>
      <c r="Y86">
        <v>6824000</v>
      </c>
      <c r="Z86">
        <v>-1593000</v>
      </c>
      <c r="AA86">
        <v>8719000</v>
      </c>
      <c r="AB86">
        <v>7984000</v>
      </c>
      <c r="AC86">
        <v>-13582000</v>
      </c>
      <c r="AD86">
        <v>12225000</v>
      </c>
      <c r="AE86">
        <v>5545000</v>
      </c>
      <c r="AF86">
        <v>-9807000</v>
      </c>
      <c r="AG86">
        <v>4283000000</v>
      </c>
      <c r="AH86">
        <v>-590000000</v>
      </c>
      <c r="AI86">
        <v>2220000000</v>
      </c>
      <c r="AJ86">
        <v>648000000</v>
      </c>
    </row>
    <row r="87" spans="1:36" x14ac:dyDescent="0.25">
      <c r="A87" t="s">
        <v>93</v>
      </c>
      <c r="E87">
        <v>2900000</v>
      </c>
      <c r="F87">
        <v>13100000</v>
      </c>
      <c r="G87">
        <v>-700000</v>
      </c>
      <c r="H87">
        <v>16000000</v>
      </c>
      <c r="I87">
        <v>16300000</v>
      </c>
      <c r="J87">
        <v>4000000</v>
      </c>
      <c r="K87">
        <v>3431000</v>
      </c>
      <c r="L87">
        <v>3524000</v>
      </c>
      <c r="M87">
        <v>5132000</v>
      </c>
      <c r="N87">
        <v>12812000</v>
      </c>
      <c r="O87">
        <v>21762000</v>
      </c>
      <c r="P87">
        <v>26866000</v>
      </c>
      <c r="Q87">
        <v>16734000</v>
      </c>
      <c r="R87">
        <v>15825000</v>
      </c>
      <c r="S87">
        <v>15762000</v>
      </c>
      <c r="T87">
        <v>15843000</v>
      </c>
      <c r="U87">
        <v>9721000</v>
      </c>
      <c r="V87">
        <v>17487000</v>
      </c>
      <c r="W87">
        <v>12463000</v>
      </c>
      <c r="X87">
        <v>8006000</v>
      </c>
      <c r="Y87">
        <v>14830000</v>
      </c>
      <c r="Z87">
        <v>13237000</v>
      </c>
      <c r="AA87">
        <v>21956000</v>
      </c>
      <c r="AB87">
        <v>29940000</v>
      </c>
      <c r="AC87">
        <v>16358000</v>
      </c>
      <c r="AD87">
        <v>28583000</v>
      </c>
      <c r="AE87">
        <v>34128000</v>
      </c>
      <c r="AF87">
        <v>24321000</v>
      </c>
      <c r="AG87">
        <v>11946000000</v>
      </c>
      <c r="AH87">
        <v>11356000000</v>
      </c>
      <c r="AI87">
        <v>13576000000</v>
      </c>
      <c r="AJ87">
        <v>14224000000</v>
      </c>
    </row>
    <row r="88" spans="1:36" x14ac:dyDescent="0.25">
      <c r="A88" t="s">
        <v>94</v>
      </c>
      <c r="E88">
        <v>900000</v>
      </c>
      <c r="F88">
        <v>800000</v>
      </c>
      <c r="G88">
        <v>2000000</v>
      </c>
      <c r="H88">
        <v>4600000</v>
      </c>
      <c r="I88">
        <v>22300000</v>
      </c>
      <c r="J88">
        <v>4900000</v>
      </c>
      <c r="K88">
        <v>3958000</v>
      </c>
      <c r="L88">
        <v>3431000</v>
      </c>
      <c r="M88">
        <v>3524000</v>
      </c>
      <c r="N88">
        <v>5132000</v>
      </c>
      <c r="O88">
        <v>12812000</v>
      </c>
      <c r="P88">
        <v>21762000</v>
      </c>
      <c r="Q88">
        <v>26866000</v>
      </c>
      <c r="R88">
        <v>16734000</v>
      </c>
      <c r="S88">
        <v>15825000</v>
      </c>
      <c r="T88">
        <v>15762000</v>
      </c>
      <c r="U88">
        <v>15843000</v>
      </c>
      <c r="V88">
        <v>9721000</v>
      </c>
      <c r="W88">
        <v>17487000</v>
      </c>
      <c r="X88">
        <v>12463000</v>
      </c>
      <c r="Y88">
        <v>8006000</v>
      </c>
      <c r="Z88">
        <v>14830000</v>
      </c>
      <c r="AA88">
        <v>13237000</v>
      </c>
      <c r="AB88">
        <v>21956000</v>
      </c>
      <c r="AC88">
        <v>29940000</v>
      </c>
      <c r="AD88">
        <v>16358000</v>
      </c>
      <c r="AE88">
        <v>28583000</v>
      </c>
      <c r="AF88">
        <v>34128000</v>
      </c>
      <c r="AG88">
        <v>7663000000</v>
      </c>
      <c r="AH88">
        <v>11946000000</v>
      </c>
      <c r="AI88">
        <v>11356000000</v>
      </c>
      <c r="AJ88">
        <v>13576000000</v>
      </c>
    </row>
    <row r="89" spans="1:36" x14ac:dyDescent="0.25">
      <c r="A89" t="s">
        <v>95</v>
      </c>
      <c r="E89">
        <v>0</v>
      </c>
      <c r="F89">
        <v>-100000</v>
      </c>
      <c r="G89">
        <v>6800000</v>
      </c>
      <c r="H89">
        <v>6200000</v>
      </c>
      <c r="I89">
        <v>-12300000</v>
      </c>
      <c r="J89">
        <v>7700000</v>
      </c>
      <c r="K89">
        <v>14014000</v>
      </c>
      <c r="L89">
        <v>20428000</v>
      </c>
      <c r="M89">
        <v>52729000</v>
      </c>
      <c r="N89">
        <v>69783000</v>
      </c>
      <c r="O89">
        <v>49889000</v>
      </c>
      <c r="P89">
        <v>29724000</v>
      </c>
      <c r="Q89">
        <v>54233000</v>
      </c>
      <c r="R89">
        <v>61018000</v>
      </c>
      <c r="S89">
        <v>86279000</v>
      </c>
      <c r="T89">
        <v>106082000</v>
      </c>
      <c r="U89">
        <v>85881000</v>
      </c>
      <c r="V89">
        <v>55649000</v>
      </c>
      <c r="W89">
        <v>102807000</v>
      </c>
      <c r="X89">
        <v>86346000</v>
      </c>
      <c r="Y89">
        <v>104487000</v>
      </c>
      <c r="Z89">
        <v>116955000</v>
      </c>
      <c r="AA89">
        <v>131026000</v>
      </c>
      <c r="AB89">
        <v>135921000</v>
      </c>
      <c r="AC89">
        <v>87076000</v>
      </c>
      <c r="AD89">
        <v>265414000</v>
      </c>
      <c r="AE89">
        <v>375879000</v>
      </c>
      <c r="AF89">
        <v>275832000</v>
      </c>
      <c r="AG89">
        <v>32252000000</v>
      </c>
      <c r="AH89">
        <v>38260000000</v>
      </c>
      <c r="AI89">
        <v>45234000000</v>
      </c>
      <c r="AJ89">
        <v>56118000000</v>
      </c>
    </row>
    <row r="90" spans="1:36" x14ac:dyDescent="0.25">
      <c r="A90" t="s">
        <v>98</v>
      </c>
      <c r="B90">
        <v>0</v>
      </c>
      <c r="C90">
        <v>0</v>
      </c>
      <c r="D90">
        <v>1900000</v>
      </c>
      <c r="E90">
        <v>3000000</v>
      </c>
      <c r="F90">
        <v>32300000</v>
      </c>
      <c r="G90">
        <v>36800000</v>
      </c>
      <c r="H90">
        <v>66600000</v>
      </c>
      <c r="I90">
        <v>80600000</v>
      </c>
      <c r="J90">
        <v>97600000</v>
      </c>
      <c r="K90">
        <v>123195000</v>
      </c>
      <c r="L90">
        <v>144572000</v>
      </c>
      <c r="M90">
        <v>141941000</v>
      </c>
      <c r="N90">
        <v>195241000</v>
      </c>
      <c r="O90">
        <v>220335000</v>
      </c>
      <c r="P90">
        <v>272980000</v>
      </c>
      <c r="Q90">
        <v>277684000</v>
      </c>
      <c r="R90">
        <v>208791000</v>
      </c>
      <c r="S90">
        <v>241734000</v>
      </c>
      <c r="T90">
        <v>252187000</v>
      </c>
      <c r="U90">
        <v>285182000</v>
      </c>
      <c r="V90">
        <v>279746000</v>
      </c>
      <c r="W90">
        <v>281623000</v>
      </c>
      <c r="X90">
        <v>286182000</v>
      </c>
      <c r="Y90">
        <v>244352000</v>
      </c>
      <c r="Z90">
        <v>255743000</v>
      </c>
      <c r="AA90">
        <v>205210000</v>
      </c>
      <c r="AB90">
        <v>223146000</v>
      </c>
      <c r="AC90">
        <v>223590000</v>
      </c>
      <c r="AD90">
        <v>410180000</v>
      </c>
      <c r="AE90">
        <v>639470000</v>
      </c>
      <c r="AF90">
        <v>1071393000</v>
      </c>
      <c r="AG90">
        <v>82718000000</v>
      </c>
      <c r="AH90">
        <v>102330000000</v>
      </c>
      <c r="AI90">
        <v>118304000000</v>
      </c>
      <c r="AJ90">
        <v>141988000000</v>
      </c>
    </row>
    <row r="91" spans="1:36" x14ac:dyDescent="0.25">
      <c r="A91" t="s">
        <v>172</v>
      </c>
      <c r="B91">
        <v>300000</v>
      </c>
      <c r="C91">
        <v>200000</v>
      </c>
      <c r="D91">
        <v>100000</v>
      </c>
      <c r="E91">
        <v>0</v>
      </c>
      <c r="F91">
        <v>0</v>
      </c>
      <c r="G91">
        <v>0</v>
      </c>
      <c r="H91">
        <v>0</v>
      </c>
      <c r="I91">
        <v>0</v>
      </c>
      <c r="J91">
        <v>0</v>
      </c>
      <c r="K91">
        <v>0</v>
      </c>
      <c r="L91">
        <v>0</v>
      </c>
      <c r="M91">
        <v>0</v>
      </c>
      <c r="N91">
        <v>0</v>
      </c>
      <c r="O91">
        <v>0</v>
      </c>
      <c r="P91">
        <v>0</v>
      </c>
      <c r="Q91">
        <v>0</v>
      </c>
      <c r="R91">
        <v>0</v>
      </c>
      <c r="S91">
        <v>0</v>
      </c>
      <c r="T91">
        <v>-9667000</v>
      </c>
      <c r="U91">
        <v>-6619000</v>
      </c>
      <c r="V91">
        <v>-7964000</v>
      </c>
      <c r="W91">
        <v>-6469000</v>
      </c>
      <c r="X91">
        <v>-6748000</v>
      </c>
      <c r="Y91">
        <v>-7485000</v>
      </c>
      <c r="Z91">
        <v>-8072000</v>
      </c>
      <c r="AA91">
        <v>-14481000</v>
      </c>
      <c r="AB91">
        <v>-15189000</v>
      </c>
      <c r="AC91">
        <v>-20896000</v>
      </c>
      <c r="AD91">
        <v>-23772000</v>
      </c>
      <c r="AE91">
        <v>-12353000</v>
      </c>
      <c r="AF91">
        <v>-8639000</v>
      </c>
      <c r="AG91">
        <v>-2733000000</v>
      </c>
      <c r="AH91">
        <v>76000000</v>
      </c>
      <c r="AI91">
        <v>89000000</v>
      </c>
      <c r="AJ91">
        <v>-215000000</v>
      </c>
    </row>
    <row r="92" spans="1:36" x14ac:dyDescent="0.25">
      <c r="A92" t="s">
        <v>162</v>
      </c>
      <c r="E92">
        <v>0</v>
      </c>
      <c r="F92">
        <v>-6.207324643078833E-4</v>
      </c>
      <c r="G92">
        <v>2.883799830364716E-2</v>
      </c>
      <c r="H92">
        <v>1.8507462686567163E-2</v>
      </c>
      <c r="I92">
        <v>-2.6879370629370628E-2</v>
      </c>
      <c r="J92">
        <v>1.3513513513513514E-2</v>
      </c>
      <c r="K92">
        <v>2.0923881802613172E-2</v>
      </c>
      <c r="L92">
        <v>2.3863008481951466E-2</v>
      </c>
      <c r="M92">
        <v>5.3627474711313343E-2</v>
      </c>
      <c r="N92">
        <v>6.0374691131583134E-2</v>
      </c>
      <c r="O92">
        <v>3.8058424552562337E-2</v>
      </c>
      <c r="P92">
        <v>1.9143933085113987E-2</v>
      </c>
      <c r="Q92">
        <v>2.839777940916198E-2</v>
      </c>
      <c r="R92">
        <v>3.1642317048570109E-2</v>
      </c>
      <c r="S92">
        <v>4.8371263279405587E-2</v>
      </c>
      <c r="T92">
        <v>6.8893631225995164E-2</v>
      </c>
      <c r="U92">
        <v>5.3218412315197063E-2</v>
      </c>
      <c r="V92">
        <v>3.1031306215629353E-2</v>
      </c>
      <c r="W92">
        <v>5.2614313189428316E-2</v>
      </c>
      <c r="X92">
        <v>4.151848824349666E-2</v>
      </c>
      <c r="Y92">
        <v>4.6509733539515048E-2</v>
      </c>
      <c r="Z92">
        <v>4.9491375666010334E-2</v>
      </c>
      <c r="AA92">
        <v>5.0966954683030946E-2</v>
      </c>
      <c r="AB92">
        <v>4.8748864854163347E-2</v>
      </c>
      <c r="AC92">
        <v>2.9043756756369124E-2</v>
      </c>
      <c r="AD92">
        <v>8.295439592913556E-2</v>
      </c>
      <c r="AE92">
        <v>9.5482600188029176E-2</v>
      </c>
      <c r="AF92">
        <v>5.2087173010568803E-2</v>
      </c>
      <c r="AG92">
        <v>0.29224356650960492</v>
      </c>
      <c r="AH92">
        <v>0.30402962421429874</v>
      </c>
      <c r="AI92">
        <v>0.31628850120616719</v>
      </c>
      <c r="AJ92">
        <v>0.33386083480081863</v>
      </c>
    </row>
    <row r="93" spans="1:36" s="90" customFormat="1" x14ac:dyDescent="0.25">
      <c r="A93" s="90" t="s">
        <v>163</v>
      </c>
      <c r="B93" s="90">
        <v>0.17391304347826086</v>
      </c>
      <c r="C93" s="90">
        <v>0.16635859519408502</v>
      </c>
      <c r="D93" s="90">
        <v>0.15898959881129271</v>
      </c>
      <c r="E93" s="90">
        <v>0.1676470588235294</v>
      </c>
      <c r="F93" s="90">
        <v>0.1669770328988206</v>
      </c>
      <c r="G93" s="90">
        <v>0.17260390161153519</v>
      </c>
      <c r="H93" s="90">
        <v>0.16955223880597015</v>
      </c>
      <c r="I93" s="90">
        <v>0.16630244755244755</v>
      </c>
      <c r="J93" s="90">
        <v>0.16233766233766234</v>
      </c>
      <c r="K93" s="90">
        <v>0.1656098220111353</v>
      </c>
      <c r="L93" s="90">
        <v>0.18221885794454315</v>
      </c>
      <c r="M93" s="90">
        <v>0.18596058361793488</v>
      </c>
      <c r="N93" s="90">
        <v>0.19649222378338721</v>
      </c>
      <c r="O93" s="90">
        <v>0.19623863240195508</v>
      </c>
      <c r="P93" s="90">
        <v>0.18818748997687193</v>
      </c>
      <c r="Q93" s="90">
        <v>0.19508504201047042</v>
      </c>
      <c r="R93" s="90">
        <v>0.20580729705496931</v>
      </c>
      <c r="S93" s="90">
        <v>0.224116056496586</v>
      </c>
      <c r="T93" s="90">
        <v>0.23463138575679604</v>
      </c>
      <c r="U93" s="90">
        <v>0.2292907310072341</v>
      </c>
      <c r="V93" s="90">
        <v>0.22668762595367917</v>
      </c>
      <c r="W93" s="90">
        <v>0.21269064992676465</v>
      </c>
      <c r="X93" s="90">
        <v>0.2047367408760879</v>
      </c>
      <c r="Y93" s="90">
        <v>0.20229577461027115</v>
      </c>
      <c r="Z93" s="90">
        <v>0.19441175487349666</v>
      </c>
      <c r="AA93" s="90">
        <v>0.18874569541112252</v>
      </c>
      <c r="AB93" s="90">
        <v>0.18683029982196322</v>
      </c>
      <c r="AC93" s="90">
        <v>0.18554569782098446</v>
      </c>
      <c r="AD93" s="90">
        <v>0.18242722260891253</v>
      </c>
      <c r="AE93" s="90">
        <v>0.1676388620398753</v>
      </c>
      <c r="AF93" s="90">
        <v>0.14857813604694026</v>
      </c>
      <c r="AG93" s="90">
        <v>0.20136824936571221</v>
      </c>
      <c r="AH93" s="90">
        <v>0.18354616466549589</v>
      </c>
      <c r="AI93" s="90">
        <v>0.17277208684403733</v>
      </c>
      <c r="AJ93" s="90">
        <v>0.15006425205844556</v>
      </c>
    </row>
    <row r="94" spans="1:36" x14ac:dyDescent="0.25">
      <c r="A94" t="s">
        <v>164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0.13343602754621239</v>
      </c>
      <c r="AH94">
        <v>0.13410360528595155</v>
      </c>
      <c r="AI94">
        <v>0.1347341187987274</v>
      </c>
      <c r="AJ94">
        <v>0.12324496692208843</v>
      </c>
    </row>
    <row r="95" spans="1:36" x14ac:dyDescent="0.25">
      <c r="A95" t="s">
        <v>165</v>
      </c>
      <c r="B95">
        <v>0</v>
      </c>
      <c r="C95">
        <v>0</v>
      </c>
      <c r="D95">
        <v>0</v>
      </c>
      <c r="E95">
        <v>1.5686274509803921E-2</v>
      </c>
      <c r="F95">
        <v>1.3035381750465549E-2</v>
      </c>
      <c r="G95">
        <v>1.0602205258693808E-2</v>
      </c>
      <c r="H95">
        <v>7.7611940298507459E-3</v>
      </c>
      <c r="I95">
        <v>7.2115384615384619E-3</v>
      </c>
      <c r="J95">
        <v>8.0730080730080731E-3</v>
      </c>
      <c r="K95">
        <v>7.6609417389188082E-3</v>
      </c>
      <c r="L95">
        <v>2.5454031467677819E-3</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row>
    <row r="96" spans="1:36" x14ac:dyDescent="0.25">
      <c r="A96" t="s">
        <v>173</v>
      </c>
      <c r="B96">
        <v>6.8649885583524023E-3</v>
      </c>
      <c r="C96">
        <v>3.6968576709796672E-3</v>
      </c>
      <c r="D96">
        <v>1.4858841010401188E-3</v>
      </c>
      <c r="E96">
        <v>0</v>
      </c>
      <c r="F96">
        <v>0</v>
      </c>
      <c r="G96">
        <v>0</v>
      </c>
      <c r="H96">
        <v>0</v>
      </c>
      <c r="I96">
        <v>0</v>
      </c>
      <c r="J96">
        <v>0</v>
      </c>
      <c r="K96">
        <v>0</v>
      </c>
      <c r="L96">
        <v>0</v>
      </c>
      <c r="M96">
        <v>0</v>
      </c>
      <c r="N96">
        <v>0</v>
      </c>
      <c r="O96">
        <v>0</v>
      </c>
      <c r="P96">
        <v>0</v>
      </c>
      <c r="Q96">
        <v>0</v>
      </c>
      <c r="R96">
        <v>0</v>
      </c>
      <c r="S96">
        <v>0</v>
      </c>
      <c r="T96">
        <v>-6.2781125267405901E-3</v>
      </c>
      <c r="U96">
        <v>-4.1016368127326109E-3</v>
      </c>
      <c r="V96">
        <v>-4.4409301640869047E-3</v>
      </c>
      <c r="W96">
        <v>-3.3106888832707087E-3</v>
      </c>
      <c r="X96">
        <v>-3.2446987546280713E-3</v>
      </c>
      <c r="Y96">
        <v>-3.3317575922676515E-3</v>
      </c>
      <c r="Z96">
        <v>-3.4157956853151676E-3</v>
      </c>
      <c r="AA96">
        <v>-5.6328703521817888E-3</v>
      </c>
      <c r="AB96">
        <v>-5.4476240483066424E-3</v>
      </c>
      <c r="AC96">
        <v>-6.969754480925734E-3</v>
      </c>
      <c r="AD96">
        <v>-7.4298714462214142E-3</v>
      </c>
      <c r="AE96">
        <v>-3.1379687615501915E-3</v>
      </c>
      <c r="AF96">
        <v>-1.6313592608482841E-3</v>
      </c>
      <c r="AG96">
        <v>-2.4764407393983327E-2</v>
      </c>
      <c r="AH96">
        <v>6.0392711553284651E-4</v>
      </c>
      <c r="AI96">
        <v>6.2231234485893088E-4</v>
      </c>
      <c r="AJ96">
        <v>-1.2790919042406359E-3</v>
      </c>
    </row>
    <row r="97" spans="1:36" x14ac:dyDescent="0.25">
      <c r="A97" t="s">
        <v>166</v>
      </c>
      <c r="B97">
        <v>0</v>
      </c>
      <c r="C97">
        <v>1.8484288354898336E-3</v>
      </c>
      <c r="D97">
        <v>0</v>
      </c>
      <c r="E97">
        <v>1.5686274509803921E-2</v>
      </c>
      <c r="F97">
        <v>1.3035381750465549E-2</v>
      </c>
      <c r="G97">
        <v>1.0602205258693808E-2</v>
      </c>
      <c r="H97">
        <v>7.7611940298507459E-3</v>
      </c>
      <c r="I97">
        <v>7.2115384615384619E-3</v>
      </c>
      <c r="J97">
        <v>8.0730080730080731E-3</v>
      </c>
      <c r="K97">
        <v>7.6609417389188082E-3</v>
      </c>
      <c r="L97">
        <v>9.4702080361846758E-3</v>
      </c>
      <c r="M97">
        <v>6.9585841183183051E-3</v>
      </c>
      <c r="N97">
        <v>7.7346880861578499E-3</v>
      </c>
      <c r="O97">
        <v>7.838407510224259E-3</v>
      </c>
      <c r="P97">
        <v>6.3104648219602629E-3</v>
      </c>
      <c r="Q97">
        <v>6.7568628970520938E-3</v>
      </c>
      <c r="R97">
        <v>7.2512130730301855E-3</v>
      </c>
      <c r="S97">
        <v>7.5428201087300827E-3</v>
      </c>
      <c r="T97">
        <v>7.4977561933609301E-3</v>
      </c>
      <c r="U97">
        <v>7.0196920704993226E-3</v>
      </c>
      <c r="V97">
        <v>6.3039572457310976E-3</v>
      </c>
      <c r="W97">
        <v>6.5896475592817508E-3</v>
      </c>
      <c r="X97">
        <v>7.0183199499927879E-3</v>
      </c>
      <c r="Y97">
        <v>7.069468815016011E-3</v>
      </c>
      <c r="Z97">
        <v>7.3580098335307405E-3</v>
      </c>
      <c r="AA97">
        <v>8.5486908176161305E-3</v>
      </c>
      <c r="AB97">
        <v>9.2264223215938086E-3</v>
      </c>
      <c r="AC97">
        <v>9.3109062181777301E-3</v>
      </c>
      <c r="AD97">
        <v>9.1495060035624125E-3</v>
      </c>
      <c r="AE97">
        <v>7.4678220393469222E-3</v>
      </c>
      <c r="AF97">
        <v>5.670007311752585E-3</v>
      </c>
      <c r="AG97">
        <v>9.2977528089887643E-2</v>
      </c>
      <c r="AH97">
        <v>9.2829954784930432E-2</v>
      </c>
      <c r="AI97">
        <v>8.9473132188931229E-2</v>
      </c>
      <c r="AJ97">
        <v>6.9523106943981727E-2</v>
      </c>
    </row>
    <row r="98" spans="1:36" x14ac:dyDescent="0.25">
      <c r="A98" t="s">
        <v>158</v>
      </c>
      <c r="B98">
        <v>1.7692307692307692</v>
      </c>
      <c r="C98">
        <v>2.1902834008097165</v>
      </c>
      <c r="D98">
        <v>2.7246963562753037</v>
      </c>
      <c r="E98">
        <v>6.3286364096628098</v>
      </c>
      <c r="F98">
        <v>10.009193422412876</v>
      </c>
      <c r="G98">
        <v>4.9020210109601328</v>
      </c>
      <c r="H98">
        <v>6.8736719834895634</v>
      </c>
      <c r="I98">
        <v>7.7748256886968967</v>
      </c>
      <c r="J98">
        <v>9.7778722426782085</v>
      </c>
      <c r="K98">
        <v>11.680265079676499</v>
      </c>
      <c r="L98">
        <v>14.964326450344149</v>
      </c>
      <c r="M98">
        <v>18.034675507499575</v>
      </c>
      <c r="N98">
        <v>21.784311508160879</v>
      </c>
      <c r="O98">
        <v>24.808906468829253</v>
      </c>
      <c r="P98">
        <v>29.605472399656783</v>
      </c>
      <c r="Q98">
        <v>36.821077391740253</v>
      </c>
      <c r="R98">
        <v>39.445394481150409</v>
      </c>
      <c r="S98">
        <v>37.348360484107374</v>
      </c>
      <c r="T98">
        <v>31.651092519887357</v>
      </c>
      <c r="U98">
        <v>32.621358830782917</v>
      </c>
      <c r="V98">
        <v>37.238215872752193</v>
      </c>
      <c r="W98">
        <v>41.629716428404031</v>
      </c>
      <c r="X98">
        <v>44.935396050300334</v>
      </c>
      <c r="Y98">
        <v>50.734220094397145</v>
      </c>
      <c r="Z98">
        <v>54.822851177357613</v>
      </c>
      <c r="AA98">
        <v>61.396709017959495</v>
      </c>
      <c r="AB98">
        <v>68.274352318918659</v>
      </c>
      <c r="AC98">
        <v>74.374165860435113</v>
      </c>
      <c r="AD98">
        <v>80.323274671754575</v>
      </c>
      <c r="AE98">
        <v>98.155463022989082</v>
      </c>
      <c r="AF98">
        <v>132.05615820054362</v>
      </c>
      <c r="AG98">
        <v>14.332467532467533</v>
      </c>
      <c r="AH98">
        <v>16.400755897302229</v>
      </c>
      <c r="AI98">
        <v>18.793035479632064</v>
      </c>
      <c r="AJ98">
        <v>22.272161123625281</v>
      </c>
    </row>
    <row r="99" spans="1:36" x14ac:dyDescent="0.25">
      <c r="A99" t="s">
        <v>159</v>
      </c>
      <c r="B99">
        <v>0.10931174089068826</v>
      </c>
      <c r="C99">
        <v>0.17813765182186234</v>
      </c>
      <c r="D99">
        <v>0.23076923076923078</v>
      </c>
      <c r="E99">
        <v>0.38468182097950415</v>
      </c>
      <c r="F99">
        <v>0.59023797338871709</v>
      </c>
      <c r="G99">
        <v>0.20373115312726592</v>
      </c>
      <c r="H99">
        <v>0.30572451508655069</v>
      </c>
      <c r="I99">
        <v>0.41626579845514416</v>
      </c>
      <c r="J99">
        <v>0.64865491536194508</v>
      </c>
      <c r="K99">
        <v>0.84134894164323237</v>
      </c>
      <c r="L99">
        <v>1.1279187151753522</v>
      </c>
      <c r="M99">
        <v>1.3332232814713934</v>
      </c>
      <c r="N99">
        <v>1.6590523577971277</v>
      </c>
      <c r="O99">
        <v>2.1498542715469928</v>
      </c>
      <c r="P99">
        <v>2.6743636190294593</v>
      </c>
      <c r="Q99">
        <v>3.2272008637643159</v>
      </c>
      <c r="R99">
        <v>2.7363920878761223</v>
      </c>
      <c r="S99">
        <v>2.417940449767578</v>
      </c>
      <c r="T99">
        <v>1.8179202039096385</v>
      </c>
      <c r="U99">
        <v>2.0466352665305543</v>
      </c>
      <c r="V99">
        <v>2.5970139955978238</v>
      </c>
      <c r="W99">
        <v>3.0864563137823038</v>
      </c>
      <c r="X99">
        <v>3.5756017458191089</v>
      </c>
      <c r="Y99">
        <v>4.2652604954720985</v>
      </c>
      <c r="Z99">
        <v>5.0161698178865564</v>
      </c>
      <c r="AA99">
        <v>6.1105034390523496</v>
      </c>
      <c r="AB99">
        <v>6.9633919388804548</v>
      </c>
      <c r="AC99">
        <v>7.7866835355113988</v>
      </c>
      <c r="AD99">
        <v>8.5669168779655056</v>
      </c>
      <c r="AE99">
        <v>11.570014461676557</v>
      </c>
      <c r="AF99">
        <v>20.767162913643052</v>
      </c>
      <c r="AG99">
        <v>4.5529870129870131</v>
      </c>
      <c r="AH99">
        <v>5.5987227942134759</v>
      </c>
      <c r="AI99">
        <v>6.9591327201051252</v>
      </c>
      <c r="AJ99">
        <v>9.2640784417649389</v>
      </c>
    </row>
    <row r="100" spans="1:36" x14ac:dyDescent="0.25">
      <c r="A100" t="s">
        <v>96</v>
      </c>
      <c r="E100">
        <v>0</v>
      </c>
      <c r="F100">
        <v>-6.2130312988286016E-3</v>
      </c>
      <c r="G100">
        <v>0.14136447359851104</v>
      </c>
      <c r="H100">
        <v>0.12721422775413518</v>
      </c>
      <c r="I100">
        <v>-0.20898242126523564</v>
      </c>
      <c r="J100">
        <v>0.13213340868484066</v>
      </c>
      <c r="K100">
        <v>0.24439648595034116</v>
      </c>
      <c r="L100">
        <v>0.35709384901125313</v>
      </c>
      <c r="M100">
        <v>0.9671541047051756</v>
      </c>
      <c r="N100">
        <v>1.3152210788194052</v>
      </c>
      <c r="O100">
        <v>0.94418789507551382</v>
      </c>
      <c r="P100">
        <v>0.56676518257221853</v>
      </c>
      <c r="Q100">
        <v>1.045636833378321</v>
      </c>
      <c r="R100">
        <v>1.2481436782784789</v>
      </c>
      <c r="S100">
        <v>1.8065873780309059</v>
      </c>
      <c r="T100">
        <v>2.1805586959649736</v>
      </c>
      <c r="U100">
        <v>1.7360569245385999</v>
      </c>
      <c r="V100">
        <v>1.1555504796710827</v>
      </c>
      <c r="W100">
        <v>2.1903189381511385</v>
      </c>
      <c r="X100">
        <v>1.8656497126312606</v>
      </c>
      <c r="Y100">
        <v>2.3596350579255212</v>
      </c>
      <c r="Z100">
        <v>2.7132583227003826</v>
      </c>
      <c r="AA100">
        <v>3.1292032862055787</v>
      </c>
      <c r="AB100">
        <v>3.3282971742004994</v>
      </c>
      <c r="AC100">
        <v>2.1601051822083304</v>
      </c>
      <c r="AD100">
        <v>6.6631687294454345</v>
      </c>
      <c r="AE100">
        <v>9.372138832094949</v>
      </c>
      <c r="AF100">
        <v>6.8784319593027607</v>
      </c>
      <c r="AG100">
        <v>4.1885714285714286</v>
      </c>
      <c r="AH100">
        <v>4.9863156522872414</v>
      </c>
      <c r="AI100">
        <v>5.9440210249671486</v>
      </c>
      <c r="AJ100">
        <v>7.4358023055518752</v>
      </c>
    </row>
    <row r="101" spans="1:36" x14ac:dyDescent="0.25">
      <c r="A101" t="s">
        <v>97</v>
      </c>
      <c r="E101">
        <v>-2.4818181998677687E-2</v>
      </c>
      <c r="F101">
        <v>-5.5917281689457414E-2</v>
      </c>
      <c r="G101">
        <v>-1.6631114541001298E-2</v>
      </c>
      <c r="H101">
        <v>-2.257026621444334E-2</v>
      </c>
      <c r="I101">
        <v>-0.53859697187869671</v>
      </c>
      <c r="J101">
        <v>-0.50794141520406277</v>
      </c>
      <c r="K101">
        <v>-7.4797811348723653E-2</v>
      </c>
      <c r="L101">
        <v>-0.11056484212826395</v>
      </c>
      <c r="M101">
        <v>-0.11793891204563484</v>
      </c>
      <c r="N101">
        <v>-0.15739379546910928</v>
      </c>
      <c r="O101">
        <v>-0.11474696241341459</v>
      </c>
      <c r="P101">
        <v>-0.15942415864238726</v>
      </c>
      <c r="Q101">
        <v>-0.28490726101877917</v>
      </c>
      <c r="R101">
        <v>-0.21735839793810216</v>
      </c>
      <c r="S101">
        <v>-0.14663511872356463</v>
      </c>
      <c r="T101">
        <v>-0.147341158091636</v>
      </c>
      <c r="U101">
        <v>-0.16329418423659262</v>
      </c>
      <c r="V101">
        <v>-0.40396195855309608</v>
      </c>
      <c r="W101">
        <v>-0.34665615612416645</v>
      </c>
      <c r="X101">
        <v>-0.4049522492545698</v>
      </c>
      <c r="Y101">
        <v>-0.39131907590162823</v>
      </c>
      <c r="Z101">
        <v>-0.67497970073077374</v>
      </c>
      <c r="AA101">
        <v>-0.82040504394344671</v>
      </c>
      <c r="AB101">
        <v>-0.96454282775846023</v>
      </c>
      <c r="AC101">
        <v>-0.78340899506338224</v>
      </c>
      <c r="AD101">
        <v>-0.83754675771345366</v>
      </c>
      <c r="AE101">
        <v>-0.54111604248740841</v>
      </c>
      <c r="AF101">
        <v>-0.93907882596443981</v>
      </c>
      <c r="AG101">
        <v>-1.5106493506493506</v>
      </c>
      <c r="AH101">
        <v>-1.8148051609539946</v>
      </c>
      <c r="AI101">
        <v>-2.02904073587385</v>
      </c>
      <c r="AJ101">
        <v>-2.7324764807208162</v>
      </c>
    </row>
    <row r="102" spans="1:36" x14ac:dyDescent="0.25">
      <c r="A102" t="s">
        <v>99</v>
      </c>
      <c r="B102">
        <v>0</v>
      </c>
      <c r="C102">
        <v>0</v>
      </c>
      <c r="D102">
        <v>7.6923076923076927E-2</v>
      </c>
      <c r="E102">
        <v>0.18613636499008265</v>
      </c>
      <c r="F102">
        <v>2.006809109521638</v>
      </c>
      <c r="G102">
        <v>0.76503126888605977</v>
      </c>
      <c r="H102">
        <v>1.3665270271653878</v>
      </c>
      <c r="I102">
        <v>1.3694295247136581</v>
      </c>
      <c r="J102">
        <v>1.6748338555377207</v>
      </c>
      <c r="K102">
        <v>2.1484533385651692</v>
      </c>
      <c r="L102">
        <v>2.5272063804217195</v>
      </c>
      <c r="M102">
        <v>2.6034785559361517</v>
      </c>
      <c r="N102">
        <v>3.6797655395981756</v>
      </c>
      <c r="O102">
        <v>4.1700102199174838</v>
      </c>
      <c r="P102">
        <v>5.2050719801697012</v>
      </c>
      <c r="Q102">
        <v>5.3538734431033816</v>
      </c>
      <c r="R102">
        <v>4.2708900116595414</v>
      </c>
      <c r="S102">
        <v>5.061644122450689</v>
      </c>
      <c r="T102">
        <v>5.183806450286748</v>
      </c>
      <c r="U102">
        <v>5.7648628433968749</v>
      </c>
      <c r="V102">
        <v>5.8089206362390469</v>
      </c>
      <c r="W102">
        <v>6.0000213051537168</v>
      </c>
      <c r="X102">
        <v>6.1834406464716301</v>
      </c>
      <c r="Y102">
        <v>5.5182132291501995</v>
      </c>
      <c r="Z102">
        <v>5.9330240111355987</v>
      </c>
      <c r="AA102">
        <v>4.9008884218570881</v>
      </c>
      <c r="AB102">
        <v>5.4641755227973947</v>
      </c>
      <c r="AC102">
        <v>5.5466249906973282</v>
      </c>
      <c r="AD102">
        <v>10.297492029222003</v>
      </c>
      <c r="AE102">
        <v>15.944497082730763</v>
      </c>
      <c r="AF102">
        <v>26.717363656766665</v>
      </c>
      <c r="AG102">
        <v>10.742597402597402</v>
      </c>
      <c r="AH102">
        <v>13.336374299491725</v>
      </c>
      <c r="AI102">
        <v>15.545860709592642</v>
      </c>
      <c r="AJ102">
        <v>18.813833311249503</v>
      </c>
    </row>
    <row r="103" spans="1:36" x14ac:dyDescent="0.25">
      <c r="A103" t="s">
        <v>160</v>
      </c>
      <c r="B103">
        <v>0</v>
      </c>
      <c r="C103">
        <v>0</v>
      </c>
      <c r="D103">
        <v>0</v>
      </c>
      <c r="E103">
        <v>0</v>
      </c>
      <c r="F103">
        <v>0</v>
      </c>
      <c r="G103">
        <v>0</v>
      </c>
      <c r="H103">
        <v>0</v>
      </c>
      <c r="I103">
        <v>0</v>
      </c>
      <c r="J103">
        <v>0</v>
      </c>
      <c r="K103">
        <v>0</v>
      </c>
      <c r="L103">
        <v>0</v>
      </c>
      <c r="M103">
        <v>0</v>
      </c>
      <c r="N103">
        <v>0</v>
      </c>
      <c r="O103">
        <v>-0.20261932699950794</v>
      </c>
      <c r="P103">
        <v>-0.34058537515492421</v>
      </c>
      <c r="Q103">
        <v>-0.40643195927968223</v>
      </c>
      <c r="R103">
        <v>-0.46503160349377137</v>
      </c>
      <c r="S103">
        <v>-0.51155827295950418</v>
      </c>
      <c r="T103">
        <v>-0.52025735369688997</v>
      </c>
      <c r="U103">
        <v>-0.52044714871940001</v>
      </c>
      <c r="V103">
        <v>-0.54964907180530753</v>
      </c>
      <c r="W103">
        <v>-0.62072565353559028</v>
      </c>
      <c r="X103">
        <v>-0.73047837172118746</v>
      </c>
      <c r="Y103">
        <v>-0.84912264854000585</v>
      </c>
      <c r="Z103">
        <v>-1.0002783899779608</v>
      </c>
      <c r="AA103">
        <v>-1.1881209400076422</v>
      </c>
      <c r="AB103">
        <v>-1.4209559723786669</v>
      </c>
      <c r="AC103">
        <v>-1.7223586614075563</v>
      </c>
      <c r="AD103">
        <v>-2.1030803605051087</v>
      </c>
      <c r="AE103">
        <v>-2.2921508003789959</v>
      </c>
      <c r="AF103">
        <v>-2.9819954614598139</v>
      </c>
      <c r="AG103">
        <v>-1.6492207792207791</v>
      </c>
      <c r="AH103">
        <v>-1.7999478691515705</v>
      </c>
      <c r="AI103">
        <v>-1.9890932982917213</v>
      </c>
      <c r="AJ103">
        <v>-2.1890817543394725</v>
      </c>
    </row>
    <row r="104" spans="1:36" x14ac:dyDescent="0.25">
      <c r="A104" t="s">
        <v>100</v>
      </c>
      <c r="B104">
        <v>0</v>
      </c>
      <c r="C104">
        <v>0</v>
      </c>
      <c r="D104">
        <v>34600000</v>
      </c>
      <c r="E104">
        <v>38000000</v>
      </c>
      <c r="F104">
        <v>26500000</v>
      </c>
      <c r="G104">
        <v>51300000</v>
      </c>
      <c r="H104">
        <v>39800000</v>
      </c>
      <c r="I104">
        <v>33700000</v>
      </c>
      <c r="J104">
        <v>27800000</v>
      </c>
      <c r="K104">
        <v>40991000</v>
      </c>
      <c r="L104">
        <v>85091000</v>
      </c>
      <c r="M104">
        <v>126060000</v>
      </c>
      <c r="N104">
        <v>86275000</v>
      </c>
      <c r="O104">
        <v>94365000</v>
      </c>
      <c r="P104">
        <v>196107000</v>
      </c>
      <c r="Q104">
        <v>266793000</v>
      </c>
      <c r="R104">
        <v>351291000</v>
      </c>
      <c r="S104">
        <v>327903000</v>
      </c>
      <c r="T104">
        <v>248936000</v>
      </c>
      <c r="U104">
        <v>198834000</v>
      </c>
      <c r="V104">
        <v>247322000</v>
      </c>
      <c r="W104">
        <v>230905000</v>
      </c>
      <c r="X104">
        <v>246427000</v>
      </c>
      <c r="Y104">
        <v>320838000</v>
      </c>
      <c r="Z104">
        <v>329715000</v>
      </c>
      <c r="AA104">
        <v>438042000</v>
      </c>
      <c r="AB104">
        <v>519650000</v>
      </c>
      <c r="AC104">
        <v>666761000</v>
      </c>
      <c r="AD104">
        <v>511407000</v>
      </c>
      <c r="AE104">
        <v>623839000</v>
      </c>
      <c r="AF104">
        <v>1427779000</v>
      </c>
      <c r="AG104">
        <v>81808000000</v>
      </c>
      <c r="AH104">
        <v>78366000000</v>
      </c>
      <c r="AI104">
        <v>70998000000</v>
      </c>
      <c r="AJ104">
        <v>67775000000</v>
      </c>
    </row>
    <row r="105" spans="1:36" x14ac:dyDescent="0.25">
      <c r="A105" t="s">
        <v>101</v>
      </c>
      <c r="D105">
        <v>18.210526315789473</v>
      </c>
      <c r="E105">
        <v>12.666666666666666</v>
      </c>
      <c r="F105">
        <v>0.82043343653250778</v>
      </c>
      <c r="G105">
        <v>1.3940217391304348</v>
      </c>
      <c r="H105">
        <v>0.59759759759759756</v>
      </c>
      <c r="I105">
        <v>0.41811414392059554</v>
      </c>
      <c r="J105">
        <v>0.2848360655737705</v>
      </c>
      <c r="K105">
        <v>0.33273265960469173</v>
      </c>
      <c r="L105">
        <v>0.58857178430124779</v>
      </c>
      <c r="M105">
        <v>0.88811548460275747</v>
      </c>
      <c r="N105">
        <v>0.44188976700590554</v>
      </c>
      <c r="O105">
        <v>0.4282796650554837</v>
      </c>
      <c r="P105">
        <v>0.7183932888856327</v>
      </c>
      <c r="Q105">
        <v>0.96077915904409328</v>
      </c>
      <c r="R105">
        <v>1.6825006825006825</v>
      </c>
      <c r="S105">
        <v>1.3564620616049046</v>
      </c>
      <c r="T105">
        <v>0.98710877245853279</v>
      </c>
      <c r="U105">
        <v>0.69721791697933244</v>
      </c>
      <c r="V105">
        <v>0.88409485747785488</v>
      </c>
      <c r="W105">
        <v>0.81990817511353831</v>
      </c>
      <c r="X105">
        <v>0.86108490401213211</v>
      </c>
      <c r="Y105">
        <v>1.3130156495547407</v>
      </c>
      <c r="Z105">
        <v>1.2892434983557712</v>
      </c>
      <c r="AA105">
        <v>2.1346035768237415</v>
      </c>
      <c r="AB105">
        <v>2.3287444094897509</v>
      </c>
      <c r="AC105">
        <v>2.9820698600116282</v>
      </c>
      <c r="AD105">
        <v>1.2467867765371301</v>
      </c>
      <c r="AE105">
        <v>0.97555632007756421</v>
      </c>
      <c r="AF105">
        <v>1.332637976914167</v>
      </c>
      <c r="AG105">
        <v>0.98899876689475086</v>
      </c>
      <c r="AH105">
        <v>0.76581647610671355</v>
      </c>
      <c r="AI105">
        <v>0.60013186367324856</v>
      </c>
      <c r="AJ105">
        <v>0.47732907006225878</v>
      </c>
    </row>
    <row r="106" spans="1:36" x14ac:dyDescent="0.25">
      <c r="A106" t="s">
        <v>102</v>
      </c>
      <c r="D106">
        <v>2.6011560693641619E-2</v>
      </c>
      <c r="E106">
        <v>2.1052631578947368E-2</v>
      </c>
      <c r="F106">
        <v>7.5471698113207544E-2</v>
      </c>
      <c r="G106">
        <v>8.9668615984405453E-2</v>
      </c>
      <c r="H106">
        <v>0.56030150753768848</v>
      </c>
      <c r="I106">
        <v>0.14540059347181009</v>
      </c>
      <c r="J106">
        <v>0.14388489208633093</v>
      </c>
      <c r="K106">
        <v>8.3701300285428507E-2</v>
      </c>
      <c r="L106">
        <v>4.141448566828454E-2</v>
      </c>
      <c r="M106">
        <v>4.0710772647945426E-2</v>
      </c>
      <c r="N106">
        <v>0.14850188351202551</v>
      </c>
      <c r="O106">
        <v>0.23061516452074393</v>
      </c>
      <c r="P106">
        <v>0.13699663958961181</v>
      </c>
      <c r="Q106">
        <v>6.2722785080568083E-2</v>
      </c>
      <c r="R106">
        <v>4.5048122496733477E-2</v>
      </c>
      <c r="S106">
        <v>4.8069093603901152E-2</v>
      </c>
      <c r="T106">
        <v>6.3642864029308743E-2</v>
      </c>
      <c r="U106">
        <v>4.8890028868302203E-2</v>
      </c>
      <c r="V106">
        <v>7.0705396204138737E-2</v>
      </c>
      <c r="W106">
        <v>5.3974578289772854E-2</v>
      </c>
      <c r="X106">
        <v>3.2488323113944492E-2</v>
      </c>
      <c r="Y106">
        <v>4.6222704293132362E-2</v>
      </c>
      <c r="Z106">
        <v>4.0146793442821828E-2</v>
      </c>
      <c r="AA106">
        <v>5.0123047561649342E-2</v>
      </c>
      <c r="AB106">
        <v>5.7615702876936396E-2</v>
      </c>
      <c r="AC106">
        <v>2.453352850571644E-2</v>
      </c>
      <c r="AD106">
        <v>5.589090489570929E-2</v>
      </c>
      <c r="AE106">
        <v>5.4706422650715972E-2</v>
      </c>
      <c r="AF106">
        <v>1.7034148842362859E-2</v>
      </c>
      <c r="AG106">
        <v>0.14602483864658714</v>
      </c>
      <c r="AH106">
        <v>0.14490978230355001</v>
      </c>
      <c r="AI106">
        <v>0.19121665399025325</v>
      </c>
      <c r="AJ106">
        <v>0.1733382515676872</v>
      </c>
    </row>
    <row r="107" spans="1:36" x14ac:dyDescent="0.25">
      <c r="A107" t="s">
        <v>244</v>
      </c>
      <c r="D107">
        <v>900000</v>
      </c>
      <c r="E107">
        <v>800000</v>
      </c>
      <c r="F107">
        <v>2000000</v>
      </c>
      <c r="G107">
        <v>4600000</v>
      </c>
      <c r="H107">
        <v>22300000</v>
      </c>
      <c r="I107">
        <v>4900000</v>
      </c>
      <c r="J107">
        <v>4000000</v>
      </c>
      <c r="K107">
        <v>3431000</v>
      </c>
      <c r="L107">
        <v>3524000</v>
      </c>
      <c r="M107">
        <v>5132000</v>
      </c>
      <c r="N107">
        <v>12812000</v>
      </c>
      <c r="O107">
        <v>21762000</v>
      </c>
      <c r="P107">
        <v>56866000</v>
      </c>
      <c r="Q107">
        <v>49734000</v>
      </c>
      <c r="R107">
        <v>15825000</v>
      </c>
      <c r="S107">
        <v>46762000</v>
      </c>
      <c r="T107">
        <v>16849000</v>
      </c>
      <c r="U107">
        <v>10687000</v>
      </c>
      <c r="V107">
        <v>18467000</v>
      </c>
      <c r="W107">
        <v>13623000</v>
      </c>
      <c r="X107">
        <v>9249000</v>
      </c>
      <c r="Y107">
        <v>16074000</v>
      </c>
      <c r="Z107">
        <v>14468000</v>
      </c>
      <c r="AA107">
        <v>23128000</v>
      </c>
      <c r="AB107">
        <v>31067000</v>
      </c>
      <c r="AC107">
        <v>17571000</v>
      </c>
      <c r="AD107">
        <v>29810000</v>
      </c>
      <c r="AE107">
        <v>35420000</v>
      </c>
      <c r="AF107">
        <v>25552000</v>
      </c>
      <c r="AG107">
        <v>13808000000</v>
      </c>
      <c r="AH107">
        <v>14005000000</v>
      </c>
      <c r="AI107">
        <v>16541000000</v>
      </c>
      <c r="AJ107">
        <v>17732000000</v>
      </c>
    </row>
    <row r="108" spans="1:36" x14ac:dyDescent="0.25">
      <c r="A108" t="s">
        <v>245</v>
      </c>
      <c r="D108">
        <v>2.6011560693641619E-2</v>
      </c>
      <c r="E108">
        <v>2.1052631578947368E-2</v>
      </c>
      <c r="F108">
        <v>7.5471698113207544E-2</v>
      </c>
      <c r="G108">
        <v>8.9668615984405453E-2</v>
      </c>
      <c r="H108">
        <v>0.56030150753768848</v>
      </c>
      <c r="I108">
        <v>0.14540059347181009</v>
      </c>
      <c r="J108">
        <v>0.14388489208633093</v>
      </c>
      <c r="K108">
        <v>8.3701300285428507E-2</v>
      </c>
      <c r="L108">
        <v>4.141448566828454E-2</v>
      </c>
      <c r="M108">
        <v>4.0710772647945426E-2</v>
      </c>
      <c r="N108">
        <v>0.14850188351202551</v>
      </c>
      <c r="O108">
        <v>0.23061516452074393</v>
      </c>
      <c r="P108">
        <v>0.2899743507370976</v>
      </c>
      <c r="Q108">
        <v>0.18641418627925022</v>
      </c>
      <c r="R108">
        <v>4.5048122496733477E-2</v>
      </c>
      <c r="S108">
        <v>0.14260924724689925</v>
      </c>
      <c r="T108">
        <v>6.7684063373718545E-2</v>
      </c>
      <c r="U108">
        <v>5.3748352897391792E-2</v>
      </c>
      <c r="V108">
        <v>7.4667841922675698E-2</v>
      </c>
      <c r="W108">
        <v>5.8998289339771769E-2</v>
      </c>
      <c r="X108">
        <v>3.7532413250171454E-2</v>
      </c>
      <c r="Y108">
        <v>5.0100050492772052E-2</v>
      </c>
      <c r="Z108">
        <v>4.3880320883186996E-2</v>
      </c>
      <c r="AA108">
        <v>5.2798590089534796E-2</v>
      </c>
      <c r="AB108">
        <v>5.9784470316559223E-2</v>
      </c>
      <c r="AC108">
        <v>2.635277108289177E-2</v>
      </c>
      <c r="AD108">
        <v>5.8290168104855822E-2</v>
      </c>
      <c r="AE108">
        <v>5.6777469827952405E-2</v>
      </c>
      <c r="AF108">
        <v>1.7896327092638286E-2</v>
      </c>
      <c r="AG108">
        <v>0.16878544885585761</v>
      </c>
      <c r="AH108">
        <v>0.17871270704131895</v>
      </c>
      <c r="AI108">
        <v>0.23297839375757062</v>
      </c>
      <c r="AJ108">
        <v>0.2616303946883069</v>
      </c>
    </row>
    <row r="109" spans="1:36" x14ac:dyDescent="0.25">
      <c r="A109" t="s">
        <v>103</v>
      </c>
      <c r="D109">
        <v>33700000</v>
      </c>
      <c r="E109">
        <v>37200000</v>
      </c>
      <c r="F109">
        <v>24500000</v>
      </c>
      <c r="G109">
        <v>46700000</v>
      </c>
      <c r="H109">
        <v>17500000</v>
      </c>
      <c r="I109">
        <v>28800000</v>
      </c>
      <c r="J109">
        <v>23800000</v>
      </c>
      <c r="K109">
        <v>37560000</v>
      </c>
      <c r="L109">
        <v>81567000</v>
      </c>
      <c r="M109">
        <v>120928000</v>
      </c>
      <c r="N109">
        <v>73463000</v>
      </c>
      <c r="O109">
        <v>72603000</v>
      </c>
      <c r="P109">
        <v>169241000</v>
      </c>
      <c r="Q109">
        <v>250059000</v>
      </c>
      <c r="R109">
        <v>335466000</v>
      </c>
      <c r="S109">
        <v>312141000</v>
      </c>
      <c r="T109">
        <v>233093000</v>
      </c>
      <c r="U109">
        <v>189113000</v>
      </c>
      <c r="V109">
        <v>229835000</v>
      </c>
      <c r="W109">
        <v>218442000</v>
      </c>
      <c r="X109">
        <v>238421000</v>
      </c>
      <c r="Y109">
        <v>306008000</v>
      </c>
      <c r="Z109">
        <v>316478000</v>
      </c>
      <c r="AA109">
        <v>416086000</v>
      </c>
      <c r="AB109">
        <v>489710000</v>
      </c>
      <c r="AC109">
        <v>650403000</v>
      </c>
      <c r="AD109">
        <v>482824000</v>
      </c>
      <c r="AE109">
        <v>589711000</v>
      </c>
      <c r="AF109">
        <v>1403458000</v>
      </c>
      <c r="AG109">
        <v>-51960000000</v>
      </c>
      <c r="AH109">
        <v>-55453000000</v>
      </c>
      <c r="AI109">
        <v>-65529000000</v>
      </c>
      <c r="AJ109">
        <v>-62559000000</v>
      </c>
    </row>
    <row r="110" spans="1:36" x14ac:dyDescent="0.25">
      <c r="A110" t="s">
        <v>246</v>
      </c>
      <c r="D110">
        <v>33700000</v>
      </c>
      <c r="E110">
        <v>37200000</v>
      </c>
      <c r="F110">
        <v>24500000</v>
      </c>
      <c r="G110">
        <v>46700000</v>
      </c>
      <c r="H110">
        <v>17500000</v>
      </c>
      <c r="I110">
        <v>28800000</v>
      </c>
      <c r="J110">
        <v>23800000</v>
      </c>
      <c r="K110">
        <v>37560000</v>
      </c>
      <c r="L110">
        <v>81567000</v>
      </c>
      <c r="M110">
        <v>120928000</v>
      </c>
      <c r="N110">
        <v>73463000</v>
      </c>
      <c r="O110">
        <v>72603000</v>
      </c>
      <c r="P110">
        <v>139241000</v>
      </c>
      <c r="Q110">
        <v>217059000</v>
      </c>
      <c r="R110">
        <v>335466000</v>
      </c>
      <c r="S110">
        <v>281141000</v>
      </c>
      <c r="T110">
        <v>232087000</v>
      </c>
      <c r="U110">
        <v>188147000</v>
      </c>
      <c r="V110">
        <v>228855000</v>
      </c>
      <c r="W110">
        <v>217282000</v>
      </c>
      <c r="X110">
        <v>237178000</v>
      </c>
      <c r="Y110">
        <v>304764000</v>
      </c>
      <c r="Z110">
        <v>315247000</v>
      </c>
      <c r="AA110">
        <v>414914000</v>
      </c>
      <c r="AB110">
        <v>488583000</v>
      </c>
      <c r="AC110">
        <v>649190000</v>
      </c>
      <c r="AD110">
        <v>481597000</v>
      </c>
      <c r="AE110">
        <v>588419000</v>
      </c>
      <c r="AF110">
        <v>1402227000</v>
      </c>
      <c r="AG110">
        <v>-53822000000</v>
      </c>
      <c r="AH110">
        <v>-58102000000</v>
      </c>
      <c r="AI110">
        <v>-68494000000</v>
      </c>
      <c r="AJ110">
        <v>-68543000000</v>
      </c>
    </row>
    <row r="111" spans="1:36" x14ac:dyDescent="0.25">
      <c r="A111" t="s">
        <v>104</v>
      </c>
      <c r="D111">
        <v>5100000</v>
      </c>
      <c r="E111">
        <v>8500000</v>
      </c>
      <c r="F111">
        <v>21200000</v>
      </c>
      <c r="G111">
        <v>34700000</v>
      </c>
      <c r="H111">
        <v>63400000</v>
      </c>
      <c r="I111">
        <v>61700000</v>
      </c>
      <c r="J111">
        <v>63700000</v>
      </c>
      <c r="K111">
        <v>88908000</v>
      </c>
      <c r="L111">
        <v>136856000</v>
      </c>
      <c r="M111">
        <v>144174000</v>
      </c>
      <c r="N111">
        <v>70419000</v>
      </c>
      <c r="O111">
        <v>128189000</v>
      </c>
      <c r="P111">
        <v>194571000</v>
      </c>
      <c r="Q111">
        <v>227631000</v>
      </c>
      <c r="R111">
        <v>250849000</v>
      </c>
      <c r="S111">
        <v>294552000</v>
      </c>
      <c r="T111">
        <v>230804000</v>
      </c>
      <c r="U111">
        <v>265054000</v>
      </c>
      <c r="V111">
        <v>307144000</v>
      </c>
      <c r="W111">
        <v>295100000</v>
      </c>
      <c r="X111">
        <v>313843000</v>
      </c>
      <c r="Y111">
        <v>345305000</v>
      </c>
      <c r="Z111">
        <v>356899000</v>
      </c>
      <c r="AA111">
        <v>399337000</v>
      </c>
      <c r="AB111">
        <v>460682000</v>
      </c>
      <c r="AC111">
        <v>609634000</v>
      </c>
      <c r="AD111">
        <v>582722000</v>
      </c>
      <c r="AE111">
        <v>638678000</v>
      </c>
      <c r="AF111">
        <v>1024669000</v>
      </c>
      <c r="AG111">
        <v>111174000000</v>
      </c>
      <c r="AH111">
        <v>106132000000</v>
      </c>
      <c r="AI111">
        <v>109605000000</v>
      </c>
      <c r="AJ111">
        <v>95749000000</v>
      </c>
    </row>
    <row r="112" spans="1:36" x14ac:dyDescent="0.25">
      <c r="A112" t="s">
        <v>105</v>
      </c>
      <c r="D112">
        <v>1.85</v>
      </c>
      <c r="E112">
        <v>1.7589285714285714</v>
      </c>
      <c r="F112">
        <v>2.1336898395721926</v>
      </c>
      <c r="G112">
        <v>1.9036458333333333</v>
      </c>
      <c r="H112">
        <v>2.9154078549848941</v>
      </c>
      <c r="I112">
        <v>2.221782178217822</v>
      </c>
      <c r="J112">
        <v>1.9272197962154294</v>
      </c>
      <c r="K112">
        <v>1.9959225737073214</v>
      </c>
      <c r="L112">
        <v>2.20602412823744</v>
      </c>
      <c r="M112">
        <v>2.2125651808242219</v>
      </c>
      <c r="N112">
        <v>1.311620209136328</v>
      </c>
      <c r="O112">
        <v>1.6562151259815916</v>
      </c>
      <c r="P112">
        <v>1.6122011692079214</v>
      </c>
      <c r="Q112">
        <v>1.7801192638541417</v>
      </c>
      <c r="R112">
        <v>1.8274475524475524</v>
      </c>
      <c r="S112">
        <v>2.122992695164168</v>
      </c>
      <c r="T112">
        <v>1.8859596258152185</v>
      </c>
      <c r="U112">
        <v>2.2529852792406091</v>
      </c>
      <c r="V112">
        <v>2.330451318348588</v>
      </c>
      <c r="W112">
        <v>2.1899385473959256</v>
      </c>
      <c r="X112">
        <v>2.1892226777716308</v>
      </c>
      <c r="Y112">
        <v>2.1829240719678804</v>
      </c>
      <c r="Z112">
        <v>2.1707556299102824</v>
      </c>
      <c r="AA112">
        <v>2.348109513199649</v>
      </c>
      <c r="AB112">
        <v>2.4326203640932187</v>
      </c>
      <c r="AC112">
        <v>2.9948103792415171</v>
      </c>
      <c r="AD112">
        <v>2.490924814377018</v>
      </c>
      <c r="AE112">
        <v>2.321633360855377</v>
      </c>
      <c r="AF112">
        <v>2.3764736383957357</v>
      </c>
      <c r="AG112">
        <v>2.9008001641362329</v>
      </c>
      <c r="AH112">
        <v>2.5288389513108616</v>
      </c>
      <c r="AI112">
        <v>2.5157654542940118</v>
      </c>
      <c r="AJ112">
        <v>2.0799936835218875</v>
      </c>
    </row>
    <row r="113" spans="1:36" x14ac:dyDescent="0.25">
      <c r="A113" t="s">
        <v>106</v>
      </c>
      <c r="D113">
        <v>0.66666666666666663</v>
      </c>
      <c r="E113">
        <v>0.5714285714285714</v>
      </c>
      <c r="F113">
        <v>0.78609625668449201</v>
      </c>
      <c r="G113">
        <v>0.80729166666666663</v>
      </c>
      <c r="H113">
        <v>1.4561933534743203</v>
      </c>
      <c r="I113">
        <v>0.8475247524752475</v>
      </c>
      <c r="J113">
        <v>0.70014556040756915</v>
      </c>
      <c r="K113">
        <v>0.68701272515458378</v>
      </c>
      <c r="L113">
        <v>0.60691593891273121</v>
      </c>
      <c r="M113">
        <v>0.66740117746005045</v>
      </c>
      <c r="N113">
        <v>0.45354615735229692</v>
      </c>
      <c r="O113">
        <v>0.65395759319361546</v>
      </c>
      <c r="P113">
        <v>0.57207493502652429</v>
      </c>
      <c r="Q113">
        <v>0.64207820692964113</v>
      </c>
      <c r="R113">
        <v>0.57509565905792326</v>
      </c>
      <c r="S113">
        <v>0.57542738627178869</v>
      </c>
      <c r="T113">
        <v>0.52123694402966458</v>
      </c>
      <c r="U113">
        <v>0.61054278663880723</v>
      </c>
      <c r="V113">
        <v>0.65441810298149938</v>
      </c>
      <c r="W113">
        <v>0.57576735108630783</v>
      </c>
      <c r="X113">
        <v>0.56289739528468474</v>
      </c>
      <c r="Y113">
        <v>0.58323512887622131</v>
      </c>
      <c r="Z113">
        <v>0.61496498220407092</v>
      </c>
      <c r="AA113">
        <v>0.70704543920059415</v>
      </c>
      <c r="AB113">
        <v>0.76430344004030282</v>
      </c>
      <c r="AC113">
        <v>0.79403488105755704</v>
      </c>
      <c r="AD113">
        <v>0.69411993470574085</v>
      </c>
      <c r="AE113">
        <v>0.7055120652086192</v>
      </c>
      <c r="AF113">
        <v>0.57761386106693036</v>
      </c>
      <c r="AG113">
        <v>2.8552865545069075</v>
      </c>
      <c r="AH113">
        <v>2.4991212906943243</v>
      </c>
      <c r="AI113">
        <v>2.4895588438666851</v>
      </c>
      <c r="AJ113">
        <v>2.0502611186933914</v>
      </c>
    </row>
    <row r="114" spans="1:36" x14ac:dyDescent="0.25">
      <c r="A114" t="s">
        <v>107</v>
      </c>
      <c r="D114">
        <v>3.1578947368421053</v>
      </c>
      <c r="E114">
        <v>3.7333333333333334</v>
      </c>
      <c r="F114">
        <v>0.57894736842105265</v>
      </c>
      <c r="G114">
        <v>1.0434782608695652</v>
      </c>
      <c r="H114">
        <v>0.49699699699699701</v>
      </c>
      <c r="I114">
        <v>0.62655086848635233</v>
      </c>
      <c r="J114">
        <v>0.70389344262295084</v>
      </c>
      <c r="K114">
        <v>0.72463979869312878</v>
      </c>
      <c r="L114">
        <v>0.7849168580361342</v>
      </c>
      <c r="M114">
        <v>0.83767199047491558</v>
      </c>
      <c r="N114">
        <v>1.1574259504919562</v>
      </c>
      <c r="O114">
        <v>0.88658633444527646</v>
      </c>
      <c r="P114">
        <v>1.164268444574694</v>
      </c>
      <c r="Q114">
        <v>1.0507987496578846</v>
      </c>
      <c r="R114">
        <v>1.4519782940835573</v>
      </c>
      <c r="S114">
        <v>1.0850438912192741</v>
      </c>
      <c r="T114">
        <v>1.0330151831775627</v>
      </c>
      <c r="U114">
        <v>0.74176490802364803</v>
      </c>
      <c r="V114">
        <v>0.82523789437561212</v>
      </c>
      <c r="W114">
        <v>0.88059568998270743</v>
      </c>
      <c r="X114">
        <v>0.92216142175259097</v>
      </c>
      <c r="Y114">
        <v>1.194620874803562</v>
      </c>
      <c r="Z114">
        <v>1.1919974349249052</v>
      </c>
      <c r="AA114">
        <v>1.4434969056088884</v>
      </c>
      <c r="AB114">
        <v>1.4410565280130498</v>
      </c>
      <c r="AC114">
        <v>1.3668321481282706</v>
      </c>
      <c r="AD114">
        <v>0.95286459603101081</v>
      </c>
      <c r="AE114">
        <v>0.755702378532222</v>
      </c>
      <c r="AF114">
        <v>0.69481133440296883</v>
      </c>
      <c r="AG114">
        <v>0.7070770569888053</v>
      </c>
      <c r="AH114">
        <v>0.67839343301084731</v>
      </c>
      <c r="AI114">
        <v>0.61122193670543679</v>
      </c>
      <c r="AJ114">
        <v>0.62439783643688196</v>
      </c>
    </row>
    <row r="115" spans="1:36" x14ac:dyDescent="0.25">
      <c r="A115" t="s">
        <v>108</v>
      </c>
      <c r="D115">
        <v>0.14117647058823529</v>
      </c>
      <c r="E115">
        <v>0.22090729783037474</v>
      </c>
      <c r="F115">
        <v>0.24801061007957559</v>
      </c>
      <c r="G115">
        <v>0.33922261484098942</v>
      </c>
      <c r="H115">
        <v>0.24249084249084249</v>
      </c>
      <c r="I115">
        <v>0.30830280830280832</v>
      </c>
      <c r="J115">
        <v>0.35394126738794435</v>
      </c>
      <c r="K115">
        <v>0.35438756674143029</v>
      </c>
      <c r="L115">
        <v>0.32553142660432027</v>
      </c>
      <c r="M115">
        <v>0.29570200002984376</v>
      </c>
      <c r="N115">
        <v>0.50186775993177457</v>
      </c>
      <c r="O115">
        <v>0.40623791243298552</v>
      </c>
      <c r="P115">
        <v>0.43145054002248057</v>
      </c>
      <c r="Q115">
        <v>0.37671613118123531</v>
      </c>
      <c r="R115">
        <v>0.37204210815679867</v>
      </c>
      <c r="S115">
        <v>0.31566988323588951</v>
      </c>
      <c r="T115">
        <v>0.3505764373253093</v>
      </c>
      <c r="U115">
        <v>0.29035680706064826</v>
      </c>
      <c r="V115">
        <v>0.28906917164816398</v>
      </c>
      <c r="W115">
        <v>0.31770897388595087</v>
      </c>
      <c r="X115">
        <v>0.32036719388269169</v>
      </c>
      <c r="Y115">
        <v>0.32690772137340035</v>
      </c>
      <c r="Z115">
        <v>0.32567831620961274</v>
      </c>
      <c r="AA115">
        <v>0.29797956935705339</v>
      </c>
      <c r="AB115">
        <v>0.29205076553363934</v>
      </c>
      <c r="AC115">
        <v>0.24628668088786021</v>
      </c>
      <c r="AD115">
        <v>0.26350364668238874</v>
      </c>
      <c r="AE115">
        <v>0.27778199313662938</v>
      </c>
      <c r="AF115">
        <v>0.23046000301535757</v>
      </c>
      <c r="AG115">
        <v>0.22595500061812338</v>
      </c>
      <c r="AH115">
        <v>0.24225631290219016</v>
      </c>
      <c r="AI115">
        <v>0.2399846006285864</v>
      </c>
      <c r="AJ115">
        <v>0.26561587157969796</v>
      </c>
    </row>
    <row r="116" spans="1:36" x14ac:dyDescent="0.25">
      <c r="A116" t="s">
        <v>109</v>
      </c>
      <c r="B116">
        <v>-7.333333333333333</v>
      </c>
      <c r="C116">
        <v>-20.5</v>
      </c>
      <c r="D116">
        <v>-56</v>
      </c>
      <c r="E116">
        <v>99</v>
      </c>
      <c r="F116">
        <v>99</v>
      </c>
      <c r="G116">
        <v>99</v>
      </c>
      <c r="H116">
        <v>99</v>
      </c>
      <c r="I116">
        <v>99</v>
      </c>
      <c r="J116">
        <v>99</v>
      </c>
      <c r="K116">
        <v>99</v>
      </c>
      <c r="L116">
        <v>99</v>
      </c>
      <c r="M116">
        <v>99</v>
      </c>
      <c r="N116">
        <v>99</v>
      </c>
      <c r="O116">
        <v>99</v>
      </c>
      <c r="P116">
        <v>99</v>
      </c>
      <c r="Q116">
        <v>99</v>
      </c>
      <c r="R116">
        <v>99</v>
      </c>
      <c r="S116">
        <v>99</v>
      </c>
      <c r="T116">
        <v>7.382952311989242</v>
      </c>
      <c r="U116">
        <v>17.023417434657802</v>
      </c>
      <c r="V116">
        <v>17.149799095931694</v>
      </c>
      <c r="W116">
        <v>24.433606430669347</v>
      </c>
      <c r="X116">
        <v>26.713692946058092</v>
      </c>
      <c r="Y116">
        <v>27.337074148296594</v>
      </c>
      <c r="Z116">
        <v>28.973240832507432</v>
      </c>
      <c r="AA116">
        <v>19.221324494164769</v>
      </c>
      <c r="AB116">
        <v>20.444334715912831</v>
      </c>
      <c r="AC116">
        <v>16.368970137825421</v>
      </c>
      <c r="AD116">
        <v>15.597425542655225</v>
      </c>
      <c r="AE116">
        <v>39.967619201813328</v>
      </c>
      <c r="AF116">
        <v>99.907512443569857</v>
      </c>
      <c r="AG116">
        <v>18.100256128796193</v>
      </c>
      <c r="AH116">
        <v>21.614296351451973</v>
      </c>
      <c r="AI116">
        <v>26.407950598224623</v>
      </c>
      <c r="AJ116">
        <v>36.289002557544755</v>
      </c>
    </row>
    <row r="117" spans="1:36" x14ac:dyDescent="0.25">
      <c r="A117" t="s">
        <v>110</v>
      </c>
      <c r="D117">
        <v>3</v>
      </c>
      <c r="E117">
        <v>0.36666666666666664</v>
      </c>
      <c r="F117">
        <v>4.6439628482972138E-2</v>
      </c>
      <c r="G117">
        <v>0.12228260869565218</v>
      </c>
      <c r="H117">
        <v>0.1066066066066066</v>
      </c>
      <c r="I117">
        <v>0.16997518610421836</v>
      </c>
      <c r="J117">
        <v>0.21618852459016394</v>
      </c>
      <c r="K117">
        <v>0.22789885953163683</v>
      </c>
      <c r="L117">
        <v>0.24516503887336413</v>
      </c>
      <c r="M117">
        <v>0.29098710027405755</v>
      </c>
      <c r="N117">
        <v>0.26043710081386595</v>
      </c>
      <c r="O117">
        <v>0.30381464588013707</v>
      </c>
      <c r="P117">
        <v>0.30632647080372188</v>
      </c>
      <c r="Q117">
        <v>0.34220192737068034</v>
      </c>
      <c r="R117">
        <v>0.33236106920317449</v>
      </c>
      <c r="S117">
        <v>0.23561435296648381</v>
      </c>
      <c r="T117">
        <v>7.6141910566365434E-2</v>
      </c>
      <c r="U117">
        <v>0.2021095300544915</v>
      </c>
      <c r="V117">
        <v>0.25735131154690327</v>
      </c>
      <c r="W117">
        <v>0.29106997652890565</v>
      </c>
      <c r="X117">
        <v>0.34009825914977182</v>
      </c>
      <c r="Y117">
        <v>0.45300222629649028</v>
      </c>
      <c r="Z117">
        <v>0.50157775579390251</v>
      </c>
      <c r="AA117">
        <v>0.72586618585838891</v>
      </c>
      <c r="AB117">
        <v>0.85877855753632149</v>
      </c>
      <c r="AC117">
        <v>1.0486202424079789</v>
      </c>
      <c r="AD117">
        <v>0.6377078355843776</v>
      </c>
      <c r="AE117">
        <v>0.57350305721925965</v>
      </c>
      <c r="AF117">
        <v>0.60726922800503647</v>
      </c>
      <c r="AG117">
        <v>0.20033124591987234</v>
      </c>
      <c r="AH117">
        <v>0.38346525945470539</v>
      </c>
      <c r="AI117">
        <v>0.37429841763592103</v>
      </c>
      <c r="AJ117">
        <v>0.43152238217314137</v>
      </c>
    </row>
    <row r="118" spans="1:36" x14ac:dyDescent="0.25">
      <c r="A118" t="s">
        <v>111</v>
      </c>
      <c r="D118">
        <v>0.13411764705882354</v>
      </c>
      <c r="E118">
        <v>2.1696252465483234E-2</v>
      </c>
      <c r="F118">
        <v>1.9893899204244031E-2</v>
      </c>
      <c r="G118">
        <v>3.9752650176678443E-2</v>
      </c>
      <c r="H118">
        <v>5.2014652014652017E-2</v>
      </c>
      <c r="I118">
        <v>8.3638583638583633E-2</v>
      </c>
      <c r="J118">
        <v>0.10870685213807316</v>
      </c>
      <c r="K118">
        <v>0.11145471507115778</v>
      </c>
      <c r="L118">
        <v>0.10167818927680082</v>
      </c>
      <c r="M118">
        <v>0.1027197620456908</v>
      </c>
      <c r="N118">
        <v>0.11292729727808969</v>
      </c>
      <c r="O118">
        <v>0.13920925996015521</v>
      </c>
      <c r="P118">
        <v>0.11351739529428374</v>
      </c>
      <c r="Q118">
        <v>0.12268094742577096</v>
      </c>
      <c r="R118">
        <v>8.5161268153558803E-2</v>
      </c>
      <c r="S118">
        <v>6.8546863303430225E-2</v>
      </c>
      <c r="T118">
        <v>2.5840433105144806E-2</v>
      </c>
      <c r="U118">
        <v>7.9113850208291869E-2</v>
      </c>
      <c r="V118">
        <v>9.0146527393435191E-2</v>
      </c>
      <c r="W118">
        <v>0.10501475833230844</v>
      </c>
      <c r="X118">
        <v>0.11815320220306617</v>
      </c>
      <c r="Y118">
        <v>0.12396395266407373</v>
      </c>
      <c r="Z118">
        <v>0.13704140140657733</v>
      </c>
      <c r="AA118">
        <v>0.14983980404287317</v>
      </c>
      <c r="AB118">
        <v>0.17404378681672786</v>
      </c>
      <c r="AC118">
        <v>0.1889487303676208</v>
      </c>
      <c r="AD118">
        <v>0.17635070176219236</v>
      </c>
      <c r="AE118">
        <v>0.21080894652434082</v>
      </c>
      <c r="AF118">
        <v>0.20142340976263812</v>
      </c>
      <c r="AG118">
        <v>6.4018265545802935E-2</v>
      </c>
      <c r="AH118">
        <v>0.13693658482111698</v>
      </c>
      <c r="AI118">
        <v>0.14696111326835065</v>
      </c>
      <c r="AJ118">
        <v>0.18356757015869782</v>
      </c>
    </row>
    <row r="119" spans="1:36" x14ac:dyDescent="0.25">
      <c r="A119" t="s">
        <v>112</v>
      </c>
      <c r="C119">
        <v>2.3809523809523808E-2</v>
      </c>
      <c r="E119">
        <v>0.42105263157894735</v>
      </c>
      <c r="F119">
        <v>0.39473684210526316</v>
      </c>
      <c r="G119">
        <v>0.39189189189189189</v>
      </c>
      <c r="H119">
        <v>0.37719298245614036</v>
      </c>
      <c r="I119">
        <v>0.3686635944700461</v>
      </c>
      <c r="J119">
        <v>0.37391304347826088</v>
      </c>
      <c r="K119">
        <v>0.37915174030339216</v>
      </c>
      <c r="L119">
        <v>0.39499871980882478</v>
      </c>
      <c r="M119">
        <v>0.39000147688672276</v>
      </c>
      <c r="N119">
        <v>0.38999724078361747</v>
      </c>
      <c r="O119">
        <v>0.38999808636856542</v>
      </c>
      <c r="P119">
        <v>0.38609954940481084</v>
      </c>
      <c r="Q119">
        <v>0.38609990406476286</v>
      </c>
      <c r="R119">
        <v>0.38659452098973357</v>
      </c>
      <c r="S119">
        <v>0.39259972660618864</v>
      </c>
      <c r="T119">
        <v>0.3929899838777246</v>
      </c>
      <c r="U119">
        <v>0.39199585737535136</v>
      </c>
      <c r="V119">
        <v>0.38700118698923169</v>
      </c>
      <c r="W119">
        <v>0.41</v>
      </c>
      <c r="X119">
        <v>0.38799783290705442</v>
      </c>
      <c r="Y119">
        <v>0.38900129558673541</v>
      </c>
      <c r="Z119">
        <v>0.38499639682920972</v>
      </c>
      <c r="AA119">
        <v>0.38500194715342739</v>
      </c>
      <c r="AB119">
        <v>0.28969990564005021</v>
      </c>
      <c r="AC119">
        <v>0.20059864911448397</v>
      </c>
      <c r="AD119">
        <v>0.17689952563044534</v>
      </c>
      <c r="AE119">
        <v>0.18870025726519568</v>
      </c>
      <c r="AF119">
        <v>0.21089978098514217</v>
      </c>
      <c r="AG119">
        <v>0.5456763722103416</v>
      </c>
      <c r="AH119">
        <v>0.10181285478850027</v>
      </c>
      <c r="AI119">
        <v>0.16507655177615205</v>
      </c>
      <c r="AJ119">
        <v>0.13826615285083402</v>
      </c>
    </row>
    <row r="120" spans="1:36" x14ac:dyDescent="0.25">
      <c r="A120" t="s">
        <v>113</v>
      </c>
      <c r="C120">
        <v>4295238.0952380951</v>
      </c>
      <c r="E120">
        <v>3589473.6842105263</v>
      </c>
      <c r="F120">
        <v>5750000</v>
      </c>
      <c r="G120">
        <v>5959459.4594594594</v>
      </c>
      <c r="H120">
        <v>9279824.5614035074</v>
      </c>
      <c r="I120">
        <v>15467741.935483873</v>
      </c>
      <c r="J120">
        <v>23666086.956521738</v>
      </c>
      <c r="K120">
        <v>29952203.440803148</v>
      </c>
      <c r="L120">
        <v>39037102.603055395</v>
      </c>
      <c r="M120">
        <v>44338962.649534777</v>
      </c>
      <c r="N120">
        <v>53696102.882781297</v>
      </c>
      <c r="O120">
        <v>69292557.377049178</v>
      </c>
      <c r="P120">
        <v>86103835.499129444</v>
      </c>
      <c r="Q120">
        <v>102755825.85783188</v>
      </c>
      <c r="R120">
        <v>82057704.549119383</v>
      </c>
      <c r="S120">
        <v>70140153.970423758</v>
      </c>
      <c r="T120">
        <v>53683965.825854033</v>
      </c>
      <c r="U120">
        <v>61557379.420032553</v>
      </c>
      <c r="V120">
        <v>76665922.546817765</v>
      </c>
      <c r="W120">
        <v>85472710.000000015</v>
      </c>
      <c r="X120">
        <v>101277790.6235432</v>
      </c>
      <c r="Y120">
        <v>115399325.30253327</v>
      </c>
      <c r="Z120">
        <v>132977309.08479461</v>
      </c>
      <c r="AA120">
        <v>157352786.80327123</v>
      </c>
      <c r="AB120">
        <v>201988748.13323328</v>
      </c>
      <c r="AC120">
        <v>250923290.62810373</v>
      </c>
      <c r="AD120">
        <v>280879744.47671306</v>
      </c>
      <c r="AE120">
        <v>376464985.72200304</v>
      </c>
      <c r="AF120">
        <v>657150036.79206932</v>
      </c>
      <c r="AG120">
        <v>15927677743.049845</v>
      </c>
      <c r="AH120">
        <v>38585221571.140816</v>
      </c>
      <c r="AI120">
        <v>44216710894.486763</v>
      </c>
      <c r="AJ120">
        <v>60248983657.28109</v>
      </c>
    </row>
    <row r="121" spans="1:36" x14ac:dyDescent="0.25">
      <c r="A121" t="s">
        <v>114</v>
      </c>
      <c r="D121">
        <v>36500000</v>
      </c>
      <c r="E121">
        <v>39500000</v>
      </c>
      <c r="F121">
        <v>56700000</v>
      </c>
      <c r="G121">
        <v>74800000</v>
      </c>
      <c r="H121">
        <v>103400000</v>
      </c>
      <c r="I121">
        <v>113300000</v>
      </c>
      <c r="J121">
        <v>125400000</v>
      </c>
      <c r="K121">
        <v>162633000</v>
      </c>
      <c r="L121">
        <v>235113000</v>
      </c>
      <c r="M121">
        <v>283194000</v>
      </c>
      <c r="N121">
        <v>224295000</v>
      </c>
      <c r="O121">
        <v>285520000</v>
      </c>
      <c r="P121">
        <v>418814000</v>
      </c>
      <c r="Q121">
        <v>482772000</v>
      </c>
      <c r="R121">
        <v>511694000</v>
      </c>
      <c r="S121">
        <v>568614000</v>
      </c>
      <c r="T121">
        <v>482586000</v>
      </c>
      <c r="U121">
        <v>517007000</v>
      </c>
      <c r="V121">
        <v>567765000</v>
      </c>
      <c r="W121">
        <v>532580000</v>
      </c>
      <c r="X121">
        <v>559855000</v>
      </c>
      <c r="Y121">
        <v>601029000</v>
      </c>
      <c r="Z121">
        <v>631186000</v>
      </c>
      <c r="AA121">
        <v>697875000</v>
      </c>
      <c r="AB121">
        <v>779496000</v>
      </c>
      <c r="AC121">
        <v>935261000</v>
      </c>
      <c r="AD121">
        <v>1092420000</v>
      </c>
      <c r="AE121">
        <v>1256421000</v>
      </c>
      <c r="AF121">
        <v>2485715000</v>
      </c>
      <c r="AG121">
        <v>200360000000</v>
      </c>
      <c r="AH121">
        <v>217136000000</v>
      </c>
      <c r="AI121">
        <v>229001000000</v>
      </c>
      <c r="AJ121">
        <v>245122000000</v>
      </c>
    </row>
    <row r="122" spans="1:36" x14ac:dyDescent="0.25">
      <c r="A122" t="s">
        <v>115</v>
      </c>
      <c r="E122">
        <v>9.0872751499000662E-2</v>
      </c>
      <c r="F122">
        <v>0.10141093474426807</v>
      </c>
      <c r="G122">
        <v>7.9671917907212023E-2</v>
      </c>
      <c r="H122">
        <v>8.9746852624792137E-2</v>
      </c>
      <c r="I122">
        <v>0.13652022890983118</v>
      </c>
      <c r="J122">
        <v>0.18872477636779694</v>
      </c>
      <c r="K122">
        <v>0.18417051545998137</v>
      </c>
      <c r="L122">
        <v>0.16603549188286226</v>
      </c>
      <c r="M122">
        <v>0.15656745075649475</v>
      </c>
      <c r="N122">
        <v>0.23939946446769342</v>
      </c>
      <c r="O122">
        <v>0.24268897932561354</v>
      </c>
      <c r="P122">
        <v>0.20558967823217333</v>
      </c>
      <c r="Q122">
        <v>0.21284545470290714</v>
      </c>
      <c r="R122">
        <v>0.16036479722083782</v>
      </c>
      <c r="S122">
        <v>0.12335284388077634</v>
      </c>
      <c r="T122">
        <v>0.11124227769942359</v>
      </c>
      <c r="U122">
        <v>0.11906488581398811</v>
      </c>
      <c r="V122">
        <v>0.1350310824845099</v>
      </c>
      <c r="W122">
        <v>0.16048802057906797</v>
      </c>
      <c r="X122">
        <v>0.18090003773038232</v>
      </c>
      <c r="Y122">
        <v>0.19200292382319867</v>
      </c>
      <c r="Z122">
        <v>0.21067848318054364</v>
      </c>
      <c r="AA122">
        <v>0.22547417059397634</v>
      </c>
      <c r="AB122">
        <v>0.25912736965068878</v>
      </c>
      <c r="AC122">
        <v>0.26829226347308799</v>
      </c>
      <c r="AD122">
        <v>0.25711699206963717</v>
      </c>
      <c r="AE122">
        <v>0.29963283463266138</v>
      </c>
      <c r="AF122">
        <v>0.26437062848800819</v>
      </c>
      <c r="AG122">
        <v>7.9495297180324637E-2</v>
      </c>
      <c r="AH122">
        <v>0.17770071094217824</v>
      </c>
      <c r="AI122">
        <v>0.19308523060810548</v>
      </c>
      <c r="AJ122">
        <v>0.24579182471292291</v>
      </c>
    </row>
    <row r="123" spans="1:36" x14ac:dyDescent="0.25">
      <c r="A123" t="s">
        <v>297</v>
      </c>
      <c r="D123">
        <v>36500000</v>
      </c>
      <c r="E123">
        <v>39500000</v>
      </c>
      <c r="F123">
        <v>56700000</v>
      </c>
      <c r="G123">
        <v>74800000</v>
      </c>
      <c r="H123">
        <v>103400000</v>
      </c>
      <c r="I123">
        <v>113300000</v>
      </c>
      <c r="J123">
        <v>125400000</v>
      </c>
      <c r="K123">
        <v>162633000</v>
      </c>
      <c r="L123">
        <v>235113000</v>
      </c>
      <c r="M123">
        <v>283194000</v>
      </c>
      <c r="N123">
        <v>224295000</v>
      </c>
      <c r="O123">
        <v>285520000</v>
      </c>
      <c r="P123">
        <v>418814000</v>
      </c>
      <c r="Q123">
        <v>482772000</v>
      </c>
      <c r="R123">
        <v>511694000</v>
      </c>
      <c r="S123">
        <v>568614000</v>
      </c>
      <c r="T123">
        <v>482586000</v>
      </c>
      <c r="U123">
        <v>517007000</v>
      </c>
      <c r="V123">
        <v>567765000</v>
      </c>
      <c r="W123">
        <v>532580000</v>
      </c>
      <c r="X123">
        <v>559855000</v>
      </c>
      <c r="Y123">
        <v>601029000</v>
      </c>
      <c r="Z123">
        <v>631186000</v>
      </c>
      <c r="AA123">
        <v>697875000</v>
      </c>
      <c r="AB123">
        <v>779496000</v>
      </c>
      <c r="AC123">
        <v>935261000</v>
      </c>
      <c r="AD123">
        <v>1092420000</v>
      </c>
      <c r="AE123">
        <v>1256421000</v>
      </c>
      <c r="AF123">
        <v>2485715000</v>
      </c>
      <c r="AG123">
        <v>1.7663387846237402</v>
      </c>
      <c r="AH123">
        <v>1.3519622833843017</v>
      </c>
      <c r="AI123">
        <v>1.3418396151848422</v>
      </c>
      <c r="AJ123">
        <v>1.269638164874084</v>
      </c>
    </row>
    <row r="124" spans="1:36" x14ac:dyDescent="0.25">
      <c r="A124" t="s">
        <v>298</v>
      </c>
      <c r="D124">
        <v>0.15616438356164383</v>
      </c>
      <c r="E124">
        <v>0.1569620253164557</v>
      </c>
      <c r="F124">
        <v>0.16754850088183421</v>
      </c>
      <c r="G124">
        <v>0.13101604278074866</v>
      </c>
      <c r="H124">
        <v>0.14410058027079303</v>
      </c>
      <c r="I124">
        <v>0.21624007060900266</v>
      </c>
      <c r="J124">
        <v>0.30143540669856461</v>
      </c>
      <c r="K124">
        <v>0.29664336266317415</v>
      </c>
      <c r="L124">
        <v>0.27443824884204615</v>
      </c>
      <c r="M124">
        <v>0.25666857348672639</v>
      </c>
      <c r="N124">
        <v>0.39245636327158429</v>
      </c>
      <c r="O124">
        <v>0.39784953768562625</v>
      </c>
      <c r="P124">
        <v>0.33489090622567536</v>
      </c>
      <c r="Q124">
        <v>0.34671024831597524</v>
      </c>
      <c r="R124">
        <v>0.26143359116972253</v>
      </c>
      <c r="S124">
        <v>0.20308328672878262</v>
      </c>
      <c r="T124">
        <v>0.18326267235269983</v>
      </c>
      <c r="U124">
        <v>0.1958290700125917</v>
      </c>
      <c r="V124">
        <v>0.2202795170537106</v>
      </c>
      <c r="W124">
        <v>0.27201359420181004</v>
      </c>
      <c r="X124">
        <v>0.29558725027015925</v>
      </c>
      <c r="Y124">
        <v>0.31424440418016436</v>
      </c>
      <c r="Z124">
        <v>0.34256463229539313</v>
      </c>
      <c r="AA124">
        <v>0.36662582840766611</v>
      </c>
      <c r="AB124">
        <v>0.36481393105288545</v>
      </c>
      <c r="AC124">
        <v>0.33561647497329622</v>
      </c>
      <c r="AD124">
        <v>0.31237619230698815</v>
      </c>
      <c r="AE124">
        <v>0.36932445414395332</v>
      </c>
      <c r="AF124">
        <v>0.33502794970461214</v>
      </c>
      <c r="AG124">
        <v>-9.2397370705692664E-2</v>
      </c>
      <c r="AH124">
        <v>0.11996863565081024</v>
      </c>
      <c r="AI124">
        <v>0.14343193173276739</v>
      </c>
      <c r="AJ124">
        <v>0.16342350048112905</v>
      </c>
    </row>
    <row r="125" spans="1:36" x14ac:dyDescent="0.25">
      <c r="A125" t="s">
        <v>303</v>
      </c>
      <c r="E125">
        <v>3500000</v>
      </c>
      <c r="F125">
        <v>22800000</v>
      </c>
      <c r="G125">
        <v>22900000</v>
      </c>
      <c r="H125">
        <v>41900000</v>
      </c>
      <c r="I125">
        <v>18100000</v>
      </c>
      <c r="J125">
        <v>31500000</v>
      </c>
      <c r="K125">
        <v>61437000</v>
      </c>
      <c r="L125">
        <v>97438000</v>
      </c>
      <c r="M125">
        <v>60440000</v>
      </c>
      <c r="N125">
        <v>-9298000</v>
      </c>
      <c r="O125">
        <v>138841000</v>
      </c>
      <c r="P125">
        <v>164768000</v>
      </c>
      <c r="Q125">
        <v>154587000</v>
      </c>
      <c r="R125">
        <v>127821000</v>
      </c>
      <c r="S125">
        <v>134722000</v>
      </c>
      <c r="T125">
        <v>5280000</v>
      </c>
      <c r="U125">
        <v>109730000</v>
      </c>
      <c r="V125">
        <v>133143000</v>
      </c>
      <c r="W125">
        <v>88957000</v>
      </c>
      <c r="X125">
        <v>137235000</v>
      </c>
      <c r="Y125">
        <v>165655000</v>
      </c>
      <c r="Z125">
        <v>165067000</v>
      </c>
      <c r="AA125">
        <v>227343000</v>
      </c>
      <c r="AB125">
        <v>293459000</v>
      </c>
      <c r="AC125">
        <v>431982000</v>
      </c>
      <c r="AD125">
        <v>287447000</v>
      </c>
      <c r="AE125">
        <v>464150000</v>
      </c>
      <c r="AF125">
        <v>296655000</v>
      </c>
      <c r="AG125">
        <v>-6.0240963855421686E-2</v>
      </c>
      <c r="AH125">
        <v>7.9061595700702772E-2</v>
      </c>
      <c r="AI125">
        <v>9.4821916606988882E-2</v>
      </c>
      <c r="AJ125">
        <v>0.10772429346677004</v>
      </c>
    </row>
    <row r="126" spans="1:36" x14ac:dyDescent="0.25">
      <c r="A126" t="s">
        <v>300</v>
      </c>
      <c r="E126">
        <v>8.8607594936708861E-2</v>
      </c>
      <c r="F126">
        <v>0.40211640211640209</v>
      </c>
      <c r="G126">
        <v>0.30614973262032086</v>
      </c>
      <c r="H126">
        <v>0.40522243713733075</v>
      </c>
      <c r="I126">
        <v>0.15975286849073256</v>
      </c>
      <c r="J126">
        <v>0.25119617224880381</v>
      </c>
      <c r="K126">
        <v>0.37776466030879341</v>
      </c>
      <c r="L126">
        <v>0.41443050788344327</v>
      </c>
      <c r="M126">
        <v>0.21342260076131556</v>
      </c>
      <c r="N126">
        <v>-4.1454334693149644E-2</v>
      </c>
      <c r="O126">
        <v>0.48627416643317456</v>
      </c>
      <c r="P126">
        <v>0.39341569288514711</v>
      </c>
      <c r="Q126">
        <v>0.32020705426163903</v>
      </c>
      <c r="R126">
        <v>0.24979968496796914</v>
      </c>
      <c r="S126">
        <v>0.23693050118357972</v>
      </c>
      <c r="T126">
        <v>1.0941055065832825E-2</v>
      </c>
      <c r="U126">
        <v>0.21224084006599525</v>
      </c>
      <c r="V126">
        <v>0.23450371192306677</v>
      </c>
      <c r="W126">
        <v>0.16703030530624507</v>
      </c>
      <c r="X126">
        <v>0.2451259701172625</v>
      </c>
      <c r="Y126">
        <v>0.27561898011576813</v>
      </c>
      <c r="Z126">
        <v>0.26151879160817887</v>
      </c>
      <c r="AA126">
        <v>0.32576464266523375</v>
      </c>
      <c r="AB126">
        <v>0.37647274649260548</v>
      </c>
      <c r="AC126">
        <v>0.46188390192684181</v>
      </c>
      <c r="AD126">
        <v>0.26312865015287162</v>
      </c>
      <c r="AE126">
        <v>0.36942235126601675</v>
      </c>
      <c r="AF126">
        <v>0.11934393122300826</v>
      </c>
    </row>
    <row r="127" spans="1:36" x14ac:dyDescent="0.25">
      <c r="A127" t="s">
        <v>116</v>
      </c>
      <c r="B127">
        <v>1</v>
      </c>
      <c r="C127">
        <v>1</v>
      </c>
      <c r="D127">
        <v>1</v>
      </c>
      <c r="E127">
        <v>1</v>
      </c>
      <c r="F127">
        <v>1</v>
      </c>
      <c r="G127">
        <v>1</v>
      </c>
      <c r="H127">
        <v>1</v>
      </c>
      <c r="I127">
        <v>1</v>
      </c>
      <c r="J127">
        <v>1</v>
      </c>
      <c r="K127">
        <v>1</v>
      </c>
      <c r="L127">
        <v>1</v>
      </c>
      <c r="M127">
        <v>1</v>
      </c>
      <c r="N127">
        <v>1</v>
      </c>
      <c r="O127">
        <v>1.159931880312514</v>
      </c>
      <c r="P127">
        <v>1.2136066299135384</v>
      </c>
      <c r="Q127">
        <v>1.2218386933827243</v>
      </c>
      <c r="R127">
        <v>1.3276075741418567</v>
      </c>
      <c r="S127">
        <v>1.4289451506426014</v>
      </c>
      <c r="T127">
        <v>2.3180918654306844</v>
      </c>
      <c r="U127">
        <v>1.4466844789895554</v>
      </c>
      <c r="V127">
        <v>1.3676746350339617</v>
      </c>
      <c r="W127">
        <v>1.3554262431074025</v>
      </c>
      <c r="X127">
        <v>1.3473543614507346</v>
      </c>
      <c r="Y127">
        <v>1.3396812777797853</v>
      </c>
      <c r="Z127">
        <v>1.3361294094718379</v>
      </c>
      <c r="AA127">
        <v>1.3339867745292202</v>
      </c>
      <c r="AB127">
        <v>1.302813189795077</v>
      </c>
      <c r="AC127">
        <v>1.2961260081634045</v>
      </c>
      <c r="AD127">
        <v>1.3202599636815444</v>
      </c>
      <c r="AE127">
        <v>1.2506666884806046</v>
      </c>
      <c r="AF127">
        <v>1.1837943266771591</v>
      </c>
    </row>
    <row r="128" spans="1:36" x14ac:dyDescent="0.25">
      <c r="A128" t="s">
        <v>117</v>
      </c>
      <c r="F128">
        <v>205</v>
      </c>
      <c r="G128">
        <v>0</v>
      </c>
      <c r="H128">
        <v>-3.661290322580645</v>
      </c>
      <c r="I128">
        <v>1.6260162601626018E-2</v>
      </c>
      <c r="J128">
        <v>0.44155844155844154</v>
      </c>
      <c r="K128">
        <v>0.18395889824461253</v>
      </c>
      <c r="L128">
        <v>0.67715880164480124</v>
      </c>
      <c r="M128">
        <v>0.87985738398224889</v>
      </c>
      <c r="N128">
        <v>-1.412951578464669E-2</v>
      </c>
      <c r="O128">
        <v>0.46503237186554153</v>
      </c>
      <c r="P128">
        <v>-0.17134302247342215</v>
      </c>
      <c r="Q128">
        <v>1.5269669758265263</v>
      </c>
      <c r="R128">
        <v>1.7970107181487429</v>
      </c>
      <c r="S128">
        <v>-0.2681533165660242</v>
      </c>
      <c r="T128">
        <v>-0.26792481288060183</v>
      </c>
      <c r="U128">
        <v>-0.21373761367473598</v>
      </c>
      <c r="V128">
        <v>0.66504339700623549</v>
      </c>
      <c r="W128">
        <v>0.31535790364469346</v>
      </c>
      <c r="X128">
        <v>0.47439371829615734</v>
      </c>
      <c r="Y128">
        <v>0.81671404098117473</v>
      </c>
      <c r="Z128">
        <v>0.32348339104783891</v>
      </c>
      <c r="AA128">
        <v>0.89228855341687907</v>
      </c>
      <c r="AB128">
        <v>0.56290786559839912</v>
      </c>
      <c r="AC128">
        <v>1.1997565345215673</v>
      </c>
      <c r="AD128">
        <v>-0.29824349883578111</v>
      </c>
      <c r="AE128">
        <v>-4.1848573610124534E-2</v>
      </c>
      <c r="AF128">
        <v>6.6917544012297339E-2</v>
      </c>
    </row>
    <row r="129" spans="1:32" x14ac:dyDescent="0.25">
      <c r="A129" t="s">
        <v>118</v>
      </c>
      <c r="B129">
        <v>0</v>
      </c>
      <c r="C129">
        <v>0</v>
      </c>
      <c r="D129">
        <v>0</v>
      </c>
      <c r="E129">
        <v>0</v>
      </c>
      <c r="F129">
        <v>-4.0196078431372548</v>
      </c>
      <c r="G129">
        <v>0</v>
      </c>
      <c r="H129">
        <v>-1.6214285714285714</v>
      </c>
      <c r="I129">
        <v>-8.0000000000000002E-3</v>
      </c>
      <c r="J129">
        <v>8.8082901554404139E-2</v>
      </c>
      <c r="K129">
        <v>5.1198538319464582E-2</v>
      </c>
      <c r="L129">
        <v>0.20741618185089666</v>
      </c>
      <c r="M129">
        <v>0.62230389526773255</v>
      </c>
      <c r="N129">
        <v>-1.0682904103058605E-2</v>
      </c>
      <c r="O129">
        <v>0.19331078040895228</v>
      </c>
      <c r="P129">
        <v>-3.5102834142037936E-2</v>
      </c>
      <c r="Q129">
        <v>0.49681138901054073</v>
      </c>
      <c r="R129">
        <v>0.86658605401047961</v>
      </c>
      <c r="S129">
        <v>-0.21358739302628299</v>
      </c>
      <c r="T129">
        <v>-0.39822897255187684</v>
      </c>
      <c r="U129">
        <v>-0.16290668985959991</v>
      </c>
      <c r="V129">
        <v>0.27096741127975343</v>
      </c>
      <c r="W129">
        <v>0.20511701178658873</v>
      </c>
      <c r="X129">
        <v>0.22723339102649448</v>
      </c>
      <c r="Y129">
        <v>0.41705030837951695</v>
      </c>
      <c r="Z129">
        <v>0.16176797564479714</v>
      </c>
      <c r="AA129">
        <v>0.42003060960538041</v>
      </c>
      <c r="AB129">
        <v>0.2463892261270284</v>
      </c>
      <c r="AC129">
        <v>0.30542675546563913</v>
      </c>
      <c r="AD129">
        <v>-0.21348932796090425</v>
      </c>
      <c r="AE129">
        <v>-3.1860163655513245E-2</v>
      </c>
      <c r="AF129">
        <v>2.1385677921819116E-2</v>
      </c>
    </row>
    <row r="130" spans="1:32" x14ac:dyDescent="0.25">
      <c r="A130" t="s">
        <v>292</v>
      </c>
      <c r="D130">
        <v>1.5835294117647059</v>
      </c>
      <c r="E130">
        <v>2.0118343195266273</v>
      </c>
      <c r="F130">
        <v>2.136604774535809</v>
      </c>
      <c r="G130">
        <v>2.0830388692579507</v>
      </c>
      <c r="H130">
        <v>2.4542124542124544</v>
      </c>
      <c r="I130">
        <v>2.7936507936507935</v>
      </c>
      <c r="J130">
        <v>2.9356002060793407</v>
      </c>
      <c r="K130">
        <v>2.658784065421488</v>
      </c>
      <c r="L130">
        <v>2.4557589144840644</v>
      </c>
      <c r="M130">
        <v>2.4453137823494009</v>
      </c>
      <c r="N130">
        <v>2.5669639684457395</v>
      </c>
      <c r="O130">
        <v>2.7260255455781861</v>
      </c>
      <c r="P130">
        <v>2.1077696447091916</v>
      </c>
      <c r="Q130">
        <v>2.4656024953457565</v>
      </c>
      <c r="R130">
        <v>2.3665184192505651</v>
      </c>
      <c r="S130">
        <v>2.1466724274466666</v>
      </c>
      <c r="T130">
        <v>2.072124979309621</v>
      </c>
      <c r="U130">
        <v>2.2150258391725974</v>
      </c>
      <c r="V130">
        <v>2.245515400276977</v>
      </c>
      <c r="W130">
        <v>2.5032463206657649</v>
      </c>
      <c r="X130">
        <v>2.5246400351558278</v>
      </c>
      <c r="Y130">
        <v>2.5159244157202578</v>
      </c>
      <c r="Z130">
        <v>2.5246375387139954</v>
      </c>
      <c r="AA130">
        <v>2.5860737655857839</v>
      </c>
      <c r="AB130">
        <v>2.5322715705382621</v>
      </c>
      <c r="AC130">
        <v>2.4161230297105822</v>
      </c>
      <c r="AD130">
        <v>2.157075669502301</v>
      </c>
      <c r="AE130">
        <v>2.2628561738720561</v>
      </c>
      <c r="AF130">
        <v>1.6394331994584739</v>
      </c>
    </row>
    <row r="131" spans="1:32" x14ac:dyDescent="0.25">
      <c r="A131" t="s">
        <v>293</v>
      </c>
      <c r="B131">
        <v>65535</v>
      </c>
      <c r="C131">
        <v>65535</v>
      </c>
      <c r="D131">
        <v>7.169014084507042</v>
      </c>
      <c r="E131">
        <v>5.7969924812030076</v>
      </c>
      <c r="F131">
        <v>4.8650793650793647</v>
      </c>
      <c r="G131">
        <v>4.3420427553444183</v>
      </c>
      <c r="H131">
        <v>5.3975155279503104</v>
      </c>
      <c r="I131">
        <v>5.0965417867435159</v>
      </c>
      <c r="J131">
        <v>5.1589561091340448</v>
      </c>
      <c r="K131">
        <v>4.3258136569418655</v>
      </c>
      <c r="L131">
        <v>3.4903175320452768</v>
      </c>
      <c r="M131">
        <v>3.9609949923797081</v>
      </c>
      <c r="N131">
        <v>4.3355973285887419</v>
      </c>
      <c r="O131">
        <v>4.8012329725671261</v>
      </c>
      <c r="P131">
        <v>3.3886742796642215</v>
      </c>
      <c r="Q131">
        <v>4.1250884605307929</v>
      </c>
      <c r="R131">
        <v>3.6814780476369835</v>
      </c>
      <c r="S131">
        <v>3.124935331129254</v>
      </c>
      <c r="T131">
        <v>3.0660594946108324</v>
      </c>
      <c r="U131">
        <v>3.288300967939696</v>
      </c>
      <c r="V131">
        <v>3.260919457050997</v>
      </c>
      <c r="W131">
        <v>3.4637504121826193</v>
      </c>
      <c r="X131">
        <v>3.4679249854961709</v>
      </c>
      <c r="Y131">
        <v>3.4333029240066644</v>
      </c>
      <c r="Z131">
        <v>3.5580517632175424</v>
      </c>
      <c r="AA131">
        <v>3.7639493454237258</v>
      </c>
      <c r="AB131">
        <v>3.6961698050604501</v>
      </c>
      <c r="AC131">
        <v>3.1638275949739731</v>
      </c>
      <c r="AD131">
        <v>3.2388953599307393</v>
      </c>
      <c r="AE131">
        <v>3.5925230701072612</v>
      </c>
      <c r="AF131">
        <v>2.7469882757075648</v>
      </c>
    </row>
    <row r="132" spans="1:32" x14ac:dyDescent="0.25">
      <c r="A132" t="s">
        <v>296</v>
      </c>
      <c r="B132">
        <v>65535</v>
      </c>
      <c r="C132">
        <v>65535</v>
      </c>
      <c r="D132">
        <v>65535</v>
      </c>
      <c r="E132">
        <v>65535</v>
      </c>
      <c r="F132">
        <v>65535</v>
      </c>
      <c r="G132">
        <v>65535</v>
      </c>
      <c r="H132">
        <v>65535</v>
      </c>
      <c r="I132">
        <v>65535</v>
      </c>
      <c r="J132">
        <v>65535</v>
      </c>
      <c r="K132">
        <v>65535</v>
      </c>
      <c r="L132">
        <v>65535</v>
      </c>
      <c r="M132">
        <v>65535</v>
      </c>
      <c r="N132">
        <v>65535</v>
      </c>
      <c r="O132">
        <v>65535</v>
      </c>
      <c r="P132">
        <v>65535</v>
      </c>
      <c r="Q132">
        <v>65535</v>
      </c>
      <c r="R132">
        <v>65535</v>
      </c>
      <c r="S132">
        <v>65535</v>
      </c>
      <c r="T132">
        <v>65535</v>
      </c>
      <c r="U132">
        <v>65535</v>
      </c>
      <c r="V132">
        <v>65535</v>
      </c>
      <c r="W132">
        <v>65535</v>
      </c>
      <c r="X132">
        <v>65535</v>
      </c>
      <c r="Y132">
        <v>65535</v>
      </c>
      <c r="Z132">
        <v>65535</v>
      </c>
      <c r="AA132">
        <v>65535</v>
      </c>
      <c r="AB132">
        <v>65535</v>
      </c>
      <c r="AC132">
        <v>65535</v>
      </c>
      <c r="AD132">
        <v>65535</v>
      </c>
      <c r="AE132">
        <v>65535</v>
      </c>
      <c r="AF132">
        <v>65535</v>
      </c>
    </row>
    <row r="133" spans="1:32" x14ac:dyDescent="0.25">
      <c r="A133" t="s">
        <v>119</v>
      </c>
      <c r="C133">
        <v>0.30655910206944936</v>
      </c>
      <c r="D133">
        <v>0.60993288590604022</v>
      </c>
      <c r="E133">
        <v>0.71969317992329507</v>
      </c>
      <c r="F133">
        <v>0.46038979928245904</v>
      </c>
      <c r="G133">
        <v>0.58349379191288753</v>
      </c>
      <c r="H133">
        <v>0.47591093966204023</v>
      </c>
      <c r="I133">
        <v>0.32057728912753203</v>
      </c>
      <c r="J133">
        <v>0.24619753458253557</v>
      </c>
      <c r="K133">
        <v>0.19586721218084824</v>
      </c>
      <c r="L133">
        <v>0.37542765579663073</v>
      </c>
    </row>
    <row r="134" spans="1:32" x14ac:dyDescent="0.25">
      <c r="A134" t="s">
        <v>120</v>
      </c>
      <c r="E134">
        <v>0.54539505596626159</v>
      </c>
      <c r="F134">
        <v>0.59667195503726478</v>
      </c>
      <c r="G134">
        <v>0.58785892370621384</v>
      </c>
      <c r="H134">
        <v>0.50659817695246223</v>
      </c>
      <c r="I134">
        <v>0.45999400690081993</v>
      </c>
      <c r="J134">
        <v>0.34756192112403594</v>
      </c>
      <c r="K134">
        <v>0.25421401196363863</v>
      </c>
      <c r="L134">
        <v>0.27249746752000487</v>
      </c>
    </row>
    <row r="135" spans="1:32" x14ac:dyDescent="0.25">
      <c r="A135" t="s">
        <v>121</v>
      </c>
      <c r="G135">
        <v>0.53601375181882627</v>
      </c>
      <c r="H135">
        <v>0.5698841193373444</v>
      </c>
      <c r="I135">
        <v>0.51201299998164274</v>
      </c>
      <c r="J135">
        <v>0.41731387091349087</v>
      </c>
      <c r="K135">
        <v>0.36440935349316872</v>
      </c>
      <c r="L135">
        <v>0.32279612626991738</v>
      </c>
    </row>
    <row r="136" spans="1:32" x14ac:dyDescent="0.25">
      <c r="A136" t="s">
        <v>122</v>
      </c>
    </row>
    <row r="137" spans="1:32" x14ac:dyDescent="0.25">
      <c r="A137" t="s">
        <v>176</v>
      </c>
      <c r="B137">
        <v>0.27028898720499739</v>
      </c>
      <c r="C137">
        <v>0.27028898720499739</v>
      </c>
      <c r="D137">
        <v>0.27028898720499739</v>
      </c>
      <c r="E137">
        <v>0.27028898720499739</v>
      </c>
      <c r="F137">
        <v>0.27028898720499739</v>
      </c>
      <c r="G137">
        <v>0.27028898720499739</v>
      </c>
      <c r="H137">
        <v>0.27028898720499739</v>
      </c>
      <c r="I137">
        <v>0.27028898720499739</v>
      </c>
      <c r="J137">
        <v>0.27028898720499739</v>
      </c>
      <c r="K137">
        <v>0.27028898720499739</v>
      </c>
      <c r="L137">
        <v>0.27028898720499739</v>
      </c>
    </row>
    <row r="138" spans="1:32" x14ac:dyDescent="0.25">
      <c r="A138" t="s">
        <v>177</v>
      </c>
      <c r="B138">
        <v>0.31918685450045015</v>
      </c>
      <c r="C138">
        <v>0.31918685450045015</v>
      </c>
      <c r="D138">
        <v>0.31918685450045015</v>
      </c>
      <c r="E138">
        <v>0.31918685450045015</v>
      </c>
      <c r="F138">
        <v>0.31918685450045015</v>
      </c>
      <c r="G138">
        <v>0.31918685450045015</v>
      </c>
      <c r="H138">
        <v>0.31918685450045015</v>
      </c>
      <c r="I138">
        <v>0.31918685450045015</v>
      </c>
      <c r="J138">
        <v>0.31918685450045015</v>
      </c>
      <c r="K138">
        <v>0.31918685450045015</v>
      </c>
      <c r="L138">
        <v>0.31918685450045015</v>
      </c>
    </row>
    <row r="139" spans="1:32" x14ac:dyDescent="0.25">
      <c r="A139" t="s">
        <v>178</v>
      </c>
      <c r="B139">
        <v>0.42036660597162223</v>
      </c>
      <c r="C139">
        <v>0.42036660597162223</v>
      </c>
      <c r="D139">
        <v>0.42036660597162223</v>
      </c>
      <c r="E139">
        <v>0.42036660597162223</v>
      </c>
      <c r="F139">
        <v>0.42036660597162223</v>
      </c>
      <c r="G139">
        <v>0.42036660597162223</v>
      </c>
      <c r="H139">
        <v>0.42036660597162223</v>
      </c>
      <c r="I139">
        <v>0.42036660597162223</v>
      </c>
      <c r="J139">
        <v>0.42036660597162223</v>
      </c>
      <c r="K139">
        <v>0.42036660597162223</v>
      </c>
      <c r="L139">
        <v>0.42036660597162223</v>
      </c>
    </row>
    <row r="140" spans="1:32" x14ac:dyDescent="0.25">
      <c r="A140" t="s">
        <v>123</v>
      </c>
      <c r="C140">
        <v>-0.42038834951456305</v>
      </c>
      <c r="D140">
        <v>2.2001675041876045</v>
      </c>
      <c r="E140">
        <v>0.61633080345459312</v>
      </c>
      <c r="F140">
        <v>0.3215673575129534</v>
      </c>
      <c r="G140">
        <v>0.82185738789512364</v>
      </c>
      <c r="H140">
        <v>0.58876933422999334</v>
      </c>
      <c r="I140">
        <v>0.25650793650793657</v>
      </c>
      <c r="J140">
        <v>2.9914098029307779E-2</v>
      </c>
      <c r="K140">
        <v>0.30971772478984727</v>
      </c>
      <c r="L140">
        <v>0.37982618250836619</v>
      </c>
    </row>
    <row r="141" spans="1:32" x14ac:dyDescent="0.25">
      <c r="A141" t="s">
        <v>124</v>
      </c>
      <c r="E141">
        <v>0.79870331937587824</v>
      </c>
      <c r="F141">
        <v>1.0460218883850503</v>
      </c>
      <c r="G141">
        <v>0.58658518295422335</v>
      </c>
      <c r="H141">
        <v>0.57739802654602346</v>
      </c>
      <c r="I141">
        <v>0.55571155287768448</v>
      </c>
      <c r="J141">
        <v>0.2917304562557459</v>
      </c>
      <c r="K141">
        <v>0.19871325310903054</v>
      </c>
      <c r="L141">
        <v>0.23981933510917375</v>
      </c>
    </row>
    <row r="142" spans="1:32" x14ac:dyDescent="0.25">
      <c r="A142" t="s">
        <v>125</v>
      </c>
      <c r="G142">
        <v>0.70790694070714233</v>
      </c>
      <c r="H142">
        <v>0.90973847745605352</v>
      </c>
      <c r="I142">
        <v>0.52100656392012001</v>
      </c>
      <c r="J142">
        <v>0.40372322283506296</v>
      </c>
      <c r="K142">
        <v>0.4013532962904417</v>
      </c>
      <c r="L142">
        <v>0.31294705521309024</v>
      </c>
    </row>
    <row r="143" spans="1:32" x14ac:dyDescent="0.25">
      <c r="A143" t="s">
        <v>126</v>
      </c>
    </row>
    <row r="144" spans="1:32" x14ac:dyDescent="0.25">
      <c r="A144" t="s">
        <v>179</v>
      </c>
      <c r="B144">
        <v>0.23008284899154474</v>
      </c>
      <c r="C144">
        <v>0.23008284899154474</v>
      </c>
      <c r="D144">
        <v>0.23008284899154474</v>
      </c>
      <c r="E144">
        <v>0.23008284899154474</v>
      </c>
      <c r="F144">
        <v>0.23008284899154474</v>
      </c>
      <c r="G144">
        <v>0.23008284899154474</v>
      </c>
      <c r="H144">
        <v>0.23008284899154474</v>
      </c>
      <c r="I144">
        <v>0.23008284899154474</v>
      </c>
      <c r="J144">
        <v>0.23008284899154474</v>
      </c>
      <c r="K144">
        <v>0.23008284899154474</v>
      </c>
      <c r="L144">
        <v>0.23008284899154474</v>
      </c>
    </row>
    <row r="145" spans="1:12" x14ac:dyDescent="0.25">
      <c r="A145" t="s">
        <v>180</v>
      </c>
      <c r="B145">
        <v>0.30018704626771653</v>
      </c>
      <c r="C145">
        <v>0.30018704626771653</v>
      </c>
      <c r="D145">
        <v>0.30018704626771653</v>
      </c>
      <c r="E145">
        <v>0.30018704626771653</v>
      </c>
      <c r="F145">
        <v>0.30018704626771653</v>
      </c>
      <c r="G145">
        <v>0.30018704626771653</v>
      </c>
      <c r="H145">
        <v>0.30018704626771653</v>
      </c>
      <c r="I145">
        <v>0.30018704626771653</v>
      </c>
      <c r="J145">
        <v>0.30018704626771653</v>
      </c>
      <c r="K145">
        <v>0.30018704626771653</v>
      </c>
      <c r="L145">
        <v>0.30018704626771653</v>
      </c>
    </row>
    <row r="146" spans="1:12" x14ac:dyDescent="0.25">
      <c r="A146" t="s">
        <v>181</v>
      </c>
      <c r="B146">
        <v>0.38946397837082136</v>
      </c>
      <c r="C146">
        <v>0.38946397837082136</v>
      </c>
      <c r="D146">
        <v>0.38946397837082136</v>
      </c>
      <c r="E146">
        <v>0.38946397837082136</v>
      </c>
      <c r="F146">
        <v>0.38946397837082136</v>
      </c>
      <c r="G146">
        <v>0.38946397837082136</v>
      </c>
      <c r="H146">
        <v>0.38946397837082136</v>
      </c>
      <c r="I146">
        <v>0.38946397837082136</v>
      </c>
      <c r="J146">
        <v>0.38946397837082136</v>
      </c>
      <c r="K146">
        <v>0.38946397837082136</v>
      </c>
      <c r="L146">
        <v>0.38946397837082136</v>
      </c>
    </row>
    <row r="147" spans="1:12" x14ac:dyDescent="0.25">
      <c r="A147" t="s">
        <v>127</v>
      </c>
      <c r="C147">
        <v>-0.69362186788154889</v>
      </c>
      <c r="D147">
        <v>4.2118959107806688</v>
      </c>
      <c r="E147">
        <v>0.7810271041369472</v>
      </c>
      <c r="F147">
        <v>0.2464957949539448</v>
      </c>
      <c r="G147">
        <v>0.99630522088353413</v>
      </c>
      <c r="H147">
        <v>0.62573428824334121</v>
      </c>
      <c r="I147">
        <v>0.23313369301588871</v>
      </c>
      <c r="J147">
        <v>-3.7209489021795883E-2</v>
      </c>
      <c r="K147">
        <v>0.36208621695989329</v>
      </c>
      <c r="L147">
        <v>0.43102445593951821</v>
      </c>
    </row>
    <row r="148" spans="1:12" x14ac:dyDescent="0.25">
      <c r="A148" t="s">
        <v>128</v>
      </c>
      <c r="E148">
        <v>1.4331003823453556</v>
      </c>
      <c r="F148">
        <v>1.7464729366238536</v>
      </c>
      <c r="G148">
        <v>0.67460937332480864</v>
      </c>
      <c r="H148">
        <v>0.62284510136027338</v>
      </c>
      <c r="I148">
        <v>0.61839106738092131</v>
      </c>
      <c r="J148">
        <v>0.27388616407914468</v>
      </c>
      <c r="K148">
        <v>0.18600347365132872</v>
      </c>
      <c r="L148">
        <v>0.25196706129253854</v>
      </c>
    </row>
    <row r="149" spans="1:12" x14ac:dyDescent="0.25">
      <c r="A149" t="s">
        <v>129</v>
      </c>
      <c r="G149">
        <v>1.1084204325747091</v>
      </c>
      <c r="H149">
        <v>1.3722916637996874</v>
      </c>
      <c r="I149">
        <v>0.57653922024673121</v>
      </c>
      <c r="J149">
        <v>0.41289190161498263</v>
      </c>
      <c r="K149">
        <v>0.4360099860161723</v>
      </c>
      <c r="L149">
        <v>0.32295383302736907</v>
      </c>
    </row>
    <row r="150" spans="1:12" x14ac:dyDescent="0.25">
      <c r="A150" t="s">
        <v>130</v>
      </c>
    </row>
    <row r="151" spans="1:12" x14ac:dyDescent="0.25">
      <c r="A151" t="s">
        <v>182</v>
      </c>
      <c r="B151">
        <v>0.23346780535209821</v>
      </c>
      <c r="C151">
        <v>0.23346780535209821</v>
      </c>
      <c r="D151">
        <v>0.23346780535209821</v>
      </c>
      <c r="E151">
        <v>0.23346780535209821</v>
      </c>
      <c r="F151">
        <v>0.23346780535209821</v>
      </c>
      <c r="G151">
        <v>0.23346780535209821</v>
      </c>
      <c r="H151">
        <v>0.23346780535209821</v>
      </c>
      <c r="I151">
        <v>0.23346780535209821</v>
      </c>
      <c r="J151">
        <v>0.23346780535209821</v>
      </c>
      <c r="K151">
        <v>0.23346780535209821</v>
      </c>
      <c r="L151">
        <v>0.23346780535209821</v>
      </c>
    </row>
    <row r="152" spans="1:12" x14ac:dyDescent="0.25">
      <c r="A152" t="s">
        <v>183</v>
      </c>
      <c r="B152">
        <v>0.30343277450782757</v>
      </c>
      <c r="C152">
        <v>0.30343277450782757</v>
      </c>
      <c r="D152">
        <v>0.30343277450782757</v>
      </c>
      <c r="E152">
        <v>0.30343277450782757</v>
      </c>
      <c r="F152">
        <v>0.30343277450782757</v>
      </c>
      <c r="G152">
        <v>0.30343277450782757</v>
      </c>
      <c r="H152">
        <v>0.30343277450782757</v>
      </c>
      <c r="I152">
        <v>0.30343277450782757</v>
      </c>
      <c r="J152">
        <v>0.30343277450782757</v>
      </c>
      <c r="K152">
        <v>0.30343277450782757</v>
      </c>
      <c r="L152">
        <v>0.30343277450782757</v>
      </c>
    </row>
    <row r="153" spans="1:12" x14ac:dyDescent="0.25">
      <c r="A153" t="s">
        <v>184</v>
      </c>
      <c r="B153">
        <v>0.38844441278440978</v>
      </c>
      <c r="C153">
        <v>0.38844441278440978</v>
      </c>
      <c r="D153">
        <v>0.38844441278440978</v>
      </c>
      <c r="E153">
        <v>0.38844441278440978</v>
      </c>
      <c r="F153">
        <v>0.38844441278440978</v>
      </c>
      <c r="G153">
        <v>0.38844441278440978</v>
      </c>
      <c r="H153">
        <v>0.38844441278440978</v>
      </c>
      <c r="I153">
        <v>0.38844441278440978</v>
      </c>
      <c r="J153">
        <v>0.38844441278440978</v>
      </c>
      <c r="K153">
        <v>0.38844441278440978</v>
      </c>
      <c r="L153">
        <v>0.38844441278440978</v>
      </c>
    </row>
    <row r="154" spans="1:12" x14ac:dyDescent="0.25">
      <c r="A154" t="s">
        <v>131</v>
      </c>
      <c r="C154">
        <v>-0.94699999999999995</v>
      </c>
      <c r="D154">
        <v>27.30188679245283</v>
      </c>
      <c r="E154">
        <v>0.96</v>
      </c>
      <c r="F154">
        <v>0.25442176870748301</v>
      </c>
      <c r="G154">
        <v>1.7703362255965294</v>
      </c>
      <c r="H154">
        <v>0.55955760007830091</v>
      </c>
      <c r="I154">
        <v>0.38772436299736412</v>
      </c>
      <c r="J154">
        <v>-0.16402858176555712</v>
      </c>
      <c r="K154">
        <v>0.57673789559101984</v>
      </c>
      <c r="L154">
        <v>0.35078569958141759</v>
      </c>
    </row>
    <row r="155" spans="1:12" x14ac:dyDescent="0.25">
      <c r="A155" t="s">
        <v>132</v>
      </c>
      <c r="E155">
        <v>9.1049622641509433</v>
      </c>
      <c r="F155">
        <v>9.5054361870534372</v>
      </c>
      <c r="G155">
        <v>0.99491933143467082</v>
      </c>
      <c r="H155">
        <v>0.8614385314607711</v>
      </c>
      <c r="I155">
        <v>0.90587272955739806</v>
      </c>
      <c r="J155">
        <v>0.26108446043670264</v>
      </c>
      <c r="K155">
        <v>0.26681122560760895</v>
      </c>
      <c r="L155">
        <v>0.25449833780229342</v>
      </c>
    </row>
    <row r="156" spans="1:12" x14ac:dyDescent="0.25">
      <c r="A156" t="s">
        <v>133</v>
      </c>
      <c r="G156">
        <v>5.8679289573513689</v>
      </c>
      <c r="H156">
        <v>6.1692404773670289</v>
      </c>
      <c r="I156">
        <v>0.78640799147593543</v>
      </c>
      <c r="J156">
        <v>0.56160227512282412</v>
      </c>
      <c r="K156">
        <v>0.62606550049953147</v>
      </c>
      <c r="L156">
        <v>0.34215539529650907</v>
      </c>
    </row>
    <row r="157" spans="1:12" x14ac:dyDescent="0.25">
      <c r="A157" t="s">
        <v>134</v>
      </c>
    </row>
    <row r="158" spans="1:12" x14ac:dyDescent="0.25">
      <c r="A158" t="s">
        <v>185</v>
      </c>
      <c r="B158">
        <v>0.21202747006062417</v>
      </c>
      <c r="C158">
        <v>0.21202747006062417</v>
      </c>
      <c r="D158">
        <v>0.21202747006062417</v>
      </c>
      <c r="E158">
        <v>0.21202747006062417</v>
      </c>
      <c r="F158">
        <v>0.21202747006062417</v>
      </c>
      <c r="G158">
        <v>0.21202747006062417</v>
      </c>
      <c r="H158">
        <v>0.21202747006062417</v>
      </c>
      <c r="I158">
        <v>0.21202747006062417</v>
      </c>
      <c r="J158">
        <v>0.21202747006062417</v>
      </c>
      <c r="K158">
        <v>0.21202747006062417</v>
      </c>
      <c r="L158">
        <v>0.21202747006062417</v>
      </c>
    </row>
    <row r="159" spans="1:12" x14ac:dyDescent="0.25">
      <c r="A159" t="s">
        <v>186</v>
      </c>
      <c r="B159">
        <v>0.30968967661339897</v>
      </c>
      <c r="C159">
        <v>0.30968967661339897</v>
      </c>
      <c r="D159">
        <v>0.30968967661339897</v>
      </c>
      <c r="E159">
        <v>0.30968967661339897</v>
      </c>
      <c r="F159">
        <v>0.30968967661339897</v>
      </c>
      <c r="G159">
        <v>0.30968967661339897</v>
      </c>
      <c r="H159">
        <v>0.30968967661339897</v>
      </c>
      <c r="I159">
        <v>0.30968967661339897</v>
      </c>
      <c r="J159">
        <v>0.30968967661339897</v>
      </c>
      <c r="K159">
        <v>0.30968967661339897</v>
      </c>
      <c r="L159">
        <v>0.30968967661339897</v>
      </c>
    </row>
    <row r="160" spans="1:12" x14ac:dyDescent="0.25">
      <c r="A160" t="s">
        <v>187</v>
      </c>
      <c r="B160">
        <v>0.44383159613665923</v>
      </c>
      <c r="C160">
        <v>0.44383159613665923</v>
      </c>
      <c r="D160">
        <v>0.44383159613665923</v>
      </c>
      <c r="E160">
        <v>0.44383159613665923</v>
      </c>
      <c r="F160">
        <v>0.44383159613665923</v>
      </c>
      <c r="G160">
        <v>0.44383159613665923</v>
      </c>
      <c r="H160">
        <v>0.44383159613665923</v>
      </c>
      <c r="I160">
        <v>0.44383159613665923</v>
      </c>
      <c r="J160">
        <v>0.44383159613665923</v>
      </c>
      <c r="K160">
        <v>0.44383159613665923</v>
      </c>
      <c r="L160">
        <v>0.44383159613665923</v>
      </c>
    </row>
    <row r="161" spans="1:12" x14ac:dyDescent="0.25">
      <c r="A161" t="s">
        <v>139</v>
      </c>
      <c r="C161">
        <v>-0.60021208907741253</v>
      </c>
      <c r="D161">
        <v>6.5862068965517242</v>
      </c>
      <c r="E161">
        <v>0.26783216783216779</v>
      </c>
      <c r="F161">
        <v>0.67567567567567566</v>
      </c>
      <c r="G161">
        <v>0.91194865042791307</v>
      </c>
      <c r="H161">
        <v>0.50494964276491339</v>
      </c>
      <c r="I161">
        <v>-0.12148944689126584</v>
      </c>
      <c r="J161">
        <v>0.38107949736310953</v>
      </c>
      <c r="K161">
        <v>0.11408636620780688</v>
      </c>
      <c r="L161">
        <v>0.65521327014218</v>
      </c>
    </row>
    <row r="162" spans="1:12" x14ac:dyDescent="0.25">
      <c r="A162" t="s">
        <v>140</v>
      </c>
      <c r="E162">
        <v>2.0846089917688264</v>
      </c>
      <c r="F162">
        <v>2.5099049133531892</v>
      </c>
      <c r="G162">
        <v>0.61848549797858554</v>
      </c>
      <c r="H162">
        <v>0.69752465628950067</v>
      </c>
      <c r="I162">
        <v>0.43180294876718683</v>
      </c>
      <c r="J162">
        <v>0.25484656441225234</v>
      </c>
      <c r="K162">
        <v>0.12455880555988352</v>
      </c>
      <c r="L162">
        <v>0.38345971123769879</v>
      </c>
    </row>
    <row r="163" spans="1:12" x14ac:dyDescent="0.25">
      <c r="A163" t="s">
        <v>141</v>
      </c>
      <c r="G163">
        <v>1.5682902602820135</v>
      </c>
      <c r="H163">
        <v>1.7893226066504788</v>
      </c>
      <c r="I163">
        <v>0.4477833379618808</v>
      </c>
      <c r="J163">
        <v>0.47043280386806907</v>
      </c>
      <c r="K163">
        <v>0.35811494197449545</v>
      </c>
      <c r="L163">
        <v>0.30676786591734878</v>
      </c>
    </row>
    <row r="164" spans="1:12" x14ac:dyDescent="0.25">
      <c r="A164" t="s">
        <v>142</v>
      </c>
    </row>
    <row r="165" spans="1:12" x14ac:dyDescent="0.25">
      <c r="A165" t="s">
        <v>188</v>
      </c>
      <c r="B165">
        <v>0.36562198247785838</v>
      </c>
      <c r="C165">
        <v>0.36562198247785838</v>
      </c>
      <c r="D165">
        <v>0.36562198247785838</v>
      </c>
      <c r="E165">
        <v>0.36562198247785838</v>
      </c>
      <c r="F165">
        <v>0.36562198247785838</v>
      </c>
      <c r="G165">
        <v>0.36562198247785838</v>
      </c>
      <c r="H165">
        <v>0.36562198247785838</v>
      </c>
      <c r="I165">
        <v>0.36562198247785838</v>
      </c>
      <c r="J165">
        <v>0.36562198247785838</v>
      </c>
      <c r="K165">
        <v>0.36562198247785838</v>
      </c>
      <c r="L165">
        <v>0.36562198247785838</v>
      </c>
    </row>
    <row r="166" spans="1:12" x14ac:dyDescent="0.25">
      <c r="A166" t="s">
        <v>189</v>
      </c>
      <c r="B166">
        <v>0.27482945589803331</v>
      </c>
      <c r="C166">
        <v>0.27482945589803331</v>
      </c>
      <c r="D166">
        <v>0.27482945589803331</v>
      </c>
      <c r="E166">
        <v>0.27482945589803331</v>
      </c>
      <c r="F166">
        <v>0.27482945589803331</v>
      </c>
      <c r="G166">
        <v>0.27482945589803331</v>
      </c>
      <c r="H166">
        <v>0.27482945589803331</v>
      </c>
      <c r="I166">
        <v>0.27482945589803331</v>
      </c>
      <c r="J166">
        <v>0.27482945589803331</v>
      </c>
      <c r="K166">
        <v>0.27482945589803331</v>
      </c>
      <c r="L166">
        <v>0.27482945589803331</v>
      </c>
    </row>
    <row r="167" spans="1:12" x14ac:dyDescent="0.25">
      <c r="A167" t="s">
        <v>190</v>
      </c>
      <c r="B167">
        <v>0.45139049454833002</v>
      </c>
      <c r="C167">
        <v>0.45139049454833002</v>
      </c>
      <c r="D167">
        <v>0.45139049454833002</v>
      </c>
      <c r="E167">
        <v>0.45139049454833002</v>
      </c>
      <c r="F167">
        <v>0.45139049454833002</v>
      </c>
      <c r="G167">
        <v>0.45139049454833002</v>
      </c>
      <c r="H167">
        <v>0.45139049454833002</v>
      </c>
      <c r="I167">
        <v>0.45139049454833002</v>
      </c>
      <c r="J167">
        <v>0.45139049454833002</v>
      </c>
      <c r="K167">
        <v>0.45139049454833002</v>
      </c>
      <c r="L167">
        <v>0.45139049454833002</v>
      </c>
    </row>
    <row r="168" spans="1:12" x14ac:dyDescent="0.25">
      <c r="A168" t="s">
        <v>191</v>
      </c>
      <c r="C168">
        <v>0.38773520451848453</v>
      </c>
      <c r="D168">
        <v>0.28223668291193604</v>
      </c>
      <c r="E168">
        <v>0.46606025404171403</v>
      </c>
      <c r="F168">
        <v>0.34118042602815102</v>
      </c>
      <c r="G168">
        <v>0.50930328992455243</v>
      </c>
      <c r="H168">
        <v>0.45164227301813753</v>
      </c>
      <c r="I168">
        <v>0.37875512704919201</v>
      </c>
      <c r="J168">
        <v>0.28207964360208804</v>
      </c>
      <c r="K168">
        <v>0.21724341533768587</v>
      </c>
      <c r="L168">
        <v>0.38986325280478318</v>
      </c>
    </row>
    <row r="169" spans="1:12" x14ac:dyDescent="0.25">
      <c r="A169" t="s">
        <v>192</v>
      </c>
      <c r="E169">
        <v>0.37867738049071153</v>
      </c>
      <c r="F169">
        <v>0.36315912099393372</v>
      </c>
      <c r="G169">
        <v>0.43884798999813918</v>
      </c>
      <c r="H169">
        <v>0.43404199632361368</v>
      </c>
      <c r="I169">
        <v>0.44656689666396066</v>
      </c>
      <c r="J169">
        <v>0.37082568122313919</v>
      </c>
      <c r="K169">
        <v>0.29269272866298862</v>
      </c>
      <c r="L169">
        <v>0.29639543724818568</v>
      </c>
    </row>
    <row r="170" spans="1:12" x14ac:dyDescent="0.25">
      <c r="A170" t="s">
        <v>193</v>
      </c>
      <c r="G170">
        <v>0.39730317148496763</v>
      </c>
      <c r="H170">
        <v>0.41008458518489821</v>
      </c>
      <c r="I170">
        <v>0.42938827401234941</v>
      </c>
      <c r="J170">
        <v>0.3925921519244242</v>
      </c>
      <c r="K170">
        <v>0.36780474978633115</v>
      </c>
      <c r="L170">
        <v>0.34391674236237735</v>
      </c>
    </row>
    <row r="171" spans="1:12" x14ac:dyDescent="0.25">
      <c r="A171" t="s">
        <v>194</v>
      </c>
    </row>
    <row r="172" spans="1:12" x14ac:dyDescent="0.25">
      <c r="A172" t="s">
        <v>195</v>
      </c>
      <c r="B172">
        <v>0.29445861552647234</v>
      </c>
      <c r="C172">
        <v>0.29445861552647234</v>
      </c>
      <c r="D172">
        <v>0.29445861552647234</v>
      </c>
      <c r="E172">
        <v>0.29445861552647234</v>
      </c>
      <c r="F172">
        <v>0.29445861552647234</v>
      </c>
      <c r="G172">
        <v>0.29445861552647234</v>
      </c>
      <c r="H172">
        <v>0.29445861552647234</v>
      </c>
      <c r="I172">
        <v>0.29445861552647234</v>
      </c>
      <c r="J172">
        <v>0.29445861552647234</v>
      </c>
      <c r="K172">
        <v>0.29445861552647234</v>
      </c>
      <c r="L172">
        <v>0.29445861552647234</v>
      </c>
    </row>
    <row r="173" spans="1:12" x14ac:dyDescent="0.25">
      <c r="A173" t="s">
        <v>196</v>
      </c>
      <c r="B173">
        <v>0.34128865637135908</v>
      </c>
      <c r="C173">
        <v>0.34128865637135908</v>
      </c>
      <c r="D173">
        <v>0.34128865637135908</v>
      </c>
      <c r="E173">
        <v>0.34128865637135908</v>
      </c>
      <c r="F173">
        <v>0.34128865637135908</v>
      </c>
      <c r="G173">
        <v>0.34128865637135908</v>
      </c>
      <c r="H173">
        <v>0.34128865637135908</v>
      </c>
      <c r="I173">
        <v>0.34128865637135908</v>
      </c>
      <c r="J173">
        <v>0.34128865637135908</v>
      </c>
      <c r="K173">
        <v>0.34128865637135908</v>
      </c>
      <c r="L173">
        <v>0.34128865637135908</v>
      </c>
    </row>
    <row r="174" spans="1:12" x14ac:dyDescent="0.25">
      <c r="A174" t="s">
        <v>197</v>
      </c>
      <c r="B174">
        <v>0.36782381414200804</v>
      </c>
      <c r="C174">
        <v>0.36782381414200804</v>
      </c>
      <c r="D174">
        <v>0.36782381414200804</v>
      </c>
      <c r="E174">
        <v>0.36782381414200804</v>
      </c>
      <c r="F174">
        <v>0.36782381414200804</v>
      </c>
      <c r="G174">
        <v>0.36782381414200804</v>
      </c>
      <c r="H174">
        <v>0.36782381414200804</v>
      </c>
      <c r="I174">
        <v>0.36782381414200804</v>
      </c>
      <c r="J174">
        <v>0.36782381414200804</v>
      </c>
      <c r="K174">
        <v>0.36782381414200804</v>
      </c>
      <c r="L174">
        <v>0.36782381414200804</v>
      </c>
    </row>
    <row r="175" spans="1:12" x14ac:dyDescent="0.25">
      <c r="A175" t="s">
        <v>198</v>
      </c>
      <c r="C175">
        <v>-0.68995632691901521</v>
      </c>
      <c r="D175">
        <v>3.3202740483578603</v>
      </c>
      <c r="E175">
        <v>0.64884682173351638</v>
      </c>
      <c r="F175">
        <v>0.16244738066700393</v>
      </c>
      <c r="G175">
        <v>0.95446857636624016</v>
      </c>
      <c r="H175">
        <v>0.60443890632219444</v>
      </c>
      <c r="I175">
        <v>0.23782728146681431</v>
      </c>
      <c r="J175">
        <v>-2.5064969612119903E-2</v>
      </c>
      <c r="K175">
        <v>0.36351948902263587</v>
      </c>
      <c r="L175">
        <v>0.44984034253147342</v>
      </c>
    </row>
    <row r="176" spans="1:12" x14ac:dyDescent="0.25">
      <c r="A176" t="s">
        <v>199</v>
      </c>
      <c r="E176">
        <v>1.0930548477241206</v>
      </c>
      <c r="F176">
        <v>1.3771894169194603</v>
      </c>
      <c r="G176">
        <v>0.58858759292225349</v>
      </c>
      <c r="H176">
        <v>0.57378495445181288</v>
      </c>
      <c r="I176">
        <v>0.5989115880517496</v>
      </c>
      <c r="J176">
        <v>0.27240040605896293</v>
      </c>
      <c r="K176">
        <v>0.19209393362577676</v>
      </c>
      <c r="L176">
        <v>0.26276495398066313</v>
      </c>
    </row>
    <row r="177" spans="1:12" x14ac:dyDescent="0.25">
      <c r="A177" t="s">
        <v>200</v>
      </c>
      <c r="G177">
        <v>0.87921610004112127</v>
      </c>
      <c r="H177">
        <v>1.1380951466893632</v>
      </c>
      <c r="I177">
        <v>0.52160579331115386</v>
      </c>
      <c r="J177">
        <v>0.3868234350420266</v>
      </c>
      <c r="K177">
        <v>0.42703785671315303</v>
      </c>
      <c r="L177">
        <v>0.3261122099461996</v>
      </c>
    </row>
    <row r="178" spans="1:12" x14ac:dyDescent="0.25">
      <c r="A178" t="s">
        <v>201</v>
      </c>
    </row>
    <row r="179" spans="1:12" x14ac:dyDescent="0.25">
      <c r="A179" t="s">
        <v>202</v>
      </c>
      <c r="B179">
        <v>0.2444737347607957</v>
      </c>
      <c r="C179">
        <v>0.2444737347607957</v>
      </c>
      <c r="D179">
        <v>0.2444737347607957</v>
      </c>
      <c r="E179">
        <v>0.2444737347607957</v>
      </c>
      <c r="F179">
        <v>0.2444737347607957</v>
      </c>
      <c r="G179">
        <v>0.2444737347607957</v>
      </c>
      <c r="H179">
        <v>0.2444737347607957</v>
      </c>
      <c r="I179">
        <v>0.2444737347607957</v>
      </c>
      <c r="J179">
        <v>0.2444737347607957</v>
      </c>
      <c r="K179">
        <v>0.2444737347607957</v>
      </c>
      <c r="L179">
        <v>0.2444737347607957</v>
      </c>
    </row>
    <row r="180" spans="1:12" x14ac:dyDescent="0.25">
      <c r="A180" t="s">
        <v>203</v>
      </c>
      <c r="B180">
        <v>0.3079408018413714</v>
      </c>
      <c r="C180">
        <v>0.3079408018413714</v>
      </c>
      <c r="D180">
        <v>0.3079408018413714</v>
      </c>
      <c r="E180">
        <v>0.3079408018413714</v>
      </c>
      <c r="F180">
        <v>0.3079408018413714</v>
      </c>
      <c r="G180">
        <v>0.3079408018413714</v>
      </c>
      <c r="H180">
        <v>0.3079408018413714</v>
      </c>
      <c r="I180">
        <v>0.3079408018413714</v>
      </c>
      <c r="J180">
        <v>0.3079408018413714</v>
      </c>
      <c r="K180">
        <v>0.3079408018413714</v>
      </c>
      <c r="L180">
        <v>0.3079408018413714</v>
      </c>
    </row>
    <row r="181" spans="1:12" x14ac:dyDescent="0.25">
      <c r="A181" t="s">
        <v>204</v>
      </c>
      <c r="B181">
        <v>0.3438342067176543</v>
      </c>
      <c r="C181">
        <v>0.3438342067176543</v>
      </c>
      <c r="D181">
        <v>0.3438342067176543</v>
      </c>
      <c r="E181">
        <v>0.3438342067176543</v>
      </c>
      <c r="F181">
        <v>0.3438342067176543</v>
      </c>
      <c r="G181">
        <v>0.3438342067176543</v>
      </c>
      <c r="H181">
        <v>0.3438342067176543</v>
      </c>
      <c r="I181">
        <v>0.3438342067176543</v>
      </c>
      <c r="J181">
        <v>0.3438342067176543</v>
      </c>
      <c r="K181">
        <v>0.3438342067176543</v>
      </c>
      <c r="L181">
        <v>0.3438342067176543</v>
      </c>
    </row>
    <row r="182" spans="1:12" x14ac:dyDescent="0.25">
      <c r="A182" t="s">
        <v>143</v>
      </c>
      <c r="C182">
        <v>-0.59542898346318407</v>
      </c>
      <c r="D182">
        <v>5.2884012539184964</v>
      </c>
      <c r="E182">
        <v>0.17373903831440174</v>
      </c>
      <c r="F182">
        <v>0.56268862512173268</v>
      </c>
      <c r="G182">
        <v>0.87187986976927712</v>
      </c>
      <c r="H182">
        <v>0.4852364106294198</v>
      </c>
      <c r="I182">
        <v>-0.11814563509742637</v>
      </c>
      <c r="J182">
        <v>0.39850026187084331</v>
      </c>
      <c r="K182">
        <v>0.11525867736130491</v>
      </c>
      <c r="L182">
        <v>0.67697691299763885</v>
      </c>
    </row>
    <row r="183" spans="1:12" x14ac:dyDescent="0.25">
      <c r="A183" t="s">
        <v>144</v>
      </c>
      <c r="E183">
        <v>1.6222371029232381</v>
      </c>
      <c r="F183">
        <v>2.0082763057848769</v>
      </c>
      <c r="G183">
        <v>0.53610251106847051</v>
      </c>
      <c r="H183">
        <v>0.63993496850680986</v>
      </c>
      <c r="I183">
        <v>0.4129902151004235</v>
      </c>
      <c r="J183">
        <v>0.25519701246761223</v>
      </c>
      <c r="K183">
        <v>0.13187110137824062</v>
      </c>
      <c r="L183">
        <v>0.39691195074326235</v>
      </c>
    </row>
    <row r="184" spans="1:12" x14ac:dyDescent="0.25">
      <c r="A184" t="s">
        <v>145</v>
      </c>
      <c r="G184">
        <v>1.2602559607321449</v>
      </c>
      <c r="H184">
        <v>1.4763890395506656</v>
      </c>
      <c r="I184">
        <v>0.39507966174748099</v>
      </c>
      <c r="J184">
        <v>0.44003190645876933</v>
      </c>
      <c r="K184">
        <v>0.35054591690668374</v>
      </c>
      <c r="L184">
        <v>0.31156532555235611</v>
      </c>
    </row>
    <row r="185" spans="1:12" x14ac:dyDescent="0.25">
      <c r="A185" t="s">
        <v>146</v>
      </c>
    </row>
    <row r="186" spans="1:12" x14ac:dyDescent="0.25">
      <c r="A186" t="s">
        <v>205</v>
      </c>
      <c r="B186">
        <v>0.37780709105783172</v>
      </c>
      <c r="C186">
        <v>0.37780709105783172</v>
      </c>
      <c r="D186">
        <v>0.37780709105783172</v>
      </c>
      <c r="E186">
        <v>0.37780709105783172</v>
      </c>
      <c r="F186">
        <v>0.37780709105783172</v>
      </c>
      <c r="G186">
        <v>0.37780709105783172</v>
      </c>
      <c r="H186">
        <v>0.37780709105783172</v>
      </c>
      <c r="I186">
        <v>0.37780709105783172</v>
      </c>
      <c r="J186">
        <v>0.37780709105783172</v>
      </c>
      <c r="K186">
        <v>0.37780709105783172</v>
      </c>
      <c r="L186">
        <v>0.37780709105783172</v>
      </c>
    </row>
    <row r="187" spans="1:12" x14ac:dyDescent="0.25">
      <c r="A187" t="s">
        <v>206</v>
      </c>
      <c r="B187">
        <v>0.27923855634816208</v>
      </c>
      <c r="C187">
        <v>0.27923855634816208</v>
      </c>
      <c r="D187">
        <v>0.27923855634816208</v>
      </c>
      <c r="E187">
        <v>0.27923855634816208</v>
      </c>
      <c r="F187">
        <v>0.27923855634816208</v>
      </c>
      <c r="G187">
        <v>0.27923855634816208</v>
      </c>
      <c r="H187">
        <v>0.27923855634816208</v>
      </c>
      <c r="I187">
        <v>0.27923855634816208</v>
      </c>
      <c r="J187">
        <v>0.27923855634816208</v>
      </c>
      <c r="K187">
        <v>0.27923855634816208</v>
      </c>
      <c r="L187">
        <v>0.27923855634816208</v>
      </c>
    </row>
    <row r="188" spans="1:12" x14ac:dyDescent="0.25">
      <c r="A188" t="s">
        <v>207</v>
      </c>
      <c r="B188">
        <v>0.40475785412789955</v>
      </c>
      <c r="C188">
        <v>0.40475785412789955</v>
      </c>
      <c r="D188">
        <v>0.40475785412789955</v>
      </c>
      <c r="E188">
        <v>0.40475785412789955</v>
      </c>
      <c r="F188">
        <v>0.40475785412789955</v>
      </c>
      <c r="G188">
        <v>0.40475785412789955</v>
      </c>
      <c r="H188">
        <v>0.40475785412789955</v>
      </c>
      <c r="I188">
        <v>0.40475785412789955</v>
      </c>
      <c r="J188">
        <v>0.40475785412789955</v>
      </c>
      <c r="K188">
        <v>0.40475785412789955</v>
      </c>
      <c r="L188">
        <v>0.40475785412789955</v>
      </c>
    </row>
    <row r="189" spans="1:12" x14ac:dyDescent="0.25">
      <c r="A189" t="s">
        <v>135</v>
      </c>
      <c r="C189">
        <v>-0.95918367346938771</v>
      </c>
      <c r="D189">
        <v>30</v>
      </c>
      <c r="E189">
        <v>0.80645161290322598</v>
      </c>
      <c r="F189">
        <v>0.16964285714285698</v>
      </c>
      <c r="G189">
        <v>1.717557251908397</v>
      </c>
      <c r="H189">
        <v>0.5421348314606742</v>
      </c>
      <c r="I189">
        <v>0.39344262295081966</v>
      </c>
      <c r="J189">
        <v>-0.15294117647058825</v>
      </c>
      <c r="K189">
        <v>0.57716049382716039</v>
      </c>
      <c r="L189">
        <v>0.36888454011741678</v>
      </c>
    </row>
    <row r="190" spans="1:12" x14ac:dyDescent="0.25">
      <c r="A190" t="s">
        <v>136</v>
      </c>
      <c r="E190">
        <v>9.9490893131446132</v>
      </c>
      <c r="F190">
        <v>10.325364823348695</v>
      </c>
      <c r="G190">
        <v>0.89788390731816003</v>
      </c>
      <c r="H190">
        <v>0.80977831350397589</v>
      </c>
      <c r="I190">
        <v>0.88437823543996374</v>
      </c>
      <c r="J190">
        <v>0.26087875931363519</v>
      </c>
      <c r="K190">
        <v>0.27255398010246396</v>
      </c>
      <c r="L190">
        <v>0.26436795249132966</v>
      </c>
    </row>
    <row r="191" spans="1:12" x14ac:dyDescent="0.25">
      <c r="A191" t="s">
        <v>137</v>
      </c>
      <c r="G191">
        <v>6.3468936096970188</v>
      </c>
      <c r="H191">
        <v>6.6471573106830304</v>
      </c>
      <c r="I191">
        <v>0.72584583527319479</v>
      </c>
      <c r="J191">
        <v>0.53396727739843186</v>
      </c>
      <c r="K191">
        <v>0.61547080473529259</v>
      </c>
      <c r="L191">
        <v>0.34573626237709659</v>
      </c>
    </row>
    <row r="192" spans="1:12" x14ac:dyDescent="0.25">
      <c r="A192" t="s">
        <v>138</v>
      </c>
    </row>
    <row r="193" spans="1:12" x14ac:dyDescent="0.25">
      <c r="A193" t="s">
        <v>208</v>
      </c>
      <c r="B193">
        <v>0.22288446078970359</v>
      </c>
      <c r="C193">
        <v>0.22288446078970359</v>
      </c>
      <c r="D193">
        <v>0.22288446078970359</v>
      </c>
      <c r="E193">
        <v>0.22288446078970359</v>
      </c>
      <c r="F193">
        <v>0.22288446078970359</v>
      </c>
      <c r="G193">
        <v>0.22288446078970359</v>
      </c>
      <c r="H193">
        <v>0.22288446078970359</v>
      </c>
      <c r="I193">
        <v>0.22288446078970359</v>
      </c>
      <c r="J193">
        <v>0.22288446078970359</v>
      </c>
      <c r="K193">
        <v>0.22288446078970359</v>
      </c>
      <c r="L193">
        <v>0.22288446078970359</v>
      </c>
    </row>
    <row r="194" spans="1:12" x14ac:dyDescent="0.25">
      <c r="A194" t="s">
        <v>209</v>
      </c>
      <c r="B194">
        <v>0.31484192432171709</v>
      </c>
      <c r="C194">
        <v>0.31484192432171709</v>
      </c>
      <c r="D194">
        <v>0.31484192432171709</v>
      </c>
      <c r="E194">
        <v>0.31484192432171709</v>
      </c>
      <c r="F194">
        <v>0.31484192432171709</v>
      </c>
      <c r="G194">
        <v>0.31484192432171709</v>
      </c>
      <c r="H194">
        <v>0.31484192432171709</v>
      </c>
      <c r="I194">
        <v>0.31484192432171709</v>
      </c>
      <c r="J194">
        <v>0.31484192432171709</v>
      </c>
      <c r="K194">
        <v>0.31484192432171709</v>
      </c>
      <c r="L194">
        <v>0.31484192432171709</v>
      </c>
    </row>
    <row r="195" spans="1:12" x14ac:dyDescent="0.25">
      <c r="A195" t="s">
        <v>210</v>
      </c>
      <c r="B195">
        <v>0.39817703134168392</v>
      </c>
      <c r="C195">
        <v>0.39817703134168392</v>
      </c>
      <c r="D195">
        <v>0.39817703134168392</v>
      </c>
      <c r="E195">
        <v>0.39817703134168392</v>
      </c>
      <c r="F195">
        <v>0.39817703134168392</v>
      </c>
      <c r="G195">
        <v>0.39817703134168392</v>
      </c>
      <c r="H195">
        <v>0.39817703134168392</v>
      </c>
      <c r="I195">
        <v>0.39817703134168392</v>
      </c>
      <c r="J195">
        <v>0.39817703134168392</v>
      </c>
      <c r="K195">
        <v>0.39817703134168392</v>
      </c>
      <c r="L195">
        <v>0.39817703134168392</v>
      </c>
    </row>
    <row r="196" spans="1:12" x14ac:dyDescent="0.25">
      <c r="A196" t="s">
        <v>211</v>
      </c>
    </row>
    <row r="197" spans="1:12" x14ac:dyDescent="0.25">
      <c r="A197" t="s">
        <v>212</v>
      </c>
    </row>
    <row r="198" spans="1:12" x14ac:dyDescent="0.25">
      <c r="A198" t="s">
        <v>213</v>
      </c>
    </row>
    <row r="199" spans="1:12" x14ac:dyDescent="0.25">
      <c r="A199" t="s">
        <v>214</v>
      </c>
    </row>
    <row r="200" spans="1:12" x14ac:dyDescent="0.25">
      <c r="A200" t="s">
        <v>215</v>
      </c>
    </row>
    <row r="201" spans="1:12" x14ac:dyDescent="0.25">
      <c r="A201" t="s">
        <v>216</v>
      </c>
    </row>
    <row r="202" spans="1:12" x14ac:dyDescent="0.25">
      <c r="A202" t="s">
        <v>217</v>
      </c>
    </row>
    <row r="203" spans="1:12" x14ac:dyDescent="0.25">
      <c r="A203" t="s">
        <v>147</v>
      </c>
      <c r="E203">
        <v>6.4558376207448207</v>
      </c>
      <c r="F203">
        <v>6.7898110504905054</v>
      </c>
      <c r="G203">
        <v>0.31115633980024004</v>
      </c>
      <c r="H203">
        <v>0.44505019405110674</v>
      </c>
      <c r="I203">
        <v>0.51251319461758937</v>
      </c>
      <c r="J203">
        <v>5.4679009111972765E-2</v>
      </c>
      <c r="K203">
        <v>5.4778661724043144E-2</v>
      </c>
      <c r="L203">
        <v>0.10854004383081257</v>
      </c>
    </row>
    <row r="204" spans="1:12" x14ac:dyDescent="0.25">
      <c r="A204" t="s">
        <v>148</v>
      </c>
      <c r="G204">
        <v>4.0921932734901576</v>
      </c>
      <c r="H204">
        <v>4.3361150453216224</v>
      </c>
      <c r="I204">
        <v>0.28031272101077703</v>
      </c>
      <c r="J204">
        <v>0.25149810651044829</v>
      </c>
      <c r="K204">
        <v>0.29509561206174595</v>
      </c>
      <c r="L204">
        <v>0.15874294342912051</v>
      </c>
    </row>
    <row r="205" spans="1:12" x14ac:dyDescent="0.25">
      <c r="A205" t="s">
        <v>149</v>
      </c>
    </row>
    <row r="206" spans="1:12" x14ac:dyDescent="0.25">
      <c r="A206" t="s">
        <v>150</v>
      </c>
      <c r="C206">
        <v>-0.97778302324041577</v>
      </c>
      <c r="D206">
        <v>22.886191462778157</v>
      </c>
      <c r="E206">
        <v>-0.1271600637069481</v>
      </c>
      <c r="F206">
        <v>2.0253898308771889E-2</v>
      </c>
      <c r="G206">
        <v>1.1070180862063044</v>
      </c>
      <c r="H206">
        <v>0.19859946593495925</v>
      </c>
      <c r="I206">
        <v>0.20508778081645884</v>
      </c>
      <c r="J206">
        <v>-0.38993190662164667</v>
      </c>
      <c r="K206">
        <v>0.32001176003884013</v>
      </c>
      <c r="L206">
        <v>0.29649776497263725</v>
      </c>
    </row>
    <row r="207" spans="1:12" x14ac:dyDescent="0.25">
      <c r="A207" t="s">
        <v>151</v>
      </c>
      <c r="E207">
        <v>7.2604161252769304</v>
      </c>
      <c r="F207">
        <v>7.5930950991266606</v>
      </c>
      <c r="G207">
        <v>0.33337064026937607</v>
      </c>
      <c r="H207">
        <v>0.44195715015001186</v>
      </c>
      <c r="I207">
        <v>0.50356844431924086</v>
      </c>
      <c r="J207">
        <v>4.5851133765904733E-3</v>
      </c>
      <c r="K207">
        <v>4.5055878077884103E-2</v>
      </c>
      <c r="L207">
        <v>7.552587279661023E-2</v>
      </c>
    </row>
    <row r="208" spans="1:12" x14ac:dyDescent="0.25">
      <c r="A208" t="s">
        <v>152</v>
      </c>
      <c r="G208">
        <v>4.581704072069174</v>
      </c>
      <c r="H208">
        <v>4.8169805699042492</v>
      </c>
      <c r="I208">
        <v>0.28075983351190925</v>
      </c>
      <c r="J208">
        <v>0.22820546492896954</v>
      </c>
      <c r="K208">
        <v>0.28815703727498321</v>
      </c>
      <c r="L208">
        <v>0.12605297302824975</v>
      </c>
    </row>
    <row r="209" spans="1:12" x14ac:dyDescent="0.25">
      <c r="A209" t="s">
        <v>153</v>
      </c>
    </row>
    <row r="210" spans="1:12" x14ac:dyDescent="0.25">
      <c r="A210" t="s">
        <v>154</v>
      </c>
      <c r="C210">
        <v>-0.98353922289879347</v>
      </c>
      <c r="D210">
        <v>24.030179704881977</v>
      </c>
      <c r="E210">
        <v>-0.66860666885069175</v>
      </c>
      <c r="F210">
        <v>0.19213434927113915</v>
      </c>
      <c r="G210">
        <v>1.3933198702660072</v>
      </c>
      <c r="H210">
        <v>0.40459881379517348</v>
      </c>
      <c r="I210">
        <v>4.2627560492741745E-2</v>
      </c>
      <c r="J210">
        <v>-0.24104738393446412</v>
      </c>
      <c r="K210">
        <v>-1.9432013328189446E-2</v>
      </c>
      <c r="L210">
        <v>0.15070560091375573</v>
      </c>
    </row>
    <row r="211" spans="1:12" x14ac:dyDescent="0.25">
      <c r="A211" t="s">
        <v>155</v>
      </c>
      <c r="E211">
        <v>7.4593446043774962</v>
      </c>
      <c r="F211">
        <v>7.8512357951008083</v>
      </c>
      <c r="G211">
        <v>0.30561585022881821</v>
      </c>
      <c r="H211">
        <v>0.66335101111077333</v>
      </c>
      <c r="I211">
        <v>0.61351541485130745</v>
      </c>
      <c r="J211">
        <v>6.8726330117817036E-2</v>
      </c>
      <c r="K211">
        <v>-7.2617278923303941E-2</v>
      </c>
      <c r="L211">
        <v>-3.6591265449632614E-2</v>
      </c>
    </row>
    <row r="212" spans="1:12" x14ac:dyDescent="0.25">
      <c r="A212" t="s">
        <v>156</v>
      </c>
      <c r="G212">
        <v>4.7926976065339275</v>
      </c>
      <c r="H212">
        <v>5.0703252138727208</v>
      </c>
      <c r="I212">
        <v>0.27281478499487399</v>
      </c>
      <c r="J212">
        <v>0.35832664197811953</v>
      </c>
      <c r="K212">
        <v>0.31601336945825376</v>
      </c>
      <c r="L212">
        <v>6.7490515587803473E-2</v>
      </c>
    </row>
    <row r="213" spans="1:12" x14ac:dyDescent="0.25">
      <c r="A213" t="s">
        <v>157</v>
      </c>
    </row>
    <row r="214" spans="1:12" x14ac:dyDescent="0.25">
      <c r="A214" t="s">
        <v>157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50652-9312-4958-804D-0A571A73AC46}">
  <dimension ref="A1:AL104"/>
  <sheetViews>
    <sheetView workbookViewId="0">
      <selection activeCell="F10" sqref="F10"/>
    </sheetView>
  </sheetViews>
  <sheetFormatPr baseColWidth="10" defaultColWidth="9.140625" defaultRowHeight="15" x14ac:dyDescent="0.25"/>
  <cols>
    <col min="1" max="1" width="43.140625" bestFit="1" customWidth="1"/>
    <col min="2" max="9" width="11" bestFit="1" customWidth="1"/>
    <col min="10" max="10" width="11.7109375" bestFit="1" customWidth="1"/>
    <col min="11" max="12" width="12" bestFit="1" customWidth="1"/>
    <col min="13" max="13" width="12.140625" bestFit="1" customWidth="1"/>
    <col min="14" max="14" width="12" bestFit="1" customWidth="1"/>
    <col min="15" max="33" width="12.7109375" bestFit="1" customWidth="1"/>
    <col min="34" max="34" width="12" bestFit="1" customWidth="1"/>
    <col min="35" max="37" width="12.7109375" bestFit="1" customWidth="1"/>
  </cols>
  <sheetData>
    <row r="1" spans="1:38" x14ac:dyDescent="0.25">
      <c r="A1" s="52" t="s">
        <v>261</v>
      </c>
      <c r="B1" s="53">
        <v>1990</v>
      </c>
      <c r="C1" s="53">
        <v>1991</v>
      </c>
      <c r="D1" s="53">
        <v>1992</v>
      </c>
      <c r="E1" s="53">
        <v>1993</v>
      </c>
      <c r="F1" s="53">
        <v>1994</v>
      </c>
      <c r="G1" s="53">
        <v>1995</v>
      </c>
      <c r="H1" s="53">
        <v>1996</v>
      </c>
      <c r="I1" s="53">
        <v>1997</v>
      </c>
      <c r="J1" s="53">
        <v>1998</v>
      </c>
      <c r="K1" s="53">
        <v>1999</v>
      </c>
      <c r="L1" s="53">
        <v>2000</v>
      </c>
      <c r="M1" s="53">
        <v>2001</v>
      </c>
      <c r="N1" s="53">
        <v>2002</v>
      </c>
      <c r="O1" s="53">
        <v>2003</v>
      </c>
      <c r="P1" s="53">
        <v>2004</v>
      </c>
      <c r="Q1" s="53">
        <v>2005</v>
      </c>
      <c r="R1" s="53">
        <v>2006</v>
      </c>
      <c r="S1" s="53">
        <v>2007</v>
      </c>
      <c r="T1" s="53">
        <v>2008</v>
      </c>
      <c r="U1" s="53">
        <v>2009</v>
      </c>
      <c r="V1" s="53">
        <v>2010</v>
      </c>
      <c r="W1" s="53">
        <v>2011</v>
      </c>
      <c r="X1" s="53">
        <v>2012</v>
      </c>
      <c r="Y1" s="53">
        <v>2013</v>
      </c>
      <c r="Z1" s="53">
        <v>2014</v>
      </c>
      <c r="AA1" s="53">
        <v>2015</v>
      </c>
      <c r="AB1" s="53">
        <v>2016</v>
      </c>
      <c r="AC1" s="53">
        <v>2017</v>
      </c>
      <c r="AD1" s="53">
        <v>2018</v>
      </c>
      <c r="AE1" s="53">
        <v>2019</v>
      </c>
      <c r="AF1" s="53">
        <v>2020</v>
      </c>
      <c r="AG1" s="53">
        <v>2021</v>
      </c>
      <c r="AH1" s="53"/>
      <c r="AI1" s="53"/>
      <c r="AJ1" s="53"/>
      <c r="AK1" s="53"/>
      <c r="AL1" s="53"/>
    </row>
    <row r="2" spans="1:38" x14ac:dyDescent="0.25">
      <c r="A2" s="53" t="s">
        <v>0</v>
      </c>
      <c r="B2" s="53" t="s">
        <v>1</v>
      </c>
      <c r="C2" s="53" t="s">
        <v>1</v>
      </c>
      <c r="D2" s="53" t="s">
        <v>1</v>
      </c>
      <c r="E2" s="53" t="s">
        <v>1</v>
      </c>
      <c r="F2" s="53" t="s">
        <v>1</v>
      </c>
      <c r="G2" s="53" t="s">
        <v>1</v>
      </c>
      <c r="H2" s="53" t="s">
        <v>1</v>
      </c>
      <c r="I2" s="53" t="s">
        <v>1</v>
      </c>
      <c r="J2" s="53" t="s">
        <v>1</v>
      </c>
      <c r="K2" s="53" t="s">
        <v>1</v>
      </c>
      <c r="L2" s="53" t="s">
        <v>1</v>
      </c>
      <c r="M2" s="53" t="s">
        <v>1</v>
      </c>
      <c r="N2" s="53" t="s">
        <v>1</v>
      </c>
      <c r="O2" s="53" t="s">
        <v>1</v>
      </c>
      <c r="P2" s="53" t="s">
        <v>1</v>
      </c>
      <c r="Q2" s="53" t="s">
        <v>1</v>
      </c>
      <c r="R2" s="53" t="s">
        <v>1</v>
      </c>
      <c r="S2" s="53" t="s">
        <v>1</v>
      </c>
      <c r="T2" s="53" t="s">
        <v>1</v>
      </c>
      <c r="U2" s="53" t="s">
        <v>1</v>
      </c>
      <c r="V2" s="53" t="s">
        <v>1</v>
      </c>
      <c r="W2" s="53" t="s">
        <v>1</v>
      </c>
      <c r="X2" s="53" t="s">
        <v>1</v>
      </c>
      <c r="Y2" s="53" t="s">
        <v>1</v>
      </c>
      <c r="Z2" s="53" t="s">
        <v>1</v>
      </c>
      <c r="AA2" s="53" t="s">
        <v>1</v>
      </c>
      <c r="AB2" s="53" t="s">
        <v>1</v>
      </c>
      <c r="AC2" s="53" t="s">
        <v>1</v>
      </c>
      <c r="AD2" s="53" t="s">
        <v>1</v>
      </c>
      <c r="AE2" s="53" t="s">
        <v>1</v>
      </c>
      <c r="AF2" s="53" t="s">
        <v>1</v>
      </c>
      <c r="AG2" s="53" t="s">
        <v>1</v>
      </c>
      <c r="AH2" s="53"/>
      <c r="AI2" s="53"/>
      <c r="AJ2" s="53"/>
      <c r="AK2" s="53"/>
      <c r="AL2" s="53"/>
    </row>
    <row r="3" spans="1:38" x14ac:dyDescent="0.25">
      <c r="A3" s="53" t="s">
        <v>2</v>
      </c>
      <c r="B3" s="53">
        <v>32100000</v>
      </c>
      <c r="C3" s="53">
        <v>43700000</v>
      </c>
      <c r="D3" s="53">
        <v>54100000</v>
      </c>
      <c r="E3" s="53">
        <v>67300000</v>
      </c>
      <c r="F3" s="53">
        <v>102000000</v>
      </c>
      <c r="G3" s="53">
        <v>161100000</v>
      </c>
      <c r="H3" s="53">
        <v>235800000</v>
      </c>
      <c r="I3" s="53">
        <v>335000000</v>
      </c>
      <c r="J3" s="53">
        <v>457600000</v>
      </c>
      <c r="K3" s="53">
        <v>569800000</v>
      </c>
      <c r="L3" s="53">
        <v>669761000</v>
      </c>
      <c r="M3" s="53">
        <v>856053000</v>
      </c>
      <c r="N3" s="53">
        <v>983246000</v>
      </c>
      <c r="O3" s="53">
        <v>1155832000</v>
      </c>
      <c r="P3" s="53">
        <v>1310853000</v>
      </c>
      <c r="Q3" s="53">
        <v>1552659000</v>
      </c>
      <c r="R3" s="53">
        <v>1909762000</v>
      </c>
      <c r="S3" s="53">
        <v>1928367000</v>
      </c>
      <c r="T3" s="53">
        <v>1783683000</v>
      </c>
      <c r="U3" s="53">
        <v>1539794000</v>
      </c>
      <c r="V3" s="53">
        <v>1613746000</v>
      </c>
      <c r="W3" s="53">
        <v>1793318000</v>
      </c>
      <c r="X3" s="53">
        <v>1953974000</v>
      </c>
      <c r="Y3" s="53">
        <v>2079700000</v>
      </c>
      <c r="Z3" s="53">
        <v>2246562000</v>
      </c>
      <c r="AA3" s="53">
        <v>2363139000</v>
      </c>
      <c r="AB3" s="53">
        <v>2570803000</v>
      </c>
      <c r="AC3" s="53">
        <v>2788188000</v>
      </c>
      <c r="AD3" s="53">
        <v>2998097000</v>
      </c>
      <c r="AE3" s="53">
        <v>3199517000</v>
      </c>
      <c r="AF3" s="53">
        <v>3936623000</v>
      </c>
      <c r="AG3" s="53">
        <v>5295584000</v>
      </c>
      <c r="AH3" s="53"/>
      <c r="AI3" s="53"/>
      <c r="AJ3" s="53"/>
      <c r="AK3" s="53"/>
      <c r="AL3" s="53"/>
    </row>
    <row r="4" spans="1:38" x14ac:dyDescent="0.25">
      <c r="A4" s="53" t="s">
        <v>3</v>
      </c>
      <c r="B4" s="53">
        <v>24700000</v>
      </c>
      <c r="C4" s="53">
        <v>33400000</v>
      </c>
      <c r="D4" s="53">
        <v>40700000</v>
      </c>
      <c r="E4" s="53">
        <v>50900000</v>
      </c>
      <c r="F4" s="53">
        <v>77100000</v>
      </c>
      <c r="G4" s="53">
        <v>122600000</v>
      </c>
      <c r="H4" s="53">
        <v>182800000</v>
      </c>
      <c r="I4" s="53">
        <v>260700000</v>
      </c>
      <c r="J4" s="53">
        <v>353700000</v>
      </c>
      <c r="K4" s="53">
        <v>434900000</v>
      </c>
      <c r="L4" s="53">
        <v>505467000</v>
      </c>
      <c r="M4" s="53">
        <v>633360000</v>
      </c>
      <c r="N4" s="53">
        <v>727714000</v>
      </c>
      <c r="O4" s="53">
        <v>840694000</v>
      </c>
      <c r="P4" s="53">
        <v>940019000</v>
      </c>
      <c r="Q4" s="53">
        <v>1120211000</v>
      </c>
      <c r="R4" s="53">
        <v>1369814000</v>
      </c>
      <c r="S4" s="53">
        <v>1397721000</v>
      </c>
      <c r="T4" s="53">
        <v>1268455000</v>
      </c>
      <c r="U4" s="53">
        <v>1090070000</v>
      </c>
      <c r="V4" s="53">
        <v>1142484000</v>
      </c>
      <c r="W4" s="53">
        <v>1261728000</v>
      </c>
      <c r="X4" s="53">
        <v>1386567000</v>
      </c>
      <c r="Y4" s="53">
        <v>1488423000</v>
      </c>
      <c r="Z4" s="53">
        <v>1603222000</v>
      </c>
      <c r="AA4" s="53">
        <v>1687495000</v>
      </c>
      <c r="AB4" s="53">
        <v>1829716000</v>
      </c>
      <c r="AC4" s="53">
        <v>1982899000</v>
      </c>
      <c r="AD4" s="53">
        <v>2127924000</v>
      </c>
      <c r="AE4" s="53">
        <v>2274592000</v>
      </c>
      <c r="AF4" s="53">
        <v>2805721000</v>
      </c>
      <c r="AG4" s="53">
        <v>3678492000</v>
      </c>
      <c r="AH4" s="53"/>
      <c r="AI4" s="53"/>
      <c r="AJ4" s="53"/>
      <c r="AK4" s="53"/>
      <c r="AL4" s="53"/>
    </row>
    <row r="5" spans="1:38" x14ac:dyDescent="0.25">
      <c r="A5" s="53" t="s">
        <v>5</v>
      </c>
      <c r="B5" s="53">
        <v>7400000</v>
      </c>
      <c r="C5" s="53">
        <v>10300000</v>
      </c>
      <c r="D5" s="53">
        <v>13400000</v>
      </c>
      <c r="E5" s="53">
        <v>16400000</v>
      </c>
      <c r="F5" s="53">
        <v>24900000</v>
      </c>
      <c r="G5" s="53">
        <v>38500000</v>
      </c>
      <c r="H5" s="53">
        <v>53000000</v>
      </c>
      <c r="I5" s="53">
        <v>74300000</v>
      </c>
      <c r="J5" s="53">
        <v>103900000</v>
      </c>
      <c r="K5" s="53">
        <v>134900000</v>
      </c>
      <c r="L5" s="53">
        <v>164294000</v>
      </c>
      <c r="M5" s="53">
        <v>222693000</v>
      </c>
      <c r="N5" s="53">
        <v>255532000</v>
      </c>
      <c r="O5" s="53">
        <v>315138000</v>
      </c>
      <c r="P5" s="53">
        <v>370834000</v>
      </c>
      <c r="Q5" s="53">
        <v>432448000</v>
      </c>
      <c r="R5" s="53">
        <v>539948000</v>
      </c>
      <c r="S5" s="53">
        <v>530646000</v>
      </c>
      <c r="T5" s="53">
        <v>515228000</v>
      </c>
      <c r="U5" s="53">
        <v>449724000</v>
      </c>
      <c r="V5" s="53">
        <v>471262000</v>
      </c>
      <c r="W5" s="53">
        <v>531590000</v>
      </c>
      <c r="X5" s="53">
        <v>567407000</v>
      </c>
      <c r="Y5" s="53">
        <v>591277000</v>
      </c>
      <c r="Z5" s="53">
        <v>643340000</v>
      </c>
      <c r="AA5" s="53">
        <v>675644000</v>
      </c>
      <c r="AB5" s="53">
        <v>741087000</v>
      </c>
      <c r="AC5" s="53">
        <v>805289000</v>
      </c>
      <c r="AD5" s="53">
        <v>870173000</v>
      </c>
      <c r="AE5" s="53">
        <v>924925000</v>
      </c>
      <c r="AF5" s="53">
        <v>1130902000</v>
      </c>
      <c r="AG5" s="53">
        <v>1617092000</v>
      </c>
      <c r="AH5" s="53"/>
      <c r="AI5" s="53"/>
      <c r="AJ5" s="53"/>
      <c r="AK5" s="53"/>
      <c r="AL5" s="53"/>
    </row>
    <row r="6" spans="1:38" x14ac:dyDescent="0.25">
      <c r="A6" s="53" t="s">
        <v>6</v>
      </c>
      <c r="B6" s="53">
        <v>0.23050000000000001</v>
      </c>
      <c r="C6" s="53">
        <v>0.23569999999999999</v>
      </c>
      <c r="D6" s="53">
        <v>0.2477</v>
      </c>
      <c r="E6" s="53">
        <v>0.2437</v>
      </c>
      <c r="F6" s="53">
        <v>0.24410000000000001</v>
      </c>
      <c r="G6" s="53">
        <v>0.23899999999999999</v>
      </c>
      <c r="H6" s="53">
        <v>0.2248</v>
      </c>
      <c r="I6" s="53">
        <v>0.2218</v>
      </c>
      <c r="J6" s="53">
        <v>0.2271</v>
      </c>
      <c r="K6" s="53">
        <v>0.23669999999999999</v>
      </c>
      <c r="L6" s="53">
        <v>0.24529999999999999</v>
      </c>
      <c r="M6" s="53">
        <v>0.2601</v>
      </c>
      <c r="N6" s="53">
        <v>0.25990000000000002</v>
      </c>
      <c r="O6" s="53">
        <v>0.2727</v>
      </c>
      <c r="P6" s="53">
        <v>0.28289999999999998</v>
      </c>
      <c r="Q6" s="53">
        <v>0.27850000000000003</v>
      </c>
      <c r="R6" s="53">
        <v>0.28270000000000001</v>
      </c>
      <c r="S6" s="53">
        <v>0.2752</v>
      </c>
      <c r="T6" s="53">
        <v>0.28889999999999999</v>
      </c>
      <c r="U6" s="53">
        <v>0.29210000000000003</v>
      </c>
      <c r="V6" s="53">
        <v>0.29199999999999998</v>
      </c>
      <c r="W6" s="53">
        <v>0.2964</v>
      </c>
      <c r="X6" s="53">
        <v>0.29039999999999999</v>
      </c>
      <c r="Y6" s="53">
        <v>0.2843</v>
      </c>
      <c r="Z6" s="53">
        <v>0.28639999999999999</v>
      </c>
      <c r="AA6" s="53">
        <v>0.28589999999999999</v>
      </c>
      <c r="AB6" s="53">
        <v>0.2883</v>
      </c>
      <c r="AC6" s="53">
        <v>0.2888</v>
      </c>
      <c r="AD6" s="53">
        <v>0.29020000000000001</v>
      </c>
      <c r="AE6" s="53">
        <v>0.28910000000000002</v>
      </c>
      <c r="AF6" s="53">
        <v>0.2873</v>
      </c>
      <c r="AG6" s="53">
        <v>0.3054</v>
      </c>
      <c r="AH6" s="53"/>
      <c r="AI6" s="53"/>
      <c r="AJ6" s="53"/>
      <c r="AK6" s="53"/>
      <c r="AL6" s="53"/>
    </row>
    <row r="7" spans="1:38" x14ac:dyDescent="0.25">
      <c r="A7" s="53" t="s">
        <v>7</v>
      </c>
      <c r="B7" s="53" t="s">
        <v>4</v>
      </c>
      <c r="C7" s="53" t="s">
        <v>4</v>
      </c>
      <c r="D7" s="53" t="s">
        <v>4</v>
      </c>
      <c r="E7" s="53" t="s">
        <v>4</v>
      </c>
      <c r="F7" s="53" t="s">
        <v>4</v>
      </c>
      <c r="G7" s="53" t="s">
        <v>4</v>
      </c>
      <c r="H7" s="53" t="s">
        <v>4</v>
      </c>
      <c r="I7" s="53" t="s">
        <v>4</v>
      </c>
      <c r="J7" s="53" t="s">
        <v>4</v>
      </c>
      <c r="K7" s="53" t="s">
        <v>4</v>
      </c>
      <c r="L7" s="53" t="s">
        <v>4</v>
      </c>
      <c r="M7" s="53" t="s">
        <v>4</v>
      </c>
      <c r="N7" s="53" t="s">
        <v>4</v>
      </c>
      <c r="O7" s="53" t="s">
        <v>4</v>
      </c>
      <c r="P7" s="53" t="s">
        <v>4</v>
      </c>
      <c r="Q7" s="53" t="s">
        <v>4</v>
      </c>
      <c r="R7" s="53" t="s">
        <v>4</v>
      </c>
      <c r="S7" s="53" t="s">
        <v>4</v>
      </c>
      <c r="T7" s="53" t="s">
        <v>4</v>
      </c>
      <c r="U7" s="53" t="s">
        <v>4</v>
      </c>
      <c r="V7" s="53" t="s">
        <v>4</v>
      </c>
      <c r="W7" s="53" t="s">
        <v>4</v>
      </c>
      <c r="X7" s="53" t="s">
        <v>4</v>
      </c>
      <c r="Y7" s="53" t="s">
        <v>4</v>
      </c>
      <c r="Z7" s="53" t="s">
        <v>4</v>
      </c>
      <c r="AA7" s="53" t="s">
        <v>4</v>
      </c>
      <c r="AB7" s="53" t="s">
        <v>4</v>
      </c>
      <c r="AC7" s="53" t="s">
        <v>4</v>
      </c>
      <c r="AD7" s="53" t="s">
        <v>4</v>
      </c>
      <c r="AE7" s="53" t="s">
        <v>4</v>
      </c>
      <c r="AF7" s="53" t="s">
        <v>4</v>
      </c>
      <c r="AG7" s="53" t="s">
        <v>4</v>
      </c>
      <c r="AH7" s="53"/>
      <c r="AI7" s="53"/>
      <c r="AJ7" s="53"/>
      <c r="AK7" s="53"/>
      <c r="AL7" s="53"/>
    </row>
    <row r="8" spans="1:38" x14ac:dyDescent="0.25">
      <c r="A8" s="53" t="s">
        <v>8</v>
      </c>
      <c r="B8" s="53">
        <v>5300000</v>
      </c>
      <c r="C8" s="53">
        <v>7600000</v>
      </c>
      <c r="D8" s="53">
        <v>9000000</v>
      </c>
      <c r="E8" s="53">
        <v>10700000</v>
      </c>
      <c r="F8" s="53">
        <v>17100000</v>
      </c>
      <c r="G8" s="53">
        <v>26900000</v>
      </c>
      <c r="H8" s="53">
        <v>40700000</v>
      </c>
      <c r="I8" s="53">
        <v>56800000</v>
      </c>
      <c r="J8" s="53">
        <v>76100000</v>
      </c>
      <c r="K8" s="53">
        <v>92500000</v>
      </c>
      <c r="L8" s="53">
        <v>110919000</v>
      </c>
      <c r="M8" s="53">
        <v>155989000</v>
      </c>
      <c r="N8" s="53">
        <v>182845000</v>
      </c>
      <c r="O8" s="53">
        <v>227112000</v>
      </c>
      <c r="P8" s="53">
        <v>257240000</v>
      </c>
      <c r="Q8" s="53">
        <v>292191000</v>
      </c>
      <c r="R8" s="53">
        <v>372566000</v>
      </c>
      <c r="S8" s="53" t="s">
        <v>4</v>
      </c>
      <c r="T8" s="53">
        <v>399752000</v>
      </c>
      <c r="U8" s="53">
        <v>361284000</v>
      </c>
      <c r="V8" s="53">
        <v>370017000</v>
      </c>
      <c r="W8" s="53">
        <v>406523000</v>
      </c>
      <c r="X8" s="53">
        <v>415592000</v>
      </c>
      <c r="Y8" s="53">
        <v>425791000</v>
      </c>
      <c r="Z8" s="53">
        <v>454470000</v>
      </c>
      <c r="AA8" s="53">
        <v>459422000</v>
      </c>
      <c r="AB8" s="53">
        <v>485228000</v>
      </c>
      <c r="AC8" s="53">
        <v>520918000</v>
      </c>
      <c r="AD8" s="53">
        <v>556284000</v>
      </c>
      <c r="AE8" s="53">
        <v>583679000</v>
      </c>
      <c r="AF8" s="53" t="s">
        <v>4</v>
      </c>
      <c r="AG8" s="53" t="s">
        <v>4</v>
      </c>
      <c r="AH8" s="53"/>
      <c r="AI8" s="53"/>
      <c r="AJ8" s="53"/>
      <c r="AK8" s="53"/>
      <c r="AL8" s="53"/>
    </row>
    <row r="9" spans="1:38" x14ac:dyDescent="0.25">
      <c r="A9" s="53" t="s">
        <v>9</v>
      </c>
      <c r="B9" s="53" t="s">
        <v>4</v>
      </c>
      <c r="C9" s="53" t="s">
        <v>4</v>
      </c>
      <c r="D9" s="53" t="s">
        <v>4</v>
      </c>
      <c r="E9" s="53" t="s">
        <v>4</v>
      </c>
      <c r="F9" s="53" t="s">
        <v>4</v>
      </c>
      <c r="G9" s="53" t="s">
        <v>4</v>
      </c>
      <c r="H9" s="53" t="s">
        <v>4</v>
      </c>
      <c r="I9" s="53" t="s">
        <v>4</v>
      </c>
      <c r="J9" s="53" t="s">
        <v>4</v>
      </c>
      <c r="K9" s="53" t="s">
        <v>4</v>
      </c>
      <c r="L9" s="53" t="s">
        <v>4</v>
      </c>
      <c r="M9" s="53" t="s">
        <v>4</v>
      </c>
      <c r="N9" s="53" t="s">
        <v>4</v>
      </c>
      <c r="O9" s="53" t="s">
        <v>4</v>
      </c>
      <c r="P9" s="53" t="s">
        <v>4</v>
      </c>
      <c r="Q9" s="53" t="s">
        <v>4</v>
      </c>
      <c r="R9" s="53" t="s">
        <v>4</v>
      </c>
      <c r="S9" s="53" t="s">
        <v>4</v>
      </c>
      <c r="T9" s="53" t="s">
        <v>4</v>
      </c>
      <c r="U9" s="53" t="s">
        <v>4</v>
      </c>
      <c r="V9" s="53" t="s">
        <v>4</v>
      </c>
      <c r="W9" s="53" t="s">
        <v>4</v>
      </c>
      <c r="X9" s="53" t="s">
        <v>4</v>
      </c>
      <c r="Y9" s="53" t="s">
        <v>4</v>
      </c>
      <c r="Z9" s="53" t="s">
        <v>4</v>
      </c>
      <c r="AA9" s="53" t="s">
        <v>4</v>
      </c>
      <c r="AB9" s="53" t="s">
        <v>4</v>
      </c>
      <c r="AC9" s="53" t="s">
        <v>4</v>
      </c>
      <c r="AD9" s="53" t="s">
        <v>4</v>
      </c>
      <c r="AE9" s="53" t="s">
        <v>4</v>
      </c>
      <c r="AF9" s="53" t="s">
        <v>4</v>
      </c>
      <c r="AG9" s="53" t="s">
        <v>4</v>
      </c>
      <c r="AH9" s="53"/>
      <c r="AI9" s="53"/>
      <c r="AJ9" s="53"/>
      <c r="AK9" s="53"/>
      <c r="AL9" s="53"/>
    </row>
    <row r="10" spans="1:38" x14ac:dyDescent="0.25">
      <c r="A10" s="53" t="s">
        <v>10</v>
      </c>
      <c r="B10" s="53">
        <v>5300000</v>
      </c>
      <c r="C10" s="53">
        <v>7600000</v>
      </c>
      <c r="D10" s="53">
        <v>9000000</v>
      </c>
      <c r="E10" s="53">
        <v>10700000</v>
      </c>
      <c r="F10" s="53">
        <v>17100000</v>
      </c>
      <c r="G10" s="53">
        <v>26900000</v>
      </c>
      <c r="H10" s="53">
        <v>40700000</v>
      </c>
      <c r="I10" s="53">
        <v>56800000</v>
      </c>
      <c r="J10" s="53">
        <v>76100000</v>
      </c>
      <c r="K10" s="53">
        <v>92500000</v>
      </c>
      <c r="L10" s="53">
        <v>110919000</v>
      </c>
      <c r="M10" s="53">
        <v>155989000</v>
      </c>
      <c r="N10" s="53">
        <v>182845000</v>
      </c>
      <c r="O10" s="53">
        <v>227112000</v>
      </c>
      <c r="P10" s="53">
        <v>257240000</v>
      </c>
      <c r="Q10" s="53">
        <v>292191000</v>
      </c>
      <c r="R10" s="53">
        <v>372566000</v>
      </c>
      <c r="S10" s="53">
        <v>396872000</v>
      </c>
      <c r="T10" s="53">
        <v>399752000</v>
      </c>
      <c r="U10" s="53">
        <v>361284000</v>
      </c>
      <c r="V10" s="53">
        <v>370017000</v>
      </c>
      <c r="W10" s="53">
        <v>406523000</v>
      </c>
      <c r="X10" s="53">
        <v>415592000</v>
      </c>
      <c r="Y10" s="53">
        <v>425791000</v>
      </c>
      <c r="Z10" s="53">
        <v>454470000</v>
      </c>
      <c r="AA10" s="53">
        <v>459422000</v>
      </c>
      <c r="AB10" s="53">
        <v>485228000</v>
      </c>
      <c r="AC10" s="53">
        <v>520918000</v>
      </c>
      <c r="AD10" s="53">
        <v>556284000</v>
      </c>
      <c r="AE10" s="53">
        <v>583679000</v>
      </c>
      <c r="AF10" s="53">
        <v>659931000</v>
      </c>
      <c r="AG10" s="53">
        <v>786808000</v>
      </c>
      <c r="AH10" s="53"/>
      <c r="AI10" s="53"/>
      <c r="AJ10" s="53"/>
      <c r="AK10" s="53"/>
      <c r="AL10" s="53"/>
    </row>
    <row r="11" spans="1:38" x14ac:dyDescent="0.25">
      <c r="A11" s="53" t="s">
        <v>11</v>
      </c>
      <c r="B11" s="53">
        <v>0</v>
      </c>
      <c r="C11" s="53">
        <v>0</v>
      </c>
      <c r="D11" s="53" t="s">
        <v>4</v>
      </c>
      <c r="E11" s="53">
        <v>0</v>
      </c>
      <c r="F11" s="53">
        <v>1600000</v>
      </c>
      <c r="G11" s="53">
        <v>2100000</v>
      </c>
      <c r="H11" s="53">
        <v>2500000</v>
      </c>
      <c r="I11" s="53">
        <v>2600000</v>
      </c>
      <c r="J11" s="53">
        <v>3300000</v>
      </c>
      <c r="K11" s="53">
        <v>4600000</v>
      </c>
      <c r="L11" s="53">
        <v>5131000</v>
      </c>
      <c r="M11" s="53">
        <v>2179000</v>
      </c>
      <c r="N11" s="53" t="s">
        <v>4</v>
      </c>
      <c r="O11" s="53" t="s">
        <v>4</v>
      </c>
      <c r="P11" s="53" t="s">
        <v>4</v>
      </c>
      <c r="Q11" s="53" t="s">
        <v>4</v>
      </c>
      <c r="R11" s="53" t="s">
        <v>4</v>
      </c>
      <c r="S11" s="53" t="s">
        <v>4</v>
      </c>
      <c r="T11" s="53" t="s">
        <v>4</v>
      </c>
      <c r="U11" s="53" t="s">
        <v>4</v>
      </c>
      <c r="V11" s="53" t="s">
        <v>4</v>
      </c>
      <c r="W11" s="53" t="s">
        <v>4</v>
      </c>
      <c r="X11" s="53" t="s">
        <v>4</v>
      </c>
      <c r="Y11" s="53" t="s">
        <v>4</v>
      </c>
      <c r="Z11" s="53" t="s">
        <v>4</v>
      </c>
      <c r="AA11" s="53" t="s">
        <v>4</v>
      </c>
      <c r="AB11" s="53" t="s">
        <v>4</v>
      </c>
      <c r="AC11" s="53" t="s">
        <v>4</v>
      </c>
      <c r="AD11" s="53" t="s">
        <v>4</v>
      </c>
      <c r="AE11" s="53" t="s">
        <v>4</v>
      </c>
      <c r="AF11" s="53" t="s">
        <v>4</v>
      </c>
      <c r="AG11" s="53" t="s">
        <v>4</v>
      </c>
      <c r="AH11" s="53"/>
      <c r="AI11" s="53"/>
      <c r="AJ11" s="53"/>
      <c r="AK11" s="53"/>
      <c r="AL11" s="53"/>
    </row>
    <row r="12" spans="1:38" x14ac:dyDescent="0.25">
      <c r="A12" s="53" t="s">
        <v>12</v>
      </c>
      <c r="B12" s="53">
        <v>5300000</v>
      </c>
      <c r="C12" s="53">
        <v>7600000</v>
      </c>
      <c r="D12" s="53">
        <v>9000000</v>
      </c>
      <c r="E12" s="53">
        <v>10700000</v>
      </c>
      <c r="F12" s="53">
        <v>18700000</v>
      </c>
      <c r="G12" s="53">
        <v>29000000</v>
      </c>
      <c r="H12" s="53">
        <v>43200000</v>
      </c>
      <c r="I12" s="53">
        <v>59400000</v>
      </c>
      <c r="J12" s="53">
        <v>79400000</v>
      </c>
      <c r="K12" s="53">
        <v>97100000</v>
      </c>
      <c r="L12" s="53">
        <v>116050000</v>
      </c>
      <c r="M12" s="53">
        <v>158168000</v>
      </c>
      <c r="N12" s="53">
        <v>182845000</v>
      </c>
      <c r="O12" s="53">
        <v>227112000</v>
      </c>
      <c r="P12" s="53">
        <v>257240000</v>
      </c>
      <c r="Q12" s="53">
        <v>292191000</v>
      </c>
      <c r="R12" s="53">
        <v>372566000</v>
      </c>
      <c r="S12" s="53">
        <v>396872000</v>
      </c>
      <c r="T12" s="53">
        <v>399752000</v>
      </c>
      <c r="U12" s="53">
        <v>361284000</v>
      </c>
      <c r="V12" s="53">
        <v>370017000</v>
      </c>
      <c r="W12" s="53">
        <v>406523000</v>
      </c>
      <c r="X12" s="53">
        <v>415592000</v>
      </c>
      <c r="Y12" s="53">
        <v>425791000</v>
      </c>
      <c r="Z12" s="53">
        <v>454470000</v>
      </c>
      <c r="AA12" s="53">
        <v>459422000</v>
      </c>
      <c r="AB12" s="53">
        <v>485228000</v>
      </c>
      <c r="AC12" s="53">
        <v>520918000</v>
      </c>
      <c r="AD12" s="53">
        <v>556284000</v>
      </c>
      <c r="AE12" s="53">
        <v>583679000</v>
      </c>
      <c r="AF12" s="53">
        <v>659931000</v>
      </c>
      <c r="AG12" s="53">
        <v>786808000</v>
      </c>
      <c r="AH12" s="53"/>
      <c r="AI12" s="53"/>
      <c r="AJ12" s="53"/>
      <c r="AK12" s="53"/>
      <c r="AL12" s="53"/>
    </row>
    <row r="13" spans="1:38" x14ac:dyDescent="0.25">
      <c r="A13" s="53" t="s">
        <v>13</v>
      </c>
      <c r="B13" s="53">
        <v>30000000</v>
      </c>
      <c r="C13" s="53">
        <v>41000000</v>
      </c>
      <c r="D13" s="53">
        <v>49700000</v>
      </c>
      <c r="E13" s="53">
        <v>61600000</v>
      </c>
      <c r="F13" s="53">
        <v>95800000</v>
      </c>
      <c r="G13" s="53">
        <v>151600000</v>
      </c>
      <c r="H13" s="53">
        <v>226000000</v>
      </c>
      <c r="I13" s="53">
        <v>320100000</v>
      </c>
      <c r="J13" s="53">
        <v>433100000</v>
      </c>
      <c r="K13" s="53">
        <v>532000000</v>
      </c>
      <c r="L13" s="53">
        <v>621517000</v>
      </c>
      <c r="M13" s="53">
        <v>791528000</v>
      </c>
      <c r="N13" s="53">
        <v>910559000</v>
      </c>
      <c r="O13" s="53">
        <v>1067806000</v>
      </c>
      <c r="P13" s="53">
        <v>1197259000</v>
      </c>
      <c r="Q13" s="53">
        <v>1412402000</v>
      </c>
      <c r="R13" s="53">
        <v>1742380000</v>
      </c>
      <c r="S13" s="53">
        <v>1794593000</v>
      </c>
      <c r="T13" s="53">
        <v>1668207000</v>
      </c>
      <c r="U13" s="53">
        <v>1451354000</v>
      </c>
      <c r="V13" s="53">
        <v>1512501000</v>
      </c>
      <c r="W13" s="53">
        <v>1668251000</v>
      </c>
      <c r="X13" s="53">
        <v>1802159000</v>
      </c>
      <c r="Y13" s="53">
        <v>1914214000</v>
      </c>
      <c r="Z13" s="53">
        <v>2057692000</v>
      </c>
      <c r="AA13" s="53">
        <v>2146917000</v>
      </c>
      <c r="AB13" s="53">
        <v>2314944000</v>
      </c>
      <c r="AC13" s="53">
        <v>2503817000</v>
      </c>
      <c r="AD13" s="53">
        <v>2684208000</v>
      </c>
      <c r="AE13" s="53">
        <v>2858271000</v>
      </c>
      <c r="AF13" s="53">
        <v>3465652000</v>
      </c>
      <c r="AG13" s="53">
        <v>4465300000</v>
      </c>
      <c r="AH13" s="53"/>
      <c r="AI13" s="53"/>
      <c r="AJ13" s="53"/>
      <c r="AK13" s="53"/>
      <c r="AL13" s="53"/>
    </row>
    <row r="14" spans="1:38" x14ac:dyDescent="0.25">
      <c r="A14" s="53" t="s">
        <v>14</v>
      </c>
      <c r="B14" s="53" t="s">
        <v>4</v>
      </c>
      <c r="C14" s="53" t="s">
        <v>4</v>
      </c>
      <c r="D14" s="53" t="s">
        <v>4</v>
      </c>
      <c r="E14" s="53" t="s">
        <v>4</v>
      </c>
      <c r="F14" s="53" t="s">
        <v>4</v>
      </c>
      <c r="G14" s="53" t="s">
        <v>4</v>
      </c>
      <c r="H14" s="53" t="s">
        <v>4</v>
      </c>
      <c r="I14" s="53" t="s">
        <v>4</v>
      </c>
      <c r="J14" s="53" t="s">
        <v>4</v>
      </c>
      <c r="K14" s="53" t="s">
        <v>4</v>
      </c>
      <c r="L14" s="53" t="s">
        <v>4</v>
      </c>
      <c r="M14" s="53" t="s">
        <v>4</v>
      </c>
      <c r="N14" s="53" t="s">
        <v>4</v>
      </c>
      <c r="O14" s="53" t="s">
        <v>4</v>
      </c>
      <c r="P14" s="53" t="s">
        <v>4</v>
      </c>
      <c r="Q14" s="53" t="s">
        <v>4</v>
      </c>
      <c r="R14" s="53" t="s">
        <v>4</v>
      </c>
      <c r="S14" s="53" t="s">
        <v>4</v>
      </c>
      <c r="T14" s="53" t="s">
        <v>4</v>
      </c>
      <c r="U14" s="53" t="s">
        <v>4</v>
      </c>
      <c r="V14" s="53" t="s">
        <v>4</v>
      </c>
      <c r="W14" s="53" t="s">
        <v>4</v>
      </c>
      <c r="X14" s="53" t="s">
        <v>4</v>
      </c>
      <c r="Y14" s="53" t="s">
        <v>4</v>
      </c>
      <c r="Z14" s="53" t="s">
        <v>4</v>
      </c>
      <c r="AA14" s="53" t="s">
        <v>4</v>
      </c>
      <c r="AB14" s="53" t="s">
        <v>4</v>
      </c>
      <c r="AC14" s="53" t="s">
        <v>4</v>
      </c>
      <c r="AD14" s="53" t="s">
        <v>4</v>
      </c>
      <c r="AE14" s="53" t="s">
        <v>4</v>
      </c>
      <c r="AF14" s="53" t="s">
        <v>4</v>
      </c>
      <c r="AG14" s="53" t="s">
        <v>4</v>
      </c>
      <c r="AH14" s="53"/>
      <c r="AI14" s="53"/>
      <c r="AJ14" s="53"/>
      <c r="AK14" s="53"/>
      <c r="AL14" s="53"/>
    </row>
    <row r="15" spans="1:38" x14ac:dyDescent="0.25">
      <c r="A15" s="53" t="s">
        <v>15</v>
      </c>
      <c r="B15" s="53">
        <v>-100000</v>
      </c>
      <c r="C15" s="53">
        <v>-300000</v>
      </c>
      <c r="D15" s="53">
        <v>-200000</v>
      </c>
      <c r="E15" s="53">
        <v>-100000</v>
      </c>
      <c r="F15" s="53" t="s">
        <v>4</v>
      </c>
      <c r="G15" s="53" t="s">
        <v>4</v>
      </c>
      <c r="H15" s="53" t="s">
        <v>4</v>
      </c>
      <c r="I15" s="53" t="s">
        <v>4</v>
      </c>
      <c r="J15" s="53" t="s">
        <v>4</v>
      </c>
      <c r="K15" s="53" t="s">
        <v>4</v>
      </c>
      <c r="L15" s="53" t="s">
        <v>4</v>
      </c>
      <c r="M15" s="53" t="s">
        <v>4</v>
      </c>
      <c r="N15" s="53" t="s">
        <v>4</v>
      </c>
      <c r="O15" s="53" t="s">
        <v>4</v>
      </c>
      <c r="P15" s="53" t="s">
        <v>4</v>
      </c>
      <c r="Q15" s="53" t="s">
        <v>4</v>
      </c>
      <c r="R15" s="53" t="s">
        <v>4</v>
      </c>
      <c r="S15" s="53" t="s">
        <v>4</v>
      </c>
      <c r="T15" s="53" t="s">
        <v>4</v>
      </c>
      <c r="U15" s="53">
        <v>9667000</v>
      </c>
      <c r="V15" s="53">
        <v>6619000</v>
      </c>
      <c r="W15" s="53">
        <v>7964000</v>
      </c>
      <c r="X15" s="53">
        <v>6469000</v>
      </c>
      <c r="Y15" s="53">
        <v>6748000</v>
      </c>
      <c r="Z15" s="53">
        <v>7485000</v>
      </c>
      <c r="AA15" s="53">
        <v>8072000</v>
      </c>
      <c r="AB15" s="53">
        <v>14481000</v>
      </c>
      <c r="AC15" s="53">
        <v>15189000</v>
      </c>
      <c r="AD15" s="53">
        <v>20896000</v>
      </c>
      <c r="AE15" s="53">
        <v>23772000</v>
      </c>
      <c r="AF15" s="53">
        <v>12353000</v>
      </c>
      <c r="AG15" s="53">
        <v>8639000</v>
      </c>
      <c r="AH15" s="53"/>
      <c r="AI15" s="53"/>
      <c r="AJ15" s="53"/>
      <c r="AK15" s="53"/>
      <c r="AL15" s="53"/>
    </row>
    <row r="16" spans="1:38" x14ac:dyDescent="0.25">
      <c r="A16" s="53" t="s">
        <v>16</v>
      </c>
      <c r="B16" s="53" t="s">
        <v>4</v>
      </c>
      <c r="C16" s="53" t="s">
        <v>4</v>
      </c>
      <c r="D16" s="53" t="s">
        <v>4</v>
      </c>
      <c r="E16" s="53" t="s">
        <v>4</v>
      </c>
      <c r="F16" s="53">
        <v>1600000</v>
      </c>
      <c r="G16" s="53">
        <v>2100000</v>
      </c>
      <c r="H16" s="53">
        <v>2500000</v>
      </c>
      <c r="I16" s="53">
        <v>2600000</v>
      </c>
      <c r="J16" s="53">
        <v>3300000</v>
      </c>
      <c r="K16" s="53">
        <v>4600000</v>
      </c>
      <c r="L16" s="53">
        <v>5131000</v>
      </c>
      <c r="M16" s="53">
        <v>8107000</v>
      </c>
      <c r="N16" s="53">
        <v>6842000</v>
      </c>
      <c r="O16" s="53">
        <v>8940000</v>
      </c>
      <c r="P16" s="53">
        <v>10275000</v>
      </c>
      <c r="Q16" s="53">
        <v>9798000</v>
      </c>
      <c r="R16" s="53">
        <v>12904000</v>
      </c>
      <c r="S16" s="53">
        <v>13983000</v>
      </c>
      <c r="T16" s="53">
        <v>13454000</v>
      </c>
      <c r="U16" s="53">
        <v>11545000</v>
      </c>
      <c r="V16" s="53">
        <v>11328000</v>
      </c>
      <c r="W16" s="53">
        <v>11305000</v>
      </c>
      <c r="X16" s="53">
        <v>12876000</v>
      </c>
      <c r="Y16" s="53">
        <v>14596000</v>
      </c>
      <c r="Z16" s="53">
        <v>15882000</v>
      </c>
      <c r="AA16" s="53">
        <v>17388000</v>
      </c>
      <c r="AB16" s="53">
        <v>21977000</v>
      </c>
      <c r="AC16" s="53">
        <v>25725000</v>
      </c>
      <c r="AD16" s="53">
        <v>27915000</v>
      </c>
      <c r="AE16" s="53">
        <v>29274000</v>
      </c>
      <c r="AF16" s="53">
        <v>29398000</v>
      </c>
      <c r="AG16" s="53">
        <v>30026000</v>
      </c>
      <c r="AH16" s="53"/>
      <c r="AI16" s="53"/>
      <c r="AJ16" s="53"/>
      <c r="AK16" s="53"/>
      <c r="AL16" s="53"/>
    </row>
    <row r="17" spans="1:38" x14ac:dyDescent="0.25">
      <c r="A17" s="53" t="s">
        <v>17</v>
      </c>
      <c r="B17" s="53">
        <v>-400000</v>
      </c>
      <c r="C17" s="53">
        <v>2200000</v>
      </c>
      <c r="D17" s="53">
        <v>4100000</v>
      </c>
      <c r="E17" s="53">
        <v>5600000</v>
      </c>
      <c r="F17" s="53">
        <v>3500000</v>
      </c>
      <c r="G17" s="53">
        <v>5100000</v>
      </c>
      <c r="H17" s="53">
        <v>9900000</v>
      </c>
      <c r="I17" s="53">
        <v>14000000</v>
      </c>
      <c r="J17" s="53">
        <v>25000000</v>
      </c>
      <c r="K17" s="53">
        <v>38600000</v>
      </c>
      <c r="L17" s="53">
        <v>50353000</v>
      </c>
      <c r="M17" s="53">
        <v>66692000</v>
      </c>
      <c r="N17" s="53">
        <v>74552000</v>
      </c>
      <c r="O17" s="53">
        <v>92297000</v>
      </c>
      <c r="P17" s="53">
        <v>120014000</v>
      </c>
      <c r="Q17" s="53">
        <v>145088000</v>
      </c>
      <c r="R17" s="53">
        <v>166687000</v>
      </c>
      <c r="S17" s="53">
        <v>126531000</v>
      </c>
      <c r="T17" s="53">
        <v>108321000</v>
      </c>
      <c r="U17" s="53">
        <v>71371000</v>
      </c>
      <c r="V17" s="53">
        <v>112678000</v>
      </c>
      <c r="W17" s="53">
        <v>136581000</v>
      </c>
      <c r="X17" s="53">
        <v>158061000</v>
      </c>
      <c r="Y17" s="53">
        <v>180264000</v>
      </c>
      <c r="Z17" s="53">
        <v>204618000</v>
      </c>
      <c r="AA17" s="53">
        <v>233872000</v>
      </c>
      <c r="AB17" s="53">
        <v>278344000</v>
      </c>
      <c r="AC17" s="53">
        <v>310529000</v>
      </c>
      <c r="AD17" s="53">
        <v>342046000</v>
      </c>
      <c r="AE17" s="53">
        <v>370782000</v>
      </c>
      <c r="AF17" s="53">
        <v>493720000</v>
      </c>
      <c r="AG17" s="53">
        <v>863101000</v>
      </c>
      <c r="AH17" s="53"/>
      <c r="AI17" s="53"/>
      <c r="AJ17" s="53"/>
      <c r="AK17" s="53"/>
      <c r="AL17" s="53"/>
    </row>
    <row r="18" spans="1:38" x14ac:dyDescent="0.25">
      <c r="A18" s="53" t="s">
        <v>18</v>
      </c>
      <c r="B18" s="53">
        <v>-1.2500000000000001E-2</v>
      </c>
      <c r="C18" s="53">
        <v>5.0299999999999997E-2</v>
      </c>
      <c r="D18" s="53">
        <v>7.5800000000000006E-2</v>
      </c>
      <c r="E18" s="53">
        <v>8.3199999999999996E-2</v>
      </c>
      <c r="F18" s="53">
        <v>3.4299999999999997E-2</v>
      </c>
      <c r="G18" s="53">
        <v>3.1699999999999999E-2</v>
      </c>
      <c r="H18" s="53">
        <v>4.2000000000000003E-2</v>
      </c>
      <c r="I18" s="53">
        <v>4.1799999999999997E-2</v>
      </c>
      <c r="J18" s="53">
        <v>5.4600000000000003E-2</v>
      </c>
      <c r="K18" s="53">
        <v>6.7699999999999996E-2</v>
      </c>
      <c r="L18" s="53">
        <v>7.5200000000000003E-2</v>
      </c>
      <c r="M18" s="53">
        <v>7.7899999999999997E-2</v>
      </c>
      <c r="N18" s="53">
        <v>7.5800000000000006E-2</v>
      </c>
      <c r="O18" s="53">
        <v>7.9899999999999999E-2</v>
      </c>
      <c r="P18" s="53">
        <v>9.1600000000000001E-2</v>
      </c>
      <c r="Q18" s="53">
        <v>9.3399999999999997E-2</v>
      </c>
      <c r="R18" s="53">
        <v>8.7300000000000003E-2</v>
      </c>
      <c r="S18" s="53">
        <v>6.5600000000000006E-2</v>
      </c>
      <c r="T18" s="53">
        <v>6.0699999999999997E-2</v>
      </c>
      <c r="U18" s="53">
        <v>4.6399999999999997E-2</v>
      </c>
      <c r="V18" s="53">
        <v>6.9800000000000001E-2</v>
      </c>
      <c r="W18" s="53">
        <v>7.6200000000000004E-2</v>
      </c>
      <c r="X18" s="53">
        <v>8.09E-2</v>
      </c>
      <c r="Y18" s="53">
        <v>8.6699999999999999E-2</v>
      </c>
      <c r="Z18" s="53">
        <v>9.11E-2</v>
      </c>
      <c r="AA18" s="53">
        <v>9.9000000000000005E-2</v>
      </c>
      <c r="AB18" s="53">
        <v>0.10829999999999999</v>
      </c>
      <c r="AC18" s="53">
        <v>0.1114</v>
      </c>
      <c r="AD18" s="53">
        <v>0.11409999999999999</v>
      </c>
      <c r="AE18" s="53">
        <v>0.1159</v>
      </c>
      <c r="AF18" s="53">
        <v>0.12540000000000001</v>
      </c>
      <c r="AG18" s="53">
        <v>0.16300000000000001</v>
      </c>
      <c r="AH18" s="53"/>
      <c r="AI18" s="53"/>
      <c r="AJ18" s="53"/>
      <c r="AK18" s="53"/>
      <c r="AL18" s="53"/>
    </row>
    <row r="19" spans="1:38" x14ac:dyDescent="0.25">
      <c r="A19" s="53" t="s">
        <v>19</v>
      </c>
      <c r="B19" s="53">
        <v>2100000</v>
      </c>
      <c r="C19" s="53">
        <v>2700000</v>
      </c>
      <c r="D19" s="53">
        <v>4400000</v>
      </c>
      <c r="E19" s="53">
        <v>5700000</v>
      </c>
      <c r="F19" s="53">
        <v>6200000</v>
      </c>
      <c r="G19" s="53">
        <v>9500000</v>
      </c>
      <c r="H19" s="53">
        <v>9800000</v>
      </c>
      <c r="I19" s="53">
        <v>14900000</v>
      </c>
      <c r="J19" s="53">
        <v>24500000</v>
      </c>
      <c r="K19" s="53">
        <v>37800000</v>
      </c>
      <c r="L19" s="53">
        <v>48244000</v>
      </c>
      <c r="M19" s="53">
        <v>64524000</v>
      </c>
      <c r="N19" s="53">
        <v>72687000</v>
      </c>
      <c r="O19" s="53">
        <v>88026000</v>
      </c>
      <c r="P19" s="53">
        <v>113594000</v>
      </c>
      <c r="Q19" s="53">
        <v>140257000</v>
      </c>
      <c r="R19" s="53">
        <v>167382000</v>
      </c>
      <c r="S19" s="53">
        <v>133774000</v>
      </c>
      <c r="T19" s="53">
        <v>115476000</v>
      </c>
      <c r="U19" s="53">
        <v>88440000</v>
      </c>
      <c r="V19" s="53">
        <v>101245000</v>
      </c>
      <c r="W19" s="53">
        <v>125067000</v>
      </c>
      <c r="X19" s="53">
        <v>144869000</v>
      </c>
      <c r="Y19" s="53">
        <v>165486000</v>
      </c>
      <c r="Z19" s="53">
        <v>188870000</v>
      </c>
      <c r="AA19" s="53">
        <v>216222000</v>
      </c>
      <c r="AB19" s="53">
        <v>255859000</v>
      </c>
      <c r="AC19" s="53">
        <v>284371000</v>
      </c>
      <c r="AD19" s="53">
        <v>313889000</v>
      </c>
      <c r="AE19" s="53">
        <v>341246000</v>
      </c>
      <c r="AF19" s="53">
        <v>464027000</v>
      </c>
      <c r="AG19" s="53">
        <v>832784000</v>
      </c>
      <c r="AH19" s="53"/>
      <c r="AI19" s="53"/>
      <c r="AJ19" s="53"/>
      <c r="AK19" s="53"/>
      <c r="AL19" s="53"/>
    </row>
    <row r="20" spans="1:38" x14ac:dyDescent="0.25">
      <c r="A20" s="53" t="s">
        <v>20</v>
      </c>
      <c r="B20" s="53">
        <v>6.54E-2</v>
      </c>
      <c r="C20" s="53">
        <v>6.1800000000000001E-2</v>
      </c>
      <c r="D20" s="53">
        <v>8.1299999999999997E-2</v>
      </c>
      <c r="E20" s="53">
        <v>8.4699999999999998E-2</v>
      </c>
      <c r="F20" s="53">
        <v>6.08E-2</v>
      </c>
      <c r="G20" s="53">
        <v>5.8999999999999997E-2</v>
      </c>
      <c r="H20" s="53">
        <v>4.1599999999999998E-2</v>
      </c>
      <c r="I20" s="53">
        <v>4.4499999999999998E-2</v>
      </c>
      <c r="J20" s="53">
        <v>5.3499999999999999E-2</v>
      </c>
      <c r="K20" s="53">
        <v>6.6299999999999998E-2</v>
      </c>
      <c r="L20" s="53">
        <v>7.1999999999999995E-2</v>
      </c>
      <c r="M20" s="53">
        <v>7.5399999999999995E-2</v>
      </c>
      <c r="N20" s="53">
        <v>7.3899999999999993E-2</v>
      </c>
      <c r="O20" s="53">
        <v>7.6200000000000004E-2</v>
      </c>
      <c r="P20" s="53">
        <v>8.6699999999999999E-2</v>
      </c>
      <c r="Q20" s="53">
        <v>9.0300000000000005E-2</v>
      </c>
      <c r="R20" s="53">
        <v>8.7599999999999997E-2</v>
      </c>
      <c r="S20" s="53">
        <v>6.9400000000000003E-2</v>
      </c>
      <c r="T20" s="53">
        <v>6.4699999999999994E-2</v>
      </c>
      <c r="U20" s="53">
        <v>5.74E-2</v>
      </c>
      <c r="V20" s="53">
        <v>6.2700000000000006E-2</v>
      </c>
      <c r="W20" s="53">
        <v>6.9699999999999998E-2</v>
      </c>
      <c r="X20" s="53">
        <v>7.4099999999999999E-2</v>
      </c>
      <c r="Y20" s="53">
        <v>7.9600000000000004E-2</v>
      </c>
      <c r="Z20" s="53">
        <v>8.4099999999999994E-2</v>
      </c>
      <c r="AA20" s="53">
        <v>9.1499999999999998E-2</v>
      </c>
      <c r="AB20" s="53">
        <v>9.9500000000000005E-2</v>
      </c>
      <c r="AC20" s="53">
        <v>0.10199999999999999</v>
      </c>
      <c r="AD20" s="53">
        <v>0.1047</v>
      </c>
      <c r="AE20" s="53">
        <v>0.1067</v>
      </c>
      <c r="AF20" s="53">
        <v>0.1179</v>
      </c>
      <c r="AG20" s="53">
        <v>0.1573</v>
      </c>
      <c r="AH20" s="53"/>
      <c r="AI20" s="53"/>
      <c r="AJ20" s="53"/>
      <c r="AK20" s="53"/>
      <c r="AL20" s="53"/>
    </row>
    <row r="21" spans="1:38" x14ac:dyDescent="0.25">
      <c r="A21" s="53" t="s">
        <v>21</v>
      </c>
      <c r="B21" s="53">
        <v>-2400000</v>
      </c>
      <c r="C21" s="53">
        <v>-200000</v>
      </c>
      <c r="D21" s="53">
        <v>-200000</v>
      </c>
      <c r="E21" s="53" t="s">
        <v>4</v>
      </c>
      <c r="F21" s="53">
        <v>-4300000</v>
      </c>
      <c r="G21" s="53">
        <v>-5700000</v>
      </c>
      <c r="H21" s="53">
        <v>-2400000</v>
      </c>
      <c r="I21" s="53">
        <v>-3500000</v>
      </c>
      <c r="J21" s="53">
        <v>-2800000</v>
      </c>
      <c r="K21" s="53">
        <v>-3300000</v>
      </c>
      <c r="L21" s="53">
        <v>-3022000</v>
      </c>
      <c r="M21" s="53">
        <v>-5939000</v>
      </c>
      <c r="N21" s="53">
        <v>-4977000</v>
      </c>
      <c r="O21" s="53">
        <v>-4669000</v>
      </c>
      <c r="P21" s="53">
        <v>-3855000</v>
      </c>
      <c r="Q21" s="53">
        <v>-6434000</v>
      </c>
      <c r="R21" s="53">
        <v>-15196000</v>
      </c>
      <c r="S21" s="53">
        <v>-22148000</v>
      </c>
      <c r="T21" s="53">
        <v>-18912000</v>
      </c>
      <c r="U21" s="53">
        <v>-9667000</v>
      </c>
      <c r="V21" s="53">
        <v>-6619000</v>
      </c>
      <c r="W21" s="53">
        <v>-7964000</v>
      </c>
      <c r="X21" s="53">
        <v>-6469000</v>
      </c>
      <c r="Y21" s="53">
        <v>-6748000</v>
      </c>
      <c r="Z21" s="53">
        <v>-7485000</v>
      </c>
      <c r="AA21" s="53">
        <v>-8072000</v>
      </c>
      <c r="AB21" s="53">
        <v>-14481000</v>
      </c>
      <c r="AC21" s="53">
        <v>-15189000</v>
      </c>
      <c r="AD21" s="53">
        <v>-20896000</v>
      </c>
      <c r="AE21" s="53">
        <v>-23772000</v>
      </c>
      <c r="AF21" s="53">
        <v>-12353000</v>
      </c>
      <c r="AG21" s="53">
        <v>-8639000</v>
      </c>
      <c r="AH21" s="53"/>
      <c r="AI21" s="53"/>
      <c r="AJ21" s="53"/>
      <c r="AK21" s="53"/>
      <c r="AL21" s="53"/>
    </row>
    <row r="22" spans="1:38" x14ac:dyDescent="0.25">
      <c r="A22" s="53" t="s">
        <v>22</v>
      </c>
      <c r="B22" s="53">
        <v>-300000</v>
      </c>
      <c r="C22" s="53">
        <v>2500000</v>
      </c>
      <c r="D22" s="53">
        <v>4200000</v>
      </c>
      <c r="E22" s="53">
        <v>5700000</v>
      </c>
      <c r="F22" s="53">
        <v>1900000</v>
      </c>
      <c r="G22" s="53">
        <v>3800000</v>
      </c>
      <c r="H22" s="53">
        <v>7400000</v>
      </c>
      <c r="I22" s="53">
        <v>11400000</v>
      </c>
      <c r="J22" s="53">
        <v>21700000</v>
      </c>
      <c r="K22" s="53">
        <v>34500000</v>
      </c>
      <c r="L22" s="53">
        <v>45222000</v>
      </c>
      <c r="M22" s="53">
        <v>58585000</v>
      </c>
      <c r="N22" s="53">
        <v>67710000</v>
      </c>
      <c r="O22" s="53">
        <v>83357000</v>
      </c>
      <c r="P22" s="53">
        <v>109739000</v>
      </c>
      <c r="Q22" s="53">
        <v>133823000</v>
      </c>
      <c r="R22" s="53">
        <v>152186000</v>
      </c>
      <c r="S22" s="53">
        <v>111626000</v>
      </c>
      <c r="T22" s="53">
        <v>96564000</v>
      </c>
      <c r="U22" s="53">
        <v>78773000</v>
      </c>
      <c r="V22" s="53">
        <v>94626000</v>
      </c>
      <c r="W22" s="53">
        <v>117103000</v>
      </c>
      <c r="X22" s="53">
        <v>138400000</v>
      </c>
      <c r="Y22" s="53">
        <v>158738000</v>
      </c>
      <c r="Z22" s="53">
        <v>181385000</v>
      </c>
      <c r="AA22" s="53">
        <v>208150000</v>
      </c>
      <c r="AB22" s="53">
        <v>241378000</v>
      </c>
      <c r="AC22" s="53">
        <v>269182000</v>
      </c>
      <c r="AD22" s="53">
        <v>292993000</v>
      </c>
      <c r="AE22" s="53">
        <v>317474000</v>
      </c>
      <c r="AF22" s="53">
        <v>451674000</v>
      </c>
      <c r="AG22" s="53">
        <v>824145000</v>
      </c>
      <c r="AH22" s="53"/>
      <c r="AI22" s="53"/>
      <c r="AJ22" s="53"/>
      <c r="AK22" s="53"/>
      <c r="AL22" s="53"/>
    </row>
    <row r="23" spans="1:38" x14ac:dyDescent="0.25">
      <c r="A23" s="53" t="s">
        <v>23</v>
      </c>
      <c r="B23" s="53">
        <v>-9.2999999999999992E-3</v>
      </c>
      <c r="C23" s="53">
        <v>5.7200000000000001E-2</v>
      </c>
      <c r="D23" s="53">
        <v>7.7600000000000002E-2</v>
      </c>
      <c r="E23" s="53">
        <v>8.4699999999999998E-2</v>
      </c>
      <c r="F23" s="53">
        <v>1.8599999999999998E-2</v>
      </c>
      <c r="G23" s="53">
        <v>2.3599999999999999E-2</v>
      </c>
      <c r="H23" s="53">
        <v>3.1399999999999997E-2</v>
      </c>
      <c r="I23" s="53">
        <v>3.4000000000000002E-2</v>
      </c>
      <c r="J23" s="53">
        <v>4.7399999999999998E-2</v>
      </c>
      <c r="K23" s="53">
        <v>6.0499999999999998E-2</v>
      </c>
      <c r="L23" s="53">
        <v>6.7500000000000004E-2</v>
      </c>
      <c r="M23" s="53">
        <v>6.8400000000000002E-2</v>
      </c>
      <c r="N23" s="53">
        <v>6.8900000000000003E-2</v>
      </c>
      <c r="O23" s="53">
        <v>7.2099999999999997E-2</v>
      </c>
      <c r="P23" s="53">
        <v>8.3699999999999997E-2</v>
      </c>
      <c r="Q23" s="53">
        <v>8.6199999999999999E-2</v>
      </c>
      <c r="R23" s="53">
        <v>7.9699999999999993E-2</v>
      </c>
      <c r="S23" s="53">
        <v>5.79E-2</v>
      </c>
      <c r="T23" s="53">
        <v>5.4100000000000002E-2</v>
      </c>
      <c r="U23" s="53">
        <v>5.1200000000000002E-2</v>
      </c>
      <c r="V23" s="53">
        <v>5.8599999999999999E-2</v>
      </c>
      <c r="W23" s="53">
        <v>6.5299999999999997E-2</v>
      </c>
      <c r="X23" s="53">
        <v>7.0800000000000002E-2</v>
      </c>
      <c r="Y23" s="53">
        <v>7.6300000000000007E-2</v>
      </c>
      <c r="Z23" s="53">
        <v>8.0699999999999994E-2</v>
      </c>
      <c r="AA23" s="53">
        <v>8.8099999999999998E-2</v>
      </c>
      <c r="AB23" s="53">
        <v>9.3899999999999997E-2</v>
      </c>
      <c r="AC23" s="53">
        <v>9.6500000000000002E-2</v>
      </c>
      <c r="AD23" s="53">
        <v>9.7699999999999995E-2</v>
      </c>
      <c r="AE23" s="53">
        <v>9.9199999999999997E-2</v>
      </c>
      <c r="AF23" s="53">
        <v>0.1147</v>
      </c>
      <c r="AG23" s="53">
        <v>0.15559999999999999</v>
      </c>
      <c r="AH23" s="53"/>
      <c r="AI23" s="53"/>
      <c r="AJ23" s="53"/>
      <c r="AK23" s="53"/>
      <c r="AL23" s="53"/>
    </row>
    <row r="24" spans="1:38" x14ac:dyDescent="0.25">
      <c r="A24" s="53" t="s">
        <v>24</v>
      </c>
      <c r="B24" s="53" t="s">
        <v>4</v>
      </c>
      <c r="C24" s="53" t="s">
        <v>4</v>
      </c>
      <c r="D24" s="53">
        <v>100000</v>
      </c>
      <c r="E24" s="53" t="s">
        <v>4</v>
      </c>
      <c r="F24" s="53">
        <v>800000</v>
      </c>
      <c r="G24" s="53">
        <v>1500000</v>
      </c>
      <c r="H24" s="53">
        <v>2900000</v>
      </c>
      <c r="I24" s="53">
        <v>4300000</v>
      </c>
      <c r="J24" s="53">
        <v>8000000</v>
      </c>
      <c r="K24" s="53">
        <v>12900000</v>
      </c>
      <c r="L24" s="53">
        <v>17146000</v>
      </c>
      <c r="M24" s="53">
        <v>23141000</v>
      </c>
      <c r="N24" s="53">
        <v>26407000</v>
      </c>
      <c r="O24" s="53">
        <v>32509000</v>
      </c>
      <c r="P24" s="53">
        <v>42798000</v>
      </c>
      <c r="Q24" s="53">
        <v>51669000</v>
      </c>
      <c r="R24" s="53">
        <v>58759000</v>
      </c>
      <c r="S24" s="53">
        <v>43154000</v>
      </c>
      <c r="T24" s="53">
        <v>37911000</v>
      </c>
      <c r="U24" s="53">
        <v>30957000</v>
      </c>
      <c r="V24" s="53">
        <v>37093000</v>
      </c>
      <c r="W24" s="53">
        <v>45319000</v>
      </c>
      <c r="X24" s="53">
        <v>56744000</v>
      </c>
      <c r="Y24" s="53">
        <v>61590000</v>
      </c>
      <c r="Z24" s="53">
        <v>70559000</v>
      </c>
      <c r="AA24" s="53">
        <v>80137000</v>
      </c>
      <c r="AB24" s="53">
        <v>92931000</v>
      </c>
      <c r="AC24" s="53">
        <v>77982000</v>
      </c>
      <c r="AD24" s="53">
        <v>58774000</v>
      </c>
      <c r="AE24" s="53">
        <v>56161000</v>
      </c>
      <c r="AF24" s="53">
        <v>85231000</v>
      </c>
      <c r="AG24" s="53">
        <v>173812000</v>
      </c>
      <c r="AH24" s="53"/>
      <c r="AI24" s="53"/>
      <c r="AJ24" s="53"/>
      <c r="AK24" s="53"/>
      <c r="AL24" s="53"/>
    </row>
    <row r="25" spans="1:38" x14ac:dyDescent="0.25">
      <c r="A25" s="53" t="s">
        <v>25</v>
      </c>
      <c r="B25" s="53">
        <v>-300000</v>
      </c>
      <c r="C25" s="53">
        <v>2500000</v>
      </c>
      <c r="D25" s="53">
        <v>4200000</v>
      </c>
      <c r="E25" s="53">
        <v>5700000</v>
      </c>
      <c r="F25" s="53">
        <v>1100000</v>
      </c>
      <c r="G25" s="53">
        <v>1500000</v>
      </c>
      <c r="H25" s="53">
        <v>4500000</v>
      </c>
      <c r="I25" s="53">
        <v>7100000</v>
      </c>
      <c r="J25" s="53">
        <v>13700000</v>
      </c>
      <c r="K25" s="53">
        <v>21100000</v>
      </c>
      <c r="L25" s="53">
        <v>28076000</v>
      </c>
      <c r="M25" s="53">
        <v>35444000</v>
      </c>
      <c r="N25" s="53">
        <v>41303000</v>
      </c>
      <c r="O25" s="53">
        <v>50848000</v>
      </c>
      <c r="P25" s="53">
        <v>66941000</v>
      </c>
      <c r="Q25" s="53">
        <v>83621000</v>
      </c>
      <c r="R25" s="53">
        <v>95024000</v>
      </c>
      <c r="S25" s="53">
        <v>69394000</v>
      </c>
      <c r="T25" s="53">
        <v>56956000</v>
      </c>
      <c r="U25" s="53">
        <v>19202000</v>
      </c>
      <c r="V25" s="53">
        <v>57638000</v>
      </c>
      <c r="W25" s="53">
        <v>71993000</v>
      </c>
      <c r="X25" s="53">
        <v>81972000</v>
      </c>
      <c r="Y25" s="53">
        <v>97330000</v>
      </c>
      <c r="Z25" s="53">
        <v>110692000</v>
      </c>
      <c r="AA25" s="53">
        <v>128275000</v>
      </c>
      <c r="AB25" s="53">
        <v>148955000</v>
      </c>
      <c r="AC25" s="53">
        <v>191633000</v>
      </c>
      <c r="AD25" s="53">
        <v>234461000</v>
      </c>
      <c r="AE25" s="53">
        <v>261575000</v>
      </c>
      <c r="AF25" s="53">
        <v>366738000</v>
      </c>
      <c r="AG25" s="53">
        <v>650624000</v>
      </c>
      <c r="AH25" s="53"/>
      <c r="AI25" s="53"/>
      <c r="AJ25" s="53"/>
      <c r="AK25" s="53"/>
      <c r="AL25" s="53"/>
    </row>
    <row r="26" spans="1:38" x14ac:dyDescent="0.25">
      <c r="A26" s="53" t="s">
        <v>26</v>
      </c>
      <c r="B26" s="53">
        <v>-9.2999999999999992E-3</v>
      </c>
      <c r="C26" s="53">
        <v>5.7200000000000001E-2</v>
      </c>
      <c r="D26" s="53">
        <v>7.7600000000000002E-2</v>
      </c>
      <c r="E26" s="53">
        <v>8.4699999999999998E-2</v>
      </c>
      <c r="F26" s="53">
        <v>1.0800000000000001E-2</v>
      </c>
      <c r="G26" s="53">
        <v>9.2999999999999992E-3</v>
      </c>
      <c r="H26" s="53">
        <v>1.9099999999999999E-2</v>
      </c>
      <c r="I26" s="53">
        <v>2.12E-2</v>
      </c>
      <c r="J26" s="53">
        <v>2.9899999999999999E-2</v>
      </c>
      <c r="K26" s="53">
        <v>3.6999999999999998E-2</v>
      </c>
      <c r="L26" s="53">
        <v>4.19E-2</v>
      </c>
      <c r="M26" s="53">
        <v>4.1399999999999999E-2</v>
      </c>
      <c r="N26" s="53">
        <v>4.2000000000000003E-2</v>
      </c>
      <c r="O26" s="53">
        <v>4.3999999999999997E-2</v>
      </c>
      <c r="P26" s="53">
        <v>5.11E-2</v>
      </c>
      <c r="Q26" s="53">
        <v>5.3900000000000003E-2</v>
      </c>
      <c r="R26" s="53">
        <v>4.9799999999999997E-2</v>
      </c>
      <c r="S26" s="53">
        <v>3.5999999999999997E-2</v>
      </c>
      <c r="T26" s="53">
        <v>3.1899999999999998E-2</v>
      </c>
      <c r="U26" s="53">
        <v>1.2500000000000001E-2</v>
      </c>
      <c r="V26" s="53">
        <v>3.5700000000000003E-2</v>
      </c>
      <c r="W26" s="53">
        <v>4.0099999999999997E-2</v>
      </c>
      <c r="X26" s="53">
        <v>4.2000000000000003E-2</v>
      </c>
      <c r="Y26" s="53">
        <v>4.6800000000000001E-2</v>
      </c>
      <c r="Z26" s="53">
        <v>4.9299999999999997E-2</v>
      </c>
      <c r="AA26" s="53">
        <v>5.4300000000000001E-2</v>
      </c>
      <c r="AB26" s="53">
        <v>5.79E-2</v>
      </c>
      <c r="AC26" s="53">
        <v>6.8699999999999997E-2</v>
      </c>
      <c r="AD26" s="53">
        <v>7.8200000000000006E-2</v>
      </c>
      <c r="AE26" s="53">
        <v>8.1799999999999998E-2</v>
      </c>
      <c r="AF26" s="53">
        <v>9.3200000000000005E-2</v>
      </c>
      <c r="AG26" s="53">
        <v>0.1229</v>
      </c>
      <c r="AH26" s="53"/>
      <c r="AI26" s="53"/>
      <c r="AJ26" s="53"/>
      <c r="AK26" s="53"/>
      <c r="AL26" s="53"/>
    </row>
    <row r="27" spans="1:38" x14ac:dyDescent="0.25">
      <c r="A27" s="53" t="s">
        <v>27</v>
      </c>
      <c r="B27" s="53">
        <v>-0.01</v>
      </c>
      <c r="C27" s="53">
        <v>0.1</v>
      </c>
      <c r="D27" s="53">
        <v>0.17</v>
      </c>
      <c r="E27" s="53">
        <v>0.23</v>
      </c>
      <c r="F27" s="53">
        <v>7.0000000000000007E-2</v>
      </c>
      <c r="G27" s="53">
        <v>0.1</v>
      </c>
      <c r="H27" s="53">
        <v>0.09</v>
      </c>
      <c r="I27" s="53">
        <v>0.14000000000000001</v>
      </c>
      <c r="J27" s="53">
        <v>0.23</v>
      </c>
      <c r="K27" s="53">
        <v>0.36</v>
      </c>
      <c r="L27" s="53">
        <v>0.49</v>
      </c>
      <c r="M27" s="53">
        <v>0.62</v>
      </c>
      <c r="N27" s="53">
        <v>0.76</v>
      </c>
      <c r="O27" s="53">
        <v>0.96</v>
      </c>
      <c r="P27" s="53">
        <v>1.27</v>
      </c>
      <c r="Q27" s="53">
        <v>1.59</v>
      </c>
      <c r="R27" s="53">
        <v>1.83</v>
      </c>
      <c r="S27" s="53">
        <v>1.42</v>
      </c>
      <c r="T27" s="53">
        <v>1.19</v>
      </c>
      <c r="U27" s="53">
        <v>0.39</v>
      </c>
      <c r="V27" s="53">
        <v>1.17</v>
      </c>
      <c r="W27" s="53">
        <v>1.49</v>
      </c>
      <c r="X27" s="53">
        <v>1.75</v>
      </c>
      <c r="Y27" s="53">
        <v>2.1</v>
      </c>
      <c r="Z27" s="53">
        <v>2.5</v>
      </c>
      <c r="AA27" s="53">
        <v>2.98</v>
      </c>
      <c r="AB27" s="53">
        <v>3.56</v>
      </c>
      <c r="AC27" s="53">
        <v>4.6900000000000004</v>
      </c>
      <c r="AD27" s="53">
        <v>5.82</v>
      </c>
      <c r="AE27" s="53">
        <v>6.57</v>
      </c>
      <c r="AF27" s="53">
        <v>9.14</v>
      </c>
      <c r="AG27" s="53">
        <v>16.22</v>
      </c>
      <c r="AH27" s="53"/>
      <c r="AI27" s="53"/>
      <c r="AJ27" s="53"/>
      <c r="AK27" s="53"/>
      <c r="AL27" s="53"/>
    </row>
    <row r="28" spans="1:38" x14ac:dyDescent="0.25">
      <c r="A28" s="53" t="s">
        <v>28</v>
      </c>
      <c r="B28" s="53">
        <v>-0.01</v>
      </c>
      <c r="C28" s="53">
        <v>0.1</v>
      </c>
      <c r="D28" s="53">
        <v>0.17</v>
      </c>
      <c r="E28" s="53">
        <v>0.23</v>
      </c>
      <c r="F28" s="53">
        <v>7.0000000000000007E-2</v>
      </c>
      <c r="G28" s="53">
        <v>0.1</v>
      </c>
      <c r="H28" s="53">
        <v>0.09</v>
      </c>
      <c r="I28" s="53">
        <v>0.14000000000000001</v>
      </c>
      <c r="J28" s="53">
        <v>0.23</v>
      </c>
      <c r="K28" s="53">
        <v>0.35</v>
      </c>
      <c r="L28" s="53">
        <v>0.47</v>
      </c>
      <c r="M28" s="53">
        <v>0.59</v>
      </c>
      <c r="N28" s="53">
        <v>0.72</v>
      </c>
      <c r="O28" s="53">
        <v>0.91</v>
      </c>
      <c r="P28" s="53">
        <v>1.19</v>
      </c>
      <c r="Q28" s="53">
        <v>1.5</v>
      </c>
      <c r="R28" s="53">
        <v>1.74</v>
      </c>
      <c r="S28" s="53">
        <v>1.37</v>
      </c>
      <c r="T28" s="53">
        <v>1.18</v>
      </c>
      <c r="U28" s="53">
        <v>0.39</v>
      </c>
      <c r="V28" s="53">
        <v>1.1499999999999999</v>
      </c>
      <c r="W28" s="53">
        <v>1.47</v>
      </c>
      <c r="X28" s="53">
        <v>1.71</v>
      </c>
      <c r="Y28" s="53">
        <v>2.0499999999999998</v>
      </c>
      <c r="Z28" s="53">
        <v>2.44</v>
      </c>
      <c r="AA28" s="53">
        <v>2.9</v>
      </c>
      <c r="AB28" s="53">
        <v>3.47</v>
      </c>
      <c r="AC28" s="53">
        <v>4.51</v>
      </c>
      <c r="AD28" s="53">
        <v>5.62</v>
      </c>
      <c r="AE28" s="53">
        <v>6.4</v>
      </c>
      <c r="AF28" s="53">
        <v>8.9700000000000006</v>
      </c>
      <c r="AG28" s="53">
        <v>15.99</v>
      </c>
      <c r="AH28" s="53"/>
      <c r="AI28" s="53"/>
      <c r="AJ28" s="53"/>
      <c r="AK28" s="53"/>
      <c r="AL28" s="53"/>
    </row>
    <row r="29" spans="1:38" x14ac:dyDescent="0.25">
      <c r="A29" s="53" t="s">
        <v>29</v>
      </c>
      <c r="B29" s="53">
        <v>23800000</v>
      </c>
      <c r="C29" s="53">
        <v>24700000</v>
      </c>
      <c r="D29" s="53">
        <v>24700000</v>
      </c>
      <c r="E29" s="53">
        <v>24700000</v>
      </c>
      <c r="F29" s="53">
        <v>16117216</v>
      </c>
      <c r="G29" s="53">
        <v>16095203</v>
      </c>
      <c r="H29" s="53">
        <v>48102609</v>
      </c>
      <c r="I29" s="53">
        <v>48736687</v>
      </c>
      <c r="J29" s="53">
        <v>58856625</v>
      </c>
      <c r="K29" s="53">
        <v>58274437</v>
      </c>
      <c r="L29" s="53">
        <v>57341250</v>
      </c>
      <c r="M29" s="53">
        <v>57206250</v>
      </c>
      <c r="N29" s="53">
        <v>54519750</v>
      </c>
      <c r="O29" s="53">
        <v>53058000</v>
      </c>
      <c r="P29" s="53">
        <v>52838000</v>
      </c>
      <c r="Q29" s="53">
        <v>52445000</v>
      </c>
      <c r="R29" s="53">
        <v>51866000</v>
      </c>
      <c r="S29" s="53">
        <v>48887000</v>
      </c>
      <c r="T29" s="53">
        <v>47758000</v>
      </c>
      <c r="U29" s="53">
        <v>48649000</v>
      </c>
      <c r="V29" s="53">
        <v>49469000</v>
      </c>
      <c r="W29" s="53">
        <v>48158000</v>
      </c>
      <c r="X29" s="53">
        <v>46937000</v>
      </c>
      <c r="Y29" s="53">
        <v>46282000</v>
      </c>
      <c r="Z29" s="53">
        <v>44281000</v>
      </c>
      <c r="AA29" s="53">
        <v>43105000</v>
      </c>
      <c r="AB29" s="53">
        <v>41872000</v>
      </c>
      <c r="AC29" s="53">
        <v>40838000</v>
      </c>
      <c r="AD29" s="53">
        <v>40311000</v>
      </c>
      <c r="AE29" s="53">
        <v>39833000</v>
      </c>
      <c r="AF29" s="53">
        <v>40106000</v>
      </c>
      <c r="AG29" s="53">
        <v>40101000</v>
      </c>
      <c r="AH29" s="53"/>
      <c r="AI29" s="53"/>
      <c r="AJ29" s="53"/>
      <c r="AK29" s="53"/>
      <c r="AL29" s="53"/>
    </row>
    <row r="30" spans="1:38" x14ac:dyDescent="0.25">
      <c r="A30" s="53" t="s">
        <v>30</v>
      </c>
      <c r="B30" s="53">
        <v>23800000</v>
      </c>
      <c r="C30" s="53">
        <v>24700000</v>
      </c>
      <c r="D30" s="53">
        <v>24700000</v>
      </c>
      <c r="E30" s="53">
        <v>24700000</v>
      </c>
      <c r="F30" s="53">
        <v>16849716</v>
      </c>
      <c r="G30" s="53">
        <v>17117151</v>
      </c>
      <c r="H30" s="53">
        <v>49070812</v>
      </c>
      <c r="I30" s="53">
        <v>50050406</v>
      </c>
      <c r="J30" s="53">
        <v>60299437</v>
      </c>
      <c r="K30" s="53">
        <v>60147562</v>
      </c>
      <c r="L30" s="53">
        <v>59879250</v>
      </c>
      <c r="M30" s="53">
        <v>60131250</v>
      </c>
      <c r="N30" s="53">
        <v>57431250</v>
      </c>
      <c r="O30" s="53">
        <v>55773000</v>
      </c>
      <c r="P30" s="53">
        <v>56139000</v>
      </c>
      <c r="Q30" s="53">
        <v>55634000</v>
      </c>
      <c r="R30" s="53">
        <v>54662000</v>
      </c>
      <c r="S30" s="53">
        <v>50802000</v>
      </c>
      <c r="T30" s="53">
        <v>48444000</v>
      </c>
      <c r="U30" s="53">
        <v>49049000</v>
      </c>
      <c r="V30" s="53">
        <v>50161000</v>
      </c>
      <c r="W30" s="53">
        <v>48987000</v>
      </c>
      <c r="X30" s="53">
        <v>48058000</v>
      </c>
      <c r="Y30" s="53">
        <v>47530000</v>
      </c>
      <c r="Z30" s="53">
        <v>45441000</v>
      </c>
      <c r="AA30" s="53">
        <v>44254000</v>
      </c>
      <c r="AB30" s="53">
        <v>42984000</v>
      </c>
      <c r="AC30" s="53">
        <v>42449000</v>
      </c>
      <c r="AD30" s="53">
        <v>41693000</v>
      </c>
      <c r="AE30" s="53">
        <v>40865000</v>
      </c>
      <c r="AF30" s="53">
        <v>40865000</v>
      </c>
      <c r="AG30" s="53">
        <v>40691000</v>
      </c>
      <c r="AH30" s="53"/>
      <c r="AI30" s="53"/>
      <c r="AJ30" s="53"/>
      <c r="AK30" s="53"/>
      <c r="AL30" s="53"/>
    </row>
    <row r="31" spans="1:38" x14ac:dyDescent="0.25">
      <c r="A31" s="53" t="s">
        <v>31</v>
      </c>
      <c r="B31" s="53" t="s">
        <v>4</v>
      </c>
      <c r="C31" s="53" t="s">
        <v>4</v>
      </c>
      <c r="D31" s="53" t="s">
        <v>4</v>
      </c>
      <c r="E31" s="53" t="s">
        <v>4</v>
      </c>
      <c r="F31" s="53" t="s">
        <v>4</v>
      </c>
      <c r="G31" s="53" t="s">
        <v>4</v>
      </c>
      <c r="H31" s="53" t="s">
        <v>4</v>
      </c>
      <c r="I31" s="53" t="s">
        <v>4</v>
      </c>
      <c r="J31" s="53" t="s">
        <v>4</v>
      </c>
      <c r="K31" s="53" t="s">
        <v>4</v>
      </c>
      <c r="L31" s="53" t="s">
        <v>4</v>
      </c>
      <c r="M31" s="53" t="s">
        <v>262</v>
      </c>
      <c r="N31" s="53" t="s">
        <v>263</v>
      </c>
      <c r="O31" s="53" t="s">
        <v>264</v>
      </c>
      <c r="P31" s="53" t="s">
        <v>265</v>
      </c>
      <c r="Q31" s="53" t="s">
        <v>266</v>
      </c>
      <c r="R31" s="53" t="s">
        <v>267</v>
      </c>
      <c r="S31" s="53" t="s">
        <v>4</v>
      </c>
      <c r="T31" s="53" t="s">
        <v>268</v>
      </c>
      <c r="U31" s="53" t="s">
        <v>269</v>
      </c>
      <c r="V31" s="53" t="s">
        <v>270</v>
      </c>
      <c r="W31" s="53" t="s">
        <v>271</v>
      </c>
      <c r="X31" s="53" t="s">
        <v>272</v>
      </c>
      <c r="Y31" s="53" t="s">
        <v>273</v>
      </c>
      <c r="Z31" s="53" t="s">
        <v>274</v>
      </c>
      <c r="AA31" s="53" t="s">
        <v>275</v>
      </c>
      <c r="AB31" s="53" t="s">
        <v>276</v>
      </c>
      <c r="AC31" s="53" t="s">
        <v>277</v>
      </c>
      <c r="AD31" s="53" t="s">
        <v>278</v>
      </c>
      <c r="AE31" s="53" t="s">
        <v>279</v>
      </c>
      <c r="AF31" s="53" t="s">
        <v>280</v>
      </c>
      <c r="AG31" s="53" t="s">
        <v>281</v>
      </c>
      <c r="AH31" s="53"/>
      <c r="AI31" s="53"/>
      <c r="AJ31" s="53"/>
      <c r="AK31" s="53"/>
      <c r="AL31" s="53"/>
    </row>
    <row r="32" spans="1:38" x14ac:dyDescent="0.25">
      <c r="A32" s="53" t="s">
        <v>32</v>
      </c>
      <c r="B32" s="53" t="s">
        <v>1</v>
      </c>
      <c r="C32" s="53" t="s">
        <v>1</v>
      </c>
      <c r="D32" s="53" t="s">
        <v>1</v>
      </c>
      <c r="E32" s="53" t="s">
        <v>1</v>
      </c>
      <c r="F32" s="53" t="s">
        <v>1</v>
      </c>
      <c r="G32" s="53" t="s">
        <v>1</v>
      </c>
      <c r="H32" s="53" t="s">
        <v>1</v>
      </c>
      <c r="I32" s="53" t="s">
        <v>1</v>
      </c>
      <c r="J32" s="53" t="s">
        <v>1</v>
      </c>
      <c r="K32" s="53" t="s">
        <v>1</v>
      </c>
      <c r="L32" s="53" t="s">
        <v>1</v>
      </c>
      <c r="M32" s="53" t="s">
        <v>1</v>
      </c>
      <c r="N32" s="53" t="s">
        <v>1</v>
      </c>
      <c r="O32" s="53" t="s">
        <v>1</v>
      </c>
      <c r="P32" s="53" t="s">
        <v>1</v>
      </c>
      <c r="Q32" s="53" t="s">
        <v>1</v>
      </c>
      <c r="R32" s="53" t="s">
        <v>1</v>
      </c>
      <c r="S32" s="53" t="s">
        <v>1</v>
      </c>
      <c r="T32" s="53" t="s">
        <v>1</v>
      </c>
      <c r="U32" s="53" t="s">
        <v>1</v>
      </c>
      <c r="V32" s="53" t="s">
        <v>1</v>
      </c>
      <c r="W32" s="53" t="s">
        <v>1</v>
      </c>
      <c r="X32" s="53" t="s">
        <v>1</v>
      </c>
      <c r="Y32" s="53" t="s">
        <v>1</v>
      </c>
      <c r="Z32" s="53" t="s">
        <v>1</v>
      </c>
      <c r="AA32" s="53" t="s">
        <v>1</v>
      </c>
      <c r="AB32" s="53" t="s">
        <v>1</v>
      </c>
      <c r="AC32" s="53" t="s">
        <v>1</v>
      </c>
      <c r="AD32" s="53" t="s">
        <v>1</v>
      </c>
      <c r="AE32" s="53" t="s">
        <v>1</v>
      </c>
      <c r="AF32" s="53" t="s">
        <v>1</v>
      </c>
      <c r="AG32" s="53" t="s">
        <v>1</v>
      </c>
      <c r="AH32" s="53"/>
      <c r="AI32" s="53"/>
      <c r="AJ32" s="53"/>
      <c r="AK32" s="53"/>
      <c r="AL32" s="53"/>
    </row>
    <row r="33" spans="1:38" x14ac:dyDescent="0.25">
      <c r="A33" s="53" t="s">
        <v>33</v>
      </c>
      <c r="B33" s="53" t="s">
        <v>4</v>
      </c>
      <c r="C33" s="53" t="s">
        <v>4</v>
      </c>
      <c r="D33" s="53" t="s">
        <v>4</v>
      </c>
      <c r="E33" s="53">
        <v>900000</v>
      </c>
      <c r="F33" s="53">
        <v>800000</v>
      </c>
      <c r="G33" s="53">
        <v>2000000</v>
      </c>
      <c r="H33" s="53">
        <v>4600000</v>
      </c>
      <c r="I33" s="53">
        <v>22300000</v>
      </c>
      <c r="J33" s="53">
        <v>4900000</v>
      </c>
      <c r="K33" s="53">
        <v>4000000</v>
      </c>
      <c r="L33" s="53">
        <v>3431000</v>
      </c>
      <c r="M33" s="53">
        <v>3524000</v>
      </c>
      <c r="N33" s="53">
        <v>5132000</v>
      </c>
      <c r="O33" s="53">
        <v>12812000</v>
      </c>
      <c r="P33" s="53">
        <v>21762000</v>
      </c>
      <c r="Q33" s="53">
        <v>26866000</v>
      </c>
      <c r="R33" s="53">
        <v>16734000</v>
      </c>
      <c r="S33" s="53">
        <v>15825000</v>
      </c>
      <c r="T33" s="53">
        <v>15762000</v>
      </c>
      <c r="U33" s="53">
        <v>15843000</v>
      </c>
      <c r="V33" s="53">
        <v>9721000</v>
      </c>
      <c r="W33" s="53">
        <v>17487000</v>
      </c>
      <c r="X33" s="53">
        <v>12463000</v>
      </c>
      <c r="Y33" s="53">
        <v>8006000</v>
      </c>
      <c r="Z33" s="53">
        <v>14830000</v>
      </c>
      <c r="AA33" s="53">
        <v>13237000</v>
      </c>
      <c r="AB33" s="53">
        <v>21956000</v>
      </c>
      <c r="AC33" s="53">
        <v>29940000</v>
      </c>
      <c r="AD33" s="53">
        <v>16358000</v>
      </c>
      <c r="AE33" s="53">
        <v>28583000</v>
      </c>
      <c r="AF33" s="53">
        <v>34128000</v>
      </c>
      <c r="AG33" s="53">
        <v>24321000</v>
      </c>
      <c r="AH33" s="53"/>
      <c r="AI33" s="53"/>
      <c r="AJ33" s="53"/>
      <c r="AK33" s="53"/>
      <c r="AL33" s="53"/>
    </row>
    <row r="34" spans="1:38" x14ac:dyDescent="0.25">
      <c r="A34" s="53" t="s">
        <v>34</v>
      </c>
      <c r="B34" s="53" t="s">
        <v>4</v>
      </c>
      <c r="C34" s="53" t="s">
        <v>4</v>
      </c>
      <c r="D34" s="53" t="s">
        <v>4</v>
      </c>
      <c r="E34" s="53" t="s">
        <v>4</v>
      </c>
      <c r="F34" s="53" t="s">
        <v>4</v>
      </c>
      <c r="G34" s="53" t="s">
        <v>4</v>
      </c>
      <c r="H34" s="53" t="s">
        <v>4</v>
      </c>
      <c r="I34" s="53" t="s">
        <v>4</v>
      </c>
      <c r="J34" s="53" t="s">
        <v>4</v>
      </c>
      <c r="K34" s="53" t="s">
        <v>4</v>
      </c>
      <c r="L34" s="53" t="s">
        <v>4</v>
      </c>
      <c r="M34" s="53" t="s">
        <v>4</v>
      </c>
      <c r="N34" s="53" t="s">
        <v>4</v>
      </c>
      <c r="O34" s="53" t="s">
        <v>4</v>
      </c>
      <c r="P34" s="53" t="s">
        <v>4</v>
      </c>
      <c r="Q34" s="53" t="s">
        <v>4</v>
      </c>
      <c r="R34" s="53" t="s">
        <v>4</v>
      </c>
      <c r="S34" s="53" t="s">
        <v>4</v>
      </c>
      <c r="T34" s="53" t="s">
        <v>4</v>
      </c>
      <c r="U34" s="53" t="s">
        <v>4</v>
      </c>
      <c r="V34" s="53" t="s">
        <v>4</v>
      </c>
      <c r="W34" s="53" t="s">
        <v>4</v>
      </c>
      <c r="X34" s="53" t="s">
        <v>4</v>
      </c>
      <c r="Y34" s="53" t="s">
        <v>4</v>
      </c>
      <c r="Z34" s="53" t="s">
        <v>4</v>
      </c>
      <c r="AA34" s="53" t="s">
        <v>4</v>
      </c>
      <c r="AB34" s="53" t="s">
        <v>4</v>
      </c>
      <c r="AC34" s="53" t="s">
        <v>4</v>
      </c>
      <c r="AD34" s="53" t="s">
        <v>4</v>
      </c>
      <c r="AE34" s="53" t="s">
        <v>4</v>
      </c>
      <c r="AF34" s="53" t="s">
        <v>4</v>
      </c>
      <c r="AG34" s="53" t="s">
        <v>4</v>
      </c>
      <c r="AH34" s="53"/>
      <c r="AI34" s="53"/>
      <c r="AJ34" s="53"/>
      <c r="AK34" s="53"/>
      <c r="AL34" s="53"/>
    </row>
    <row r="35" spans="1:38" x14ac:dyDescent="0.25">
      <c r="A35" s="53" t="s">
        <v>35</v>
      </c>
      <c r="B35" s="53" t="s">
        <v>4</v>
      </c>
      <c r="C35" s="53" t="s">
        <v>4</v>
      </c>
      <c r="D35" s="53" t="s">
        <v>4</v>
      </c>
      <c r="E35" s="53">
        <v>900000</v>
      </c>
      <c r="F35" s="53">
        <v>800000</v>
      </c>
      <c r="G35" s="53">
        <v>2000000</v>
      </c>
      <c r="H35" s="53">
        <v>4600000</v>
      </c>
      <c r="I35" s="53">
        <v>22300000</v>
      </c>
      <c r="J35" s="53">
        <v>4900000</v>
      </c>
      <c r="K35" s="53">
        <v>4000000</v>
      </c>
      <c r="L35" s="53">
        <v>3431000</v>
      </c>
      <c r="M35" s="53">
        <v>3524000</v>
      </c>
      <c r="N35" s="53">
        <v>5132000</v>
      </c>
      <c r="O35" s="53">
        <v>12812000</v>
      </c>
      <c r="P35" s="53">
        <v>21762000</v>
      </c>
      <c r="Q35" s="53">
        <v>26866000</v>
      </c>
      <c r="R35" s="53">
        <v>16734000</v>
      </c>
      <c r="S35" s="53">
        <v>15825000</v>
      </c>
      <c r="T35" s="53">
        <v>15762000</v>
      </c>
      <c r="U35" s="53">
        <v>15843000</v>
      </c>
      <c r="V35" s="53">
        <v>9721000</v>
      </c>
      <c r="W35" s="53">
        <v>17487000</v>
      </c>
      <c r="X35" s="53">
        <v>12463000</v>
      </c>
      <c r="Y35" s="53">
        <v>8006000</v>
      </c>
      <c r="Z35" s="53">
        <v>14830000</v>
      </c>
      <c r="AA35" s="53">
        <v>13237000</v>
      </c>
      <c r="AB35" s="53">
        <v>21956000</v>
      </c>
      <c r="AC35" s="53">
        <v>29940000</v>
      </c>
      <c r="AD35" s="53">
        <v>16358000</v>
      </c>
      <c r="AE35" s="53">
        <v>28583000</v>
      </c>
      <c r="AF35" s="53">
        <v>34128000</v>
      </c>
      <c r="AG35" s="53">
        <v>24321000</v>
      </c>
      <c r="AH35" s="53"/>
      <c r="AI35" s="53"/>
      <c r="AJ35" s="53"/>
      <c r="AK35" s="53"/>
      <c r="AL35" s="53"/>
    </row>
    <row r="36" spans="1:38" x14ac:dyDescent="0.25">
      <c r="A36" s="53" t="s">
        <v>36</v>
      </c>
      <c r="B36" s="53" t="s">
        <v>4</v>
      </c>
      <c r="C36" s="53" t="s">
        <v>4</v>
      </c>
      <c r="D36" s="53" t="s">
        <v>4</v>
      </c>
      <c r="E36" s="53">
        <v>3000000</v>
      </c>
      <c r="F36" s="53">
        <v>5300000</v>
      </c>
      <c r="G36" s="53">
        <v>12100000</v>
      </c>
      <c r="H36" s="53">
        <v>25300000</v>
      </c>
      <c r="I36" s="53">
        <v>24800000</v>
      </c>
      <c r="J36" s="53">
        <v>34600000</v>
      </c>
      <c r="K36" s="53">
        <v>40900000</v>
      </c>
      <c r="L36" s="53">
        <v>53255000</v>
      </c>
      <c r="M36" s="53">
        <v>60231000</v>
      </c>
      <c r="N36" s="53">
        <v>70142000</v>
      </c>
      <c r="O36" s="53">
        <v>83824000</v>
      </c>
      <c r="P36" s="53">
        <v>97589000</v>
      </c>
      <c r="Q36" s="53">
        <v>141785000</v>
      </c>
      <c r="R36" s="53">
        <v>154937000</v>
      </c>
      <c r="S36" s="53">
        <v>141117000</v>
      </c>
      <c r="T36" s="53">
        <v>115584000</v>
      </c>
      <c r="U36" s="53">
        <v>96364000</v>
      </c>
      <c r="V36" s="53">
        <v>101543000</v>
      </c>
      <c r="W36" s="53">
        <v>110555000</v>
      </c>
      <c r="X36" s="53">
        <v>113859000</v>
      </c>
      <c r="Y36" s="53">
        <v>45138000</v>
      </c>
      <c r="Z36" s="53">
        <v>51014000</v>
      </c>
      <c r="AA36" s="53">
        <v>54173000</v>
      </c>
      <c r="AB36" s="53">
        <v>61437000</v>
      </c>
      <c r="AC36" s="53">
        <v>76597000</v>
      </c>
      <c r="AD36" s="53">
        <v>69493000</v>
      </c>
      <c r="AE36" s="53">
        <v>76648000</v>
      </c>
      <c r="AF36" s="53">
        <v>122252000</v>
      </c>
      <c r="AG36" s="53">
        <v>376571000</v>
      </c>
      <c r="AH36" s="53"/>
      <c r="AI36" s="53"/>
      <c r="AJ36" s="53"/>
      <c r="AK36" s="53"/>
      <c r="AL36" s="53"/>
    </row>
    <row r="37" spans="1:38" x14ac:dyDescent="0.25">
      <c r="A37" s="53" t="s">
        <v>37</v>
      </c>
      <c r="B37" s="53" t="s">
        <v>4</v>
      </c>
      <c r="C37" s="53" t="s">
        <v>4</v>
      </c>
      <c r="D37" s="53" t="s">
        <v>4</v>
      </c>
      <c r="E37" s="53">
        <v>7100000</v>
      </c>
      <c r="F37" s="53">
        <v>13300000</v>
      </c>
      <c r="G37" s="53">
        <v>25200000</v>
      </c>
      <c r="H37" s="53">
        <v>42100000</v>
      </c>
      <c r="I37" s="53">
        <v>48300000</v>
      </c>
      <c r="J37" s="53">
        <v>69400000</v>
      </c>
      <c r="K37" s="53">
        <v>84300000</v>
      </c>
      <c r="L37" s="53">
        <v>116849000</v>
      </c>
      <c r="M37" s="53">
        <v>181462000</v>
      </c>
      <c r="N37" s="53">
        <v>183720000</v>
      </c>
      <c r="O37" s="53">
        <v>193905000</v>
      </c>
      <c r="P37" s="53">
        <v>195787000</v>
      </c>
      <c r="Q37" s="53">
        <v>330575000</v>
      </c>
      <c r="R37" s="53">
        <v>332069000</v>
      </c>
      <c r="S37" s="53">
        <v>379663000</v>
      </c>
      <c r="T37" s="53">
        <v>405914000</v>
      </c>
      <c r="U37" s="53">
        <v>355528000</v>
      </c>
      <c r="V37" s="53">
        <v>347439000</v>
      </c>
      <c r="W37" s="53">
        <v>386924000</v>
      </c>
      <c r="X37" s="53">
        <v>400308000</v>
      </c>
      <c r="Y37" s="53">
        <v>429197000</v>
      </c>
      <c r="Z37" s="53">
        <v>466962000</v>
      </c>
      <c r="AA37" s="53">
        <v>474275000</v>
      </c>
      <c r="AB37" s="53">
        <v>486116000</v>
      </c>
      <c r="AC37" s="53">
        <v>536474000</v>
      </c>
      <c r="AD37" s="53">
        <v>672579000</v>
      </c>
      <c r="AE37" s="53">
        <v>702274000</v>
      </c>
      <c r="AF37" s="53">
        <v>780989000</v>
      </c>
      <c r="AG37" s="53">
        <v>1339100000</v>
      </c>
      <c r="AH37" s="53"/>
      <c r="AI37" s="53"/>
      <c r="AJ37" s="53"/>
      <c r="AK37" s="53"/>
      <c r="AL37" s="53"/>
    </row>
    <row r="38" spans="1:38" x14ac:dyDescent="0.25">
      <c r="A38" s="53" t="s">
        <v>38</v>
      </c>
      <c r="B38" s="53" t="s">
        <v>4</v>
      </c>
      <c r="C38" s="53" t="s">
        <v>4</v>
      </c>
      <c r="D38" s="53" t="s">
        <v>4</v>
      </c>
      <c r="E38" s="53">
        <v>100000</v>
      </c>
      <c r="F38" s="53">
        <v>300000</v>
      </c>
      <c r="G38" s="53">
        <v>600000</v>
      </c>
      <c r="H38" s="53">
        <v>1100000</v>
      </c>
      <c r="I38" s="53">
        <v>1100000</v>
      </c>
      <c r="J38" s="53">
        <v>3300000</v>
      </c>
      <c r="K38" s="53">
        <v>3200000</v>
      </c>
      <c r="L38" s="53">
        <v>4645000</v>
      </c>
      <c r="M38" s="53">
        <v>5116000</v>
      </c>
      <c r="N38" s="53">
        <v>4080000</v>
      </c>
      <c r="O38" s="53">
        <v>5855000</v>
      </c>
      <c r="P38" s="53">
        <v>8397000</v>
      </c>
      <c r="Q38" s="53">
        <v>13167000</v>
      </c>
      <c r="R38" s="53">
        <v>15681000</v>
      </c>
      <c r="S38" s="53">
        <v>17404000</v>
      </c>
      <c r="T38" s="53">
        <v>19584000</v>
      </c>
      <c r="U38" s="53">
        <v>23582000</v>
      </c>
      <c r="V38" s="53">
        <v>17889000</v>
      </c>
      <c r="W38" s="53">
        <v>23035000</v>
      </c>
      <c r="X38" s="53">
        <v>16466000</v>
      </c>
      <c r="Y38" s="53">
        <v>95408000</v>
      </c>
      <c r="Z38" s="53">
        <v>104407000</v>
      </c>
      <c r="AA38" s="53">
        <v>120059000</v>
      </c>
      <c r="AB38" s="53">
        <v>126048000</v>
      </c>
      <c r="AC38" s="53">
        <v>139237000</v>
      </c>
      <c r="AD38" s="53">
        <v>156814000</v>
      </c>
      <c r="AE38" s="53">
        <v>166063000</v>
      </c>
      <c r="AF38" s="53">
        <v>184558000</v>
      </c>
      <c r="AG38" s="53">
        <v>29093000</v>
      </c>
      <c r="AH38" s="53"/>
      <c r="AI38" s="53"/>
      <c r="AJ38" s="53"/>
      <c r="AK38" s="53"/>
      <c r="AL38" s="53"/>
    </row>
    <row r="39" spans="1:38" x14ac:dyDescent="0.25">
      <c r="A39" s="53" t="s">
        <v>39</v>
      </c>
      <c r="B39" s="53" t="s">
        <v>4</v>
      </c>
      <c r="C39" s="53" t="s">
        <v>4</v>
      </c>
      <c r="D39" s="53" t="s">
        <v>4</v>
      </c>
      <c r="E39" s="53">
        <v>11100000</v>
      </c>
      <c r="F39" s="53">
        <v>19700000</v>
      </c>
      <c r="G39" s="53">
        <v>39900000</v>
      </c>
      <c r="H39" s="53">
        <v>73100000</v>
      </c>
      <c r="I39" s="53">
        <v>96500000</v>
      </c>
      <c r="J39" s="53">
        <v>112200000</v>
      </c>
      <c r="K39" s="53">
        <v>132400000</v>
      </c>
      <c r="L39" s="53">
        <v>178180000</v>
      </c>
      <c r="M39" s="53">
        <v>250333000</v>
      </c>
      <c r="N39" s="53">
        <v>263074000</v>
      </c>
      <c r="O39" s="53">
        <v>296396000</v>
      </c>
      <c r="P39" s="53">
        <v>323535000</v>
      </c>
      <c r="Q39" s="53">
        <v>512393000</v>
      </c>
      <c r="R39" s="53">
        <v>519421000</v>
      </c>
      <c r="S39" s="53">
        <v>554009000</v>
      </c>
      <c r="T39" s="53">
        <v>556844000</v>
      </c>
      <c r="U39" s="53">
        <v>491317000</v>
      </c>
      <c r="V39" s="53">
        <v>476592000</v>
      </c>
      <c r="W39" s="53">
        <v>538001000</v>
      </c>
      <c r="X39" s="53">
        <v>543096000</v>
      </c>
      <c r="Y39" s="53">
        <v>577749000</v>
      </c>
      <c r="Z39" s="53">
        <v>637213000</v>
      </c>
      <c r="AA39" s="53">
        <v>661744000</v>
      </c>
      <c r="AB39" s="53">
        <v>695557000</v>
      </c>
      <c r="AC39" s="53">
        <v>782248000</v>
      </c>
      <c r="AD39" s="53">
        <v>915244000</v>
      </c>
      <c r="AE39" s="53">
        <v>973568000</v>
      </c>
      <c r="AF39" s="53">
        <v>1121927000</v>
      </c>
      <c r="AG39" s="53">
        <v>1769085000</v>
      </c>
      <c r="AH39" s="53"/>
      <c r="AI39" s="53"/>
      <c r="AJ39" s="53"/>
      <c r="AK39" s="53"/>
      <c r="AL39" s="53"/>
    </row>
    <row r="40" spans="1:38" x14ac:dyDescent="0.25">
      <c r="A40" s="53" t="s">
        <v>40</v>
      </c>
      <c r="B40" s="53" t="s">
        <v>4</v>
      </c>
      <c r="C40" s="53" t="s">
        <v>4</v>
      </c>
      <c r="D40" s="53" t="s">
        <v>4</v>
      </c>
      <c r="E40" s="53">
        <v>900000</v>
      </c>
      <c r="F40" s="53">
        <v>1300000</v>
      </c>
      <c r="G40" s="53">
        <v>3500000</v>
      </c>
      <c r="H40" s="53">
        <v>4400000</v>
      </c>
      <c r="I40" s="53">
        <v>4800000</v>
      </c>
      <c r="J40" s="53">
        <v>5400000</v>
      </c>
      <c r="K40" s="53">
        <v>6800000</v>
      </c>
      <c r="L40" s="53">
        <v>9229000</v>
      </c>
      <c r="M40" s="53">
        <v>15844000</v>
      </c>
      <c r="N40" s="53">
        <v>20921000</v>
      </c>
      <c r="O40" s="53">
        <v>24643000</v>
      </c>
      <c r="P40" s="53">
        <v>18595000</v>
      </c>
      <c r="Q40" s="53">
        <v>25598000</v>
      </c>
      <c r="R40" s="53">
        <v>33633000</v>
      </c>
      <c r="S40" s="53">
        <v>34223000</v>
      </c>
      <c r="T40" s="53">
        <v>33048000</v>
      </c>
      <c r="U40" s="53">
        <v>31432000</v>
      </c>
      <c r="V40" s="53">
        <v>30685000</v>
      </c>
      <c r="W40" s="53">
        <v>41394000</v>
      </c>
      <c r="X40" s="53">
        <v>46566000</v>
      </c>
      <c r="Y40" s="53">
        <v>52328000</v>
      </c>
      <c r="Z40" s="53">
        <v>56475000</v>
      </c>
      <c r="AA40" s="53">
        <v>69854000</v>
      </c>
      <c r="AB40" s="53">
        <v>83290000</v>
      </c>
      <c r="AC40" s="53">
        <v>100939000</v>
      </c>
      <c r="AD40" s="53">
        <v>106964000</v>
      </c>
      <c r="AE40" s="53">
        <v>288935000</v>
      </c>
      <c r="AF40" s="53">
        <v>314116000</v>
      </c>
      <c r="AG40" s="53">
        <v>420670000</v>
      </c>
      <c r="AH40" s="53"/>
      <c r="AI40" s="53"/>
      <c r="AJ40" s="53"/>
      <c r="AK40" s="53"/>
      <c r="AL40" s="53"/>
    </row>
    <row r="41" spans="1:38" x14ac:dyDescent="0.25">
      <c r="A41" s="53" t="s">
        <v>41</v>
      </c>
      <c r="B41" s="53" t="s">
        <v>4</v>
      </c>
      <c r="C41" s="53" t="s">
        <v>4</v>
      </c>
      <c r="D41" s="53" t="s">
        <v>4</v>
      </c>
      <c r="E41" s="53">
        <v>27300000</v>
      </c>
      <c r="F41" s="53" t="s">
        <v>4</v>
      </c>
      <c r="G41" s="53" t="s">
        <v>4</v>
      </c>
      <c r="H41" s="53" t="s">
        <v>4</v>
      </c>
      <c r="I41" s="53" t="s">
        <v>4</v>
      </c>
      <c r="J41" s="53" t="s">
        <v>4</v>
      </c>
      <c r="K41" s="53" t="s">
        <v>4</v>
      </c>
      <c r="L41" s="53" t="s">
        <v>4</v>
      </c>
      <c r="M41" s="53">
        <v>73582000</v>
      </c>
      <c r="N41" s="53" t="s">
        <v>4</v>
      </c>
      <c r="O41" s="53" t="s">
        <v>4</v>
      </c>
      <c r="P41" s="53" t="s">
        <v>4</v>
      </c>
      <c r="Q41" s="53" t="s">
        <v>4</v>
      </c>
      <c r="R41" s="53">
        <v>154244000</v>
      </c>
      <c r="S41" s="53">
        <v>155247000</v>
      </c>
      <c r="T41" s="53">
        <v>169567000</v>
      </c>
      <c r="U41" s="53">
        <v>176923000</v>
      </c>
      <c r="V41" s="53">
        <v>178516000</v>
      </c>
      <c r="W41" s="53">
        <v>177103000</v>
      </c>
      <c r="X41" s="53">
        <v>169983000</v>
      </c>
      <c r="Y41" s="53">
        <v>171974000</v>
      </c>
      <c r="Z41" s="53">
        <v>173924000</v>
      </c>
      <c r="AA41" s="53">
        <v>172761000</v>
      </c>
      <c r="AB41" s="53">
        <v>184795000</v>
      </c>
      <c r="AC41" s="53">
        <v>189435000</v>
      </c>
      <c r="AD41" s="53">
        <v>188472000</v>
      </c>
      <c r="AE41" s="53">
        <v>188596000</v>
      </c>
      <c r="AF41" s="53">
        <v>268167000</v>
      </c>
      <c r="AG41" s="53" t="s">
        <v>4</v>
      </c>
      <c r="AH41" s="53"/>
      <c r="AI41" s="53"/>
      <c r="AJ41" s="53"/>
      <c r="AK41" s="53"/>
      <c r="AL41" s="53"/>
    </row>
    <row r="42" spans="1:38" x14ac:dyDescent="0.25">
      <c r="A42" s="53" t="s">
        <v>42</v>
      </c>
      <c r="B42" s="53" t="s">
        <v>4</v>
      </c>
      <c r="C42" s="53" t="s">
        <v>4</v>
      </c>
      <c r="D42" s="53" t="s">
        <v>4</v>
      </c>
      <c r="E42" s="53" t="s">
        <v>4</v>
      </c>
      <c r="F42" s="53">
        <v>26700000</v>
      </c>
      <c r="G42" s="53">
        <v>29700000</v>
      </c>
      <c r="H42" s="53">
        <v>33000000</v>
      </c>
      <c r="I42" s="53">
        <v>32600000</v>
      </c>
      <c r="J42" s="53">
        <v>43900000</v>
      </c>
      <c r="K42" s="53">
        <v>49700000</v>
      </c>
      <c r="L42" s="53">
        <v>59744000</v>
      </c>
      <c r="M42" s="53" t="s">
        <v>4</v>
      </c>
      <c r="N42" s="53">
        <v>115707000</v>
      </c>
      <c r="O42" s="53">
        <v>126771000</v>
      </c>
      <c r="P42" s="53">
        <v>117304000</v>
      </c>
      <c r="Q42" s="53">
        <v>162384000</v>
      </c>
      <c r="R42" s="53">
        <v>18726000</v>
      </c>
      <c r="S42" s="53">
        <v>14504000</v>
      </c>
      <c r="T42" s="53">
        <v>13339000</v>
      </c>
      <c r="U42" s="53">
        <v>13917000</v>
      </c>
      <c r="V42" s="53">
        <v>12965000</v>
      </c>
      <c r="W42" s="53">
        <v>11738000</v>
      </c>
      <c r="X42" s="53">
        <v>11053000</v>
      </c>
      <c r="Y42" s="53">
        <v>10196000</v>
      </c>
      <c r="Z42" s="53">
        <v>11995000</v>
      </c>
      <c r="AA42" s="53">
        <v>11845000</v>
      </c>
      <c r="AB42" s="53">
        <v>13326000</v>
      </c>
      <c r="AC42" s="53">
        <v>13223000</v>
      </c>
      <c r="AD42" s="53">
        <v>12004000</v>
      </c>
      <c r="AE42" s="53">
        <v>11038000</v>
      </c>
      <c r="AF42" s="53">
        <v>12181000</v>
      </c>
      <c r="AG42" s="53" t="s">
        <v>4</v>
      </c>
      <c r="AH42" s="53"/>
      <c r="AI42" s="53"/>
      <c r="AJ42" s="53"/>
      <c r="AK42" s="53"/>
      <c r="AL42" s="53"/>
    </row>
    <row r="43" spans="1:38" x14ac:dyDescent="0.25">
      <c r="A43" s="53" t="s">
        <v>42</v>
      </c>
      <c r="B43" s="53" t="s">
        <v>4</v>
      </c>
      <c r="C43" s="53" t="s">
        <v>4</v>
      </c>
      <c r="D43" s="53" t="s">
        <v>4</v>
      </c>
      <c r="E43" s="53">
        <v>27300000</v>
      </c>
      <c r="F43" s="53">
        <v>26700000</v>
      </c>
      <c r="G43" s="53">
        <v>29700000</v>
      </c>
      <c r="H43" s="53">
        <v>33000000</v>
      </c>
      <c r="I43" s="53">
        <v>32600000</v>
      </c>
      <c r="J43" s="53">
        <v>43900000</v>
      </c>
      <c r="K43" s="53">
        <v>49700000</v>
      </c>
      <c r="L43" s="53">
        <v>59744000</v>
      </c>
      <c r="M43" s="53">
        <v>73582000</v>
      </c>
      <c r="N43" s="53">
        <v>115707000</v>
      </c>
      <c r="O43" s="53">
        <v>126771000</v>
      </c>
      <c r="P43" s="53">
        <v>117304000</v>
      </c>
      <c r="Q43" s="53">
        <v>162384000</v>
      </c>
      <c r="R43" s="53">
        <v>172970000</v>
      </c>
      <c r="S43" s="53">
        <v>169751000</v>
      </c>
      <c r="T43" s="53">
        <v>182906000</v>
      </c>
      <c r="U43" s="53">
        <v>190840000</v>
      </c>
      <c r="V43" s="53">
        <v>191481000</v>
      </c>
      <c r="W43" s="53">
        <v>188841000</v>
      </c>
      <c r="X43" s="53">
        <v>181036000</v>
      </c>
      <c r="Y43" s="53">
        <v>182170000</v>
      </c>
      <c r="Z43" s="53">
        <v>185919000</v>
      </c>
      <c r="AA43" s="53">
        <v>184606000</v>
      </c>
      <c r="AB43" s="53">
        <v>198121000</v>
      </c>
      <c r="AC43" s="53">
        <v>202658000</v>
      </c>
      <c r="AD43" s="53">
        <v>200476000</v>
      </c>
      <c r="AE43" s="53">
        <v>199634000</v>
      </c>
      <c r="AF43" s="53">
        <v>280348000</v>
      </c>
      <c r="AG43" s="53">
        <v>1001178000</v>
      </c>
      <c r="AH43" s="53"/>
      <c r="AI43" s="53"/>
      <c r="AJ43" s="53"/>
      <c r="AK43" s="53"/>
      <c r="AL43" s="53"/>
    </row>
    <row r="44" spans="1:38" x14ac:dyDescent="0.25">
      <c r="A44" s="53" t="s">
        <v>43</v>
      </c>
      <c r="B44" s="53" t="s">
        <v>4</v>
      </c>
      <c r="C44" s="53" t="s">
        <v>4</v>
      </c>
      <c r="D44" s="53" t="s">
        <v>4</v>
      </c>
      <c r="E44" s="53" t="s">
        <v>4</v>
      </c>
      <c r="F44" s="53" t="s">
        <v>4</v>
      </c>
      <c r="G44" s="53" t="s">
        <v>4</v>
      </c>
      <c r="H44" s="53" t="s">
        <v>4</v>
      </c>
      <c r="I44" s="53" t="s">
        <v>4</v>
      </c>
      <c r="J44" s="53" t="s">
        <v>4</v>
      </c>
      <c r="K44" s="53" t="s">
        <v>4</v>
      </c>
      <c r="L44" s="53" t="s">
        <v>4</v>
      </c>
      <c r="M44" s="53" t="s">
        <v>4</v>
      </c>
      <c r="N44" s="53" t="s">
        <v>4</v>
      </c>
      <c r="O44" s="53" t="s">
        <v>4</v>
      </c>
      <c r="P44" s="53" t="s">
        <v>4</v>
      </c>
      <c r="Q44" s="53">
        <v>30000000</v>
      </c>
      <c r="R44" s="53">
        <v>33000000</v>
      </c>
      <c r="S44" s="53" t="s">
        <v>4</v>
      </c>
      <c r="T44" s="53">
        <v>31000000</v>
      </c>
      <c r="U44" s="53">
        <v>1006000</v>
      </c>
      <c r="V44" s="53">
        <v>966000</v>
      </c>
      <c r="W44" s="53">
        <v>980000</v>
      </c>
      <c r="X44" s="53">
        <v>1160000</v>
      </c>
      <c r="Y44" s="53">
        <v>1243000</v>
      </c>
      <c r="Z44" s="53">
        <v>1244000</v>
      </c>
      <c r="AA44" s="53">
        <v>1231000</v>
      </c>
      <c r="AB44" s="53">
        <v>1172000</v>
      </c>
      <c r="AC44" s="53">
        <v>1127000</v>
      </c>
      <c r="AD44" s="53">
        <v>1213000</v>
      </c>
      <c r="AE44" s="53">
        <v>1227000</v>
      </c>
      <c r="AF44" s="53">
        <v>1292000</v>
      </c>
      <c r="AG44" s="53">
        <v>1231000</v>
      </c>
      <c r="AH44" s="53"/>
      <c r="AI44" s="53"/>
      <c r="AJ44" s="53"/>
      <c r="AK44" s="53"/>
      <c r="AL44" s="53"/>
    </row>
    <row r="45" spans="1:38" x14ac:dyDescent="0.25">
      <c r="A45" s="53" t="s">
        <v>44</v>
      </c>
      <c r="B45" s="53" t="s">
        <v>4</v>
      </c>
      <c r="C45" s="53" t="s">
        <v>4</v>
      </c>
      <c r="D45" s="53" t="s">
        <v>4</v>
      </c>
      <c r="E45" s="53" t="s">
        <v>4</v>
      </c>
      <c r="F45" s="53" t="s">
        <v>4</v>
      </c>
      <c r="G45" s="53" t="s">
        <v>4</v>
      </c>
      <c r="H45" s="53" t="s">
        <v>4</v>
      </c>
      <c r="I45" s="53" t="s">
        <v>4</v>
      </c>
      <c r="J45" s="53" t="s">
        <v>4</v>
      </c>
      <c r="K45" s="53" t="s">
        <v>4</v>
      </c>
      <c r="L45" s="53" t="s">
        <v>4</v>
      </c>
      <c r="M45" s="53" t="s">
        <v>4</v>
      </c>
      <c r="N45" s="53" t="s">
        <v>4</v>
      </c>
      <c r="O45" s="53" t="s">
        <v>4</v>
      </c>
      <c r="P45" s="53" t="s">
        <v>4</v>
      </c>
      <c r="Q45" s="53" t="s">
        <v>4</v>
      </c>
      <c r="R45" s="53">
        <v>12742000</v>
      </c>
      <c r="S45" s="53">
        <v>17275000</v>
      </c>
      <c r="T45" s="53">
        <v>21324000</v>
      </c>
      <c r="U45" s="53" t="s">
        <v>4</v>
      </c>
      <c r="V45" s="53" t="s">
        <v>4</v>
      </c>
      <c r="W45" s="53">
        <v>22457000</v>
      </c>
      <c r="X45" s="53" t="s">
        <v>4</v>
      </c>
      <c r="Y45" s="53" t="s">
        <v>4</v>
      </c>
      <c r="Z45" s="53" t="s">
        <v>4</v>
      </c>
      <c r="AA45" s="53" t="s">
        <v>4</v>
      </c>
      <c r="AB45" s="53" t="s">
        <v>4</v>
      </c>
      <c r="AC45" s="53" t="s">
        <v>4</v>
      </c>
      <c r="AD45" s="53" t="s">
        <v>4</v>
      </c>
      <c r="AE45" s="53" t="s">
        <v>4</v>
      </c>
      <c r="AF45" s="53" t="s">
        <v>4</v>
      </c>
      <c r="AG45" s="53" t="s">
        <v>4</v>
      </c>
      <c r="AH45" s="53"/>
      <c r="AI45" s="53"/>
      <c r="AJ45" s="53"/>
      <c r="AK45" s="53"/>
      <c r="AL45" s="53"/>
    </row>
    <row r="46" spans="1:38" x14ac:dyDescent="0.25">
      <c r="A46" s="53" t="s">
        <v>45</v>
      </c>
      <c r="B46" s="53" t="s">
        <v>4</v>
      </c>
      <c r="C46" s="53" t="s">
        <v>4</v>
      </c>
      <c r="D46" s="53" t="s">
        <v>4</v>
      </c>
      <c r="E46" s="53">
        <v>3200000</v>
      </c>
      <c r="F46" s="53">
        <v>3000000</v>
      </c>
      <c r="G46" s="53">
        <v>2300000</v>
      </c>
      <c r="H46" s="53">
        <v>2700000</v>
      </c>
      <c r="I46" s="53">
        <v>2600000</v>
      </c>
      <c r="J46" s="53">
        <v>2300000</v>
      </c>
      <c r="K46" s="53">
        <v>5200000</v>
      </c>
      <c r="L46" s="53">
        <v>4752000</v>
      </c>
      <c r="M46" s="53">
        <v>8831000</v>
      </c>
      <c r="N46" s="53">
        <v>2392000</v>
      </c>
      <c r="O46" s="53">
        <v>2462000</v>
      </c>
      <c r="P46" s="53">
        <v>21432000</v>
      </c>
      <c r="Q46" s="53">
        <v>6261000</v>
      </c>
      <c r="R46" s="53">
        <v>2796000</v>
      </c>
      <c r="S46" s="53">
        <v>39596000</v>
      </c>
      <c r="T46" s="53">
        <v>5784000</v>
      </c>
      <c r="U46" s="53">
        <v>28504000</v>
      </c>
      <c r="V46" s="53">
        <v>28821000</v>
      </c>
      <c r="W46" s="53">
        <v>6949000</v>
      </c>
      <c r="X46" s="53">
        <v>8718000</v>
      </c>
      <c r="Y46" s="53">
        <v>10271000</v>
      </c>
      <c r="Z46" s="53">
        <v>12086000</v>
      </c>
      <c r="AA46" s="53">
        <v>18596000</v>
      </c>
      <c r="AB46" s="53">
        <v>15955000</v>
      </c>
      <c r="AC46" s="53">
        <v>14090000</v>
      </c>
      <c r="AD46" s="53">
        <v>16974000</v>
      </c>
      <c r="AE46" s="53">
        <v>19902000</v>
      </c>
      <c r="AF46" s="53">
        <v>21987000</v>
      </c>
      <c r="AG46" s="53">
        <v>37967000</v>
      </c>
      <c r="AH46" s="53"/>
      <c r="AI46" s="53"/>
      <c r="AJ46" s="53"/>
      <c r="AK46" s="53"/>
      <c r="AL46" s="53"/>
    </row>
    <row r="47" spans="1:38" x14ac:dyDescent="0.25">
      <c r="A47" s="53" t="s">
        <v>46</v>
      </c>
      <c r="B47" s="53" t="s">
        <v>4</v>
      </c>
      <c r="C47" s="53" t="s">
        <v>4</v>
      </c>
      <c r="D47" s="53" t="s">
        <v>4</v>
      </c>
      <c r="E47" s="53">
        <v>31400000</v>
      </c>
      <c r="F47" s="53">
        <v>31000000</v>
      </c>
      <c r="G47" s="53">
        <v>35500000</v>
      </c>
      <c r="H47" s="53">
        <v>40100000</v>
      </c>
      <c r="I47" s="53">
        <v>40000000</v>
      </c>
      <c r="J47" s="53">
        <v>51600000</v>
      </c>
      <c r="K47" s="53">
        <v>61700000</v>
      </c>
      <c r="L47" s="53">
        <v>73725000</v>
      </c>
      <c r="M47" s="53">
        <v>98257000</v>
      </c>
      <c r="N47" s="53">
        <v>139020000</v>
      </c>
      <c r="O47" s="53">
        <v>153876000</v>
      </c>
      <c r="P47" s="53">
        <v>157331000</v>
      </c>
      <c r="Q47" s="53">
        <v>224243000</v>
      </c>
      <c r="R47" s="53">
        <v>255141000</v>
      </c>
      <c r="S47" s="53">
        <v>260845000</v>
      </c>
      <c r="T47" s="53">
        <v>274062000</v>
      </c>
      <c r="U47" s="53">
        <v>251782000</v>
      </c>
      <c r="V47" s="53">
        <v>251953000</v>
      </c>
      <c r="W47" s="53">
        <v>260621000</v>
      </c>
      <c r="X47" s="53">
        <v>237480000</v>
      </c>
      <c r="Y47" s="53">
        <v>246012000</v>
      </c>
      <c r="Z47" s="53">
        <v>255724000</v>
      </c>
      <c r="AA47" s="53">
        <v>274287000</v>
      </c>
      <c r="AB47" s="53">
        <v>298538000</v>
      </c>
      <c r="AC47" s="53">
        <v>318814000</v>
      </c>
      <c r="AD47" s="53">
        <v>325627000</v>
      </c>
      <c r="AE47" s="53">
        <v>509698000</v>
      </c>
      <c r="AF47" s="53">
        <v>617743000</v>
      </c>
      <c r="AG47" s="53">
        <v>1461046000</v>
      </c>
      <c r="AH47" s="53"/>
      <c r="AI47" s="53"/>
      <c r="AJ47" s="53"/>
      <c r="AK47" s="53"/>
      <c r="AL47" s="53"/>
    </row>
    <row r="48" spans="1:38" x14ac:dyDescent="0.25">
      <c r="A48" s="53" t="s">
        <v>47</v>
      </c>
      <c r="B48" s="53" t="s">
        <v>4</v>
      </c>
      <c r="C48" s="53" t="s">
        <v>4</v>
      </c>
      <c r="D48" s="53" t="s">
        <v>4</v>
      </c>
      <c r="E48" s="53" t="s">
        <v>4</v>
      </c>
      <c r="F48" s="53" t="s">
        <v>4</v>
      </c>
      <c r="G48" s="53" t="s">
        <v>4</v>
      </c>
      <c r="H48" s="53" t="s">
        <v>4</v>
      </c>
      <c r="I48" s="53" t="s">
        <v>4</v>
      </c>
      <c r="J48" s="53" t="s">
        <v>4</v>
      </c>
      <c r="K48" s="53" t="s">
        <v>4</v>
      </c>
      <c r="L48" s="53" t="s">
        <v>4</v>
      </c>
      <c r="M48" s="53" t="s">
        <v>4</v>
      </c>
      <c r="N48" s="53" t="s">
        <v>4</v>
      </c>
      <c r="O48" s="53" t="s">
        <v>4</v>
      </c>
      <c r="P48" s="53" t="s">
        <v>4</v>
      </c>
      <c r="Q48" s="53" t="s">
        <v>4</v>
      </c>
      <c r="R48" s="53" t="s">
        <v>4</v>
      </c>
      <c r="S48" s="53" t="s">
        <v>4</v>
      </c>
      <c r="T48" s="53" t="s">
        <v>4</v>
      </c>
      <c r="U48" s="53" t="s">
        <v>4</v>
      </c>
      <c r="V48" s="53" t="s">
        <v>4</v>
      </c>
      <c r="W48" s="53" t="s">
        <v>4</v>
      </c>
      <c r="X48" s="53" t="s">
        <v>4</v>
      </c>
      <c r="Y48" s="53" t="s">
        <v>4</v>
      </c>
      <c r="Z48" s="53" t="s">
        <v>4</v>
      </c>
      <c r="AA48" s="53" t="s">
        <v>4</v>
      </c>
      <c r="AB48" s="53" t="s">
        <v>4</v>
      </c>
      <c r="AC48" s="53" t="s">
        <v>4</v>
      </c>
      <c r="AD48" s="53" t="s">
        <v>4</v>
      </c>
      <c r="AE48" s="53" t="s">
        <v>4</v>
      </c>
      <c r="AF48" s="53" t="s">
        <v>4</v>
      </c>
      <c r="AG48" s="53" t="s">
        <v>4</v>
      </c>
      <c r="AH48" s="53"/>
      <c r="AI48" s="53"/>
      <c r="AJ48" s="53"/>
      <c r="AK48" s="53"/>
      <c r="AL48" s="53"/>
    </row>
    <row r="49" spans="1:38" x14ac:dyDescent="0.25">
      <c r="A49" s="53" t="s">
        <v>48</v>
      </c>
      <c r="B49" s="53" t="s">
        <v>4</v>
      </c>
      <c r="C49" s="53" t="s">
        <v>4</v>
      </c>
      <c r="D49" s="53" t="s">
        <v>4</v>
      </c>
      <c r="E49" s="53">
        <v>42500000</v>
      </c>
      <c r="F49" s="53">
        <v>50700000</v>
      </c>
      <c r="G49" s="53">
        <v>75400000</v>
      </c>
      <c r="H49" s="53">
        <v>113200000</v>
      </c>
      <c r="I49" s="53">
        <v>136500000</v>
      </c>
      <c r="J49" s="53">
        <v>163800000</v>
      </c>
      <c r="K49" s="53">
        <v>194100000</v>
      </c>
      <c r="L49" s="53">
        <v>251905000</v>
      </c>
      <c r="M49" s="53">
        <v>348590000</v>
      </c>
      <c r="N49" s="53">
        <v>402094000</v>
      </c>
      <c r="O49" s="53">
        <v>450272000</v>
      </c>
      <c r="P49" s="53">
        <v>480866000</v>
      </c>
      <c r="Q49" s="53">
        <v>736636000</v>
      </c>
      <c r="R49" s="53">
        <v>774562000</v>
      </c>
      <c r="S49" s="53">
        <v>814854000</v>
      </c>
      <c r="T49" s="53">
        <v>830906000</v>
      </c>
      <c r="U49" s="53">
        <v>743099000</v>
      </c>
      <c r="V49" s="53">
        <v>728545000</v>
      </c>
      <c r="W49" s="53">
        <v>798622000</v>
      </c>
      <c r="X49" s="53">
        <v>780576000</v>
      </c>
      <c r="Y49" s="53">
        <v>823761000</v>
      </c>
      <c r="Z49" s="53">
        <v>892937000</v>
      </c>
      <c r="AA49" s="53">
        <v>936031000</v>
      </c>
      <c r="AB49" s="53">
        <v>994095000</v>
      </c>
      <c r="AC49" s="53">
        <v>1101062000</v>
      </c>
      <c r="AD49" s="53">
        <v>1240871000</v>
      </c>
      <c r="AE49" s="53">
        <v>1483266000</v>
      </c>
      <c r="AF49" s="53">
        <v>1739670000</v>
      </c>
      <c r="AG49" s="53">
        <v>3230131000</v>
      </c>
      <c r="AH49" s="53"/>
      <c r="AI49" s="53"/>
      <c r="AJ49" s="53"/>
      <c r="AK49" s="53"/>
      <c r="AL49" s="53"/>
    </row>
    <row r="50" spans="1:38" x14ac:dyDescent="0.25">
      <c r="A50" s="53" t="s">
        <v>49</v>
      </c>
      <c r="B50" s="53" t="s">
        <v>4</v>
      </c>
      <c r="C50" s="53" t="s">
        <v>4</v>
      </c>
      <c r="D50" s="53" t="s">
        <v>4</v>
      </c>
      <c r="E50" s="53">
        <v>3300000</v>
      </c>
      <c r="F50" s="53">
        <v>6400000</v>
      </c>
      <c r="G50" s="53">
        <v>12700000</v>
      </c>
      <c r="H50" s="53">
        <v>15100000</v>
      </c>
      <c r="I50" s="53">
        <v>20300000</v>
      </c>
      <c r="J50" s="53">
        <v>34600000</v>
      </c>
      <c r="K50" s="53">
        <v>51100000</v>
      </c>
      <c r="L50" s="53">
        <v>68144000</v>
      </c>
      <c r="M50" s="53">
        <v>95588000</v>
      </c>
      <c r="N50" s="53">
        <v>93307000</v>
      </c>
      <c r="O50" s="53">
        <v>118312000</v>
      </c>
      <c r="P50" s="53">
        <v>113114000</v>
      </c>
      <c r="Q50" s="53">
        <v>174170000</v>
      </c>
      <c r="R50" s="53">
        <v>177544000</v>
      </c>
      <c r="S50" s="53">
        <v>194178000</v>
      </c>
      <c r="T50" s="53">
        <v>173688000</v>
      </c>
      <c r="U50" s="53">
        <v>178391000</v>
      </c>
      <c r="V50" s="53">
        <v>169700000</v>
      </c>
      <c r="W50" s="53">
        <v>177437000</v>
      </c>
      <c r="X50" s="53">
        <v>199787000</v>
      </c>
      <c r="Y50" s="53">
        <v>214596000</v>
      </c>
      <c r="Z50" s="53">
        <v>236294000</v>
      </c>
      <c r="AA50" s="53">
        <v>246554000</v>
      </c>
      <c r="AB50" s="53">
        <v>230728000</v>
      </c>
      <c r="AC50" s="53">
        <v>245249000</v>
      </c>
      <c r="AD50" s="53">
        <v>237835000</v>
      </c>
      <c r="AE50" s="53">
        <v>261963000</v>
      </c>
      <c r="AF50" s="53">
        <v>266753000</v>
      </c>
      <c r="AG50" s="53">
        <v>398697000</v>
      </c>
      <c r="AH50" s="53"/>
      <c r="AI50" s="53"/>
      <c r="AJ50" s="53"/>
      <c r="AK50" s="53"/>
      <c r="AL50" s="53"/>
    </row>
    <row r="51" spans="1:38" x14ac:dyDescent="0.25">
      <c r="A51" s="53" t="s">
        <v>50</v>
      </c>
      <c r="B51" s="53" t="s">
        <v>4</v>
      </c>
      <c r="C51" s="53" t="s">
        <v>4</v>
      </c>
      <c r="D51" s="53" t="s">
        <v>4</v>
      </c>
      <c r="E51" s="53" t="s">
        <v>4</v>
      </c>
      <c r="F51" s="53">
        <v>2000000</v>
      </c>
      <c r="G51" s="53">
        <v>2900000</v>
      </c>
      <c r="H51" s="53">
        <v>15400000</v>
      </c>
      <c r="I51" s="53">
        <v>6700000</v>
      </c>
      <c r="J51" s="53">
        <v>5000000</v>
      </c>
      <c r="K51" s="53">
        <v>5000000</v>
      </c>
      <c r="L51" s="53">
        <v>6250000</v>
      </c>
      <c r="M51" s="53">
        <v>91000</v>
      </c>
      <c r="N51" s="53">
        <v>885000</v>
      </c>
      <c r="O51" s="53">
        <v>82668000</v>
      </c>
      <c r="P51" s="53">
        <v>43945000</v>
      </c>
      <c r="Q51" s="53">
        <v>67007000</v>
      </c>
      <c r="R51" s="53">
        <v>78636000</v>
      </c>
      <c r="S51" s="53">
        <v>71766000</v>
      </c>
      <c r="T51" s="53">
        <v>26903000</v>
      </c>
      <c r="U51" s="53">
        <v>48236000</v>
      </c>
      <c r="V51" s="53">
        <v>134000</v>
      </c>
      <c r="W51" s="53">
        <v>22000</v>
      </c>
      <c r="X51" s="53">
        <v>23000</v>
      </c>
      <c r="Y51" s="53">
        <v>9000</v>
      </c>
      <c r="Z51" s="53">
        <v>1529000</v>
      </c>
      <c r="AA51" s="53">
        <v>1700000</v>
      </c>
      <c r="AB51" s="53">
        <v>1105000</v>
      </c>
      <c r="AC51" s="53">
        <v>10835000</v>
      </c>
      <c r="AD51" s="53">
        <v>9168000</v>
      </c>
      <c r="AE51" s="53">
        <v>11745000</v>
      </c>
      <c r="AF51" s="53">
        <v>72802000</v>
      </c>
      <c r="AG51" s="53">
        <v>80842000</v>
      </c>
      <c r="AH51" s="53"/>
      <c r="AI51" s="53"/>
      <c r="AJ51" s="53"/>
      <c r="AK51" s="53"/>
      <c r="AL51" s="53"/>
    </row>
    <row r="52" spans="1:38" x14ac:dyDescent="0.25">
      <c r="A52" s="53" t="s">
        <v>51</v>
      </c>
      <c r="B52" s="53" t="s">
        <v>4</v>
      </c>
      <c r="C52" s="53" t="s">
        <v>4</v>
      </c>
      <c r="D52" s="53" t="s">
        <v>4</v>
      </c>
      <c r="E52" s="53" t="s">
        <v>4</v>
      </c>
      <c r="F52" s="53" t="s">
        <v>4</v>
      </c>
      <c r="G52" s="53" t="s">
        <v>4</v>
      </c>
      <c r="H52" s="53" t="s">
        <v>4</v>
      </c>
      <c r="I52" s="53" t="s">
        <v>4</v>
      </c>
      <c r="J52" s="53" t="s">
        <v>4</v>
      </c>
      <c r="K52" s="53" t="s">
        <v>4</v>
      </c>
      <c r="L52" s="53" t="s">
        <v>4</v>
      </c>
      <c r="M52" s="53" t="s">
        <v>4</v>
      </c>
      <c r="N52" s="53" t="s">
        <v>4</v>
      </c>
      <c r="O52" s="53" t="s">
        <v>4</v>
      </c>
      <c r="P52" s="53" t="s">
        <v>4</v>
      </c>
      <c r="Q52" s="53" t="s">
        <v>4</v>
      </c>
      <c r="R52" s="53" t="s">
        <v>4</v>
      </c>
      <c r="S52" s="53" t="s">
        <v>4</v>
      </c>
      <c r="T52" s="53" t="s">
        <v>4</v>
      </c>
      <c r="U52" s="53" t="s">
        <v>4</v>
      </c>
      <c r="V52" s="53" t="s">
        <v>4</v>
      </c>
      <c r="W52" s="53" t="s">
        <v>4</v>
      </c>
      <c r="X52" s="53" t="s">
        <v>4</v>
      </c>
      <c r="Y52" s="53" t="s">
        <v>4</v>
      </c>
      <c r="Z52" s="53" t="s">
        <v>4</v>
      </c>
      <c r="AA52" s="53" t="s">
        <v>4</v>
      </c>
      <c r="AB52" s="53" t="s">
        <v>4</v>
      </c>
      <c r="AC52" s="53" t="s">
        <v>4</v>
      </c>
      <c r="AD52" s="53" t="s">
        <v>4</v>
      </c>
      <c r="AE52" s="53" t="s">
        <v>4</v>
      </c>
      <c r="AF52" s="53">
        <v>20676000</v>
      </c>
      <c r="AG52" s="53" t="s">
        <v>4</v>
      </c>
      <c r="AH52" s="53"/>
      <c r="AI52" s="53"/>
      <c r="AJ52" s="53"/>
      <c r="AK52" s="53"/>
      <c r="AL52" s="53"/>
    </row>
    <row r="53" spans="1:38" x14ac:dyDescent="0.25">
      <c r="A53" s="53" t="s">
        <v>52</v>
      </c>
      <c r="B53" s="53" t="s">
        <v>4</v>
      </c>
      <c r="C53" s="53" t="s">
        <v>4</v>
      </c>
      <c r="D53" s="53" t="s">
        <v>4</v>
      </c>
      <c r="E53" s="53" t="s">
        <v>4</v>
      </c>
      <c r="F53" s="53" t="s">
        <v>4</v>
      </c>
      <c r="G53" s="53" t="s">
        <v>4</v>
      </c>
      <c r="H53" s="53" t="s">
        <v>4</v>
      </c>
      <c r="I53" s="53" t="s">
        <v>4</v>
      </c>
      <c r="J53" s="53" t="s">
        <v>4</v>
      </c>
      <c r="K53" s="53" t="s">
        <v>4</v>
      </c>
      <c r="L53" s="53" t="s">
        <v>4</v>
      </c>
      <c r="M53" s="53" t="s">
        <v>4</v>
      </c>
      <c r="N53" s="53" t="s">
        <v>4</v>
      </c>
      <c r="O53" s="53" t="s">
        <v>4</v>
      </c>
      <c r="P53" s="53" t="s">
        <v>4</v>
      </c>
      <c r="Q53" s="53" t="s">
        <v>4</v>
      </c>
      <c r="R53" s="53" t="s">
        <v>4</v>
      </c>
      <c r="S53" s="53" t="s">
        <v>4</v>
      </c>
      <c r="T53" s="53" t="s">
        <v>4</v>
      </c>
      <c r="U53" s="53" t="s">
        <v>4</v>
      </c>
      <c r="V53" s="53" t="s">
        <v>4</v>
      </c>
      <c r="W53" s="53" t="s">
        <v>4</v>
      </c>
      <c r="X53" s="53" t="s">
        <v>4</v>
      </c>
      <c r="Y53" s="53" t="s">
        <v>4</v>
      </c>
      <c r="Z53" s="53" t="s">
        <v>4</v>
      </c>
      <c r="AA53" s="53" t="s">
        <v>4</v>
      </c>
      <c r="AB53" s="53" t="s">
        <v>4</v>
      </c>
      <c r="AC53" s="53" t="s">
        <v>4</v>
      </c>
      <c r="AD53" s="53" t="s">
        <v>4</v>
      </c>
      <c r="AE53" s="53" t="s">
        <v>4</v>
      </c>
      <c r="AF53" s="53" t="s">
        <v>4</v>
      </c>
      <c r="AG53" s="53" t="s">
        <v>4</v>
      </c>
      <c r="AH53" s="53"/>
      <c r="AI53" s="53"/>
      <c r="AJ53" s="53"/>
      <c r="AK53" s="53"/>
      <c r="AL53" s="53"/>
    </row>
    <row r="54" spans="1:38" x14ac:dyDescent="0.25">
      <c r="A54" s="53" t="s">
        <v>53</v>
      </c>
      <c r="B54" s="53" t="s">
        <v>4</v>
      </c>
      <c r="C54" s="53" t="s">
        <v>4</v>
      </c>
      <c r="D54" s="53" t="s">
        <v>4</v>
      </c>
      <c r="E54" s="53">
        <v>2700000</v>
      </c>
      <c r="F54" s="53">
        <v>2800000</v>
      </c>
      <c r="G54" s="53">
        <v>3100000</v>
      </c>
      <c r="H54" s="53">
        <v>7900000</v>
      </c>
      <c r="I54" s="53">
        <v>6100000</v>
      </c>
      <c r="J54" s="53">
        <v>10900000</v>
      </c>
      <c r="K54" s="53">
        <v>12600000</v>
      </c>
      <c r="L54" s="53">
        <v>14878000</v>
      </c>
      <c r="M54" s="53">
        <v>17798000</v>
      </c>
      <c r="N54" s="53">
        <v>24708000</v>
      </c>
      <c r="O54" s="53">
        <v>24997000</v>
      </c>
      <c r="P54" s="53">
        <v>38287000</v>
      </c>
      <c r="Q54" s="53">
        <v>76645000</v>
      </c>
      <c r="R54" s="53">
        <v>35610000</v>
      </c>
      <c r="S54" s="53">
        <v>37216000</v>
      </c>
      <c r="T54" s="53">
        <v>61701000</v>
      </c>
      <c r="U54" s="53">
        <v>33886000</v>
      </c>
      <c r="V54" s="53">
        <v>41704000</v>
      </c>
      <c r="W54" s="53">
        <v>53398000</v>
      </c>
      <c r="X54" s="53">
        <v>48186000</v>
      </c>
      <c r="Y54" s="53">
        <v>49301000</v>
      </c>
      <c r="Z54" s="53">
        <v>54085000</v>
      </c>
      <c r="AA54" s="53">
        <v>56591000</v>
      </c>
      <c r="AB54" s="53">
        <v>64387000</v>
      </c>
      <c r="AC54" s="53">
        <v>65482000</v>
      </c>
      <c r="AD54" s="53">
        <v>58607000</v>
      </c>
      <c r="AE54" s="53">
        <v>117138000</v>
      </c>
      <c r="AF54" s="53">
        <v>143694000</v>
      </c>
      <c r="AG54" s="53">
        <v>264877000</v>
      </c>
      <c r="AH54" s="53"/>
      <c r="AI54" s="53"/>
      <c r="AJ54" s="53"/>
      <c r="AK54" s="53"/>
      <c r="AL54" s="53"/>
    </row>
    <row r="55" spans="1:38" x14ac:dyDescent="0.25">
      <c r="A55" s="53" t="s">
        <v>54</v>
      </c>
      <c r="B55" s="53" t="s">
        <v>4</v>
      </c>
      <c r="C55" s="53" t="s">
        <v>4</v>
      </c>
      <c r="D55" s="53" t="s">
        <v>4</v>
      </c>
      <c r="E55" s="53">
        <v>6000000</v>
      </c>
      <c r="F55" s="53">
        <v>11200000</v>
      </c>
      <c r="G55" s="53">
        <v>18700000</v>
      </c>
      <c r="H55" s="53">
        <v>38400000</v>
      </c>
      <c r="I55" s="53">
        <v>33100000</v>
      </c>
      <c r="J55" s="53">
        <v>50500000</v>
      </c>
      <c r="K55" s="53">
        <v>68700000</v>
      </c>
      <c r="L55" s="53">
        <v>89272000</v>
      </c>
      <c r="M55" s="53">
        <v>113477000</v>
      </c>
      <c r="N55" s="53">
        <v>118900000</v>
      </c>
      <c r="O55" s="53">
        <v>225977000</v>
      </c>
      <c r="P55" s="53">
        <v>195346000</v>
      </c>
      <c r="Q55" s="53">
        <v>317822000</v>
      </c>
      <c r="R55" s="53">
        <v>291790000</v>
      </c>
      <c r="S55" s="53">
        <v>303160000</v>
      </c>
      <c r="T55" s="53">
        <v>262292000</v>
      </c>
      <c r="U55" s="53">
        <v>260513000</v>
      </c>
      <c r="V55" s="53">
        <v>211538000</v>
      </c>
      <c r="W55" s="53">
        <v>230857000</v>
      </c>
      <c r="X55" s="53">
        <v>247996000</v>
      </c>
      <c r="Y55" s="53">
        <v>263906000</v>
      </c>
      <c r="Z55" s="53">
        <v>291908000</v>
      </c>
      <c r="AA55" s="53">
        <v>304845000</v>
      </c>
      <c r="AB55" s="53">
        <v>296220000</v>
      </c>
      <c r="AC55" s="53">
        <v>321566000</v>
      </c>
      <c r="AD55" s="53">
        <v>305610000</v>
      </c>
      <c r="AE55" s="53">
        <v>390846000</v>
      </c>
      <c r="AF55" s="53">
        <v>483249000</v>
      </c>
      <c r="AG55" s="53">
        <v>744416000</v>
      </c>
      <c r="AH55" s="53"/>
      <c r="AI55" s="53"/>
      <c r="AJ55" s="53"/>
      <c r="AK55" s="53"/>
      <c r="AL55" s="53"/>
    </row>
    <row r="56" spans="1:38" x14ac:dyDescent="0.25">
      <c r="A56" s="53" t="s">
        <v>55</v>
      </c>
      <c r="B56" s="53" t="s">
        <v>4</v>
      </c>
      <c r="C56" s="53" t="s">
        <v>4</v>
      </c>
      <c r="D56" s="53" t="s">
        <v>4</v>
      </c>
      <c r="E56" s="53">
        <v>34600000</v>
      </c>
      <c r="F56" s="53">
        <v>36000000</v>
      </c>
      <c r="G56" s="53">
        <v>23600000</v>
      </c>
      <c r="H56" s="53">
        <v>35900000</v>
      </c>
      <c r="I56" s="53">
        <v>33100000</v>
      </c>
      <c r="J56" s="53">
        <v>28700000</v>
      </c>
      <c r="K56" s="53">
        <v>22800000</v>
      </c>
      <c r="L56" s="53">
        <v>34741000</v>
      </c>
      <c r="M56" s="53">
        <v>85000000</v>
      </c>
      <c r="N56" s="53">
        <v>125175000</v>
      </c>
      <c r="O56" s="53">
        <v>3607000</v>
      </c>
      <c r="P56" s="53">
        <v>50420000</v>
      </c>
      <c r="Q56" s="53">
        <v>129100000</v>
      </c>
      <c r="R56" s="53">
        <v>188157000</v>
      </c>
      <c r="S56" s="53">
        <v>279525000</v>
      </c>
      <c r="T56" s="53">
        <v>301000000</v>
      </c>
      <c r="U56" s="53">
        <v>200700000</v>
      </c>
      <c r="V56" s="53">
        <v>198700000</v>
      </c>
      <c r="W56" s="53">
        <v>247300000</v>
      </c>
      <c r="X56" s="53">
        <v>230882000</v>
      </c>
      <c r="Y56" s="53">
        <v>246418000</v>
      </c>
      <c r="Z56" s="53">
        <v>319309000</v>
      </c>
      <c r="AA56" s="53">
        <v>328015000</v>
      </c>
      <c r="AB56" s="53">
        <v>436937000</v>
      </c>
      <c r="AC56" s="53">
        <v>508815000</v>
      </c>
      <c r="AD56" s="53">
        <v>657593000</v>
      </c>
      <c r="AE56" s="53">
        <v>499662000</v>
      </c>
      <c r="AF56" s="53">
        <v>551037000</v>
      </c>
      <c r="AG56" s="53">
        <v>1346937000</v>
      </c>
      <c r="AH56" s="53"/>
      <c r="AI56" s="53"/>
      <c r="AJ56" s="53"/>
      <c r="AK56" s="53"/>
      <c r="AL56" s="53"/>
    </row>
    <row r="57" spans="1:38" x14ac:dyDescent="0.25">
      <c r="A57" s="53" t="s">
        <v>52</v>
      </c>
      <c r="B57" s="53" t="s">
        <v>4</v>
      </c>
      <c r="C57" s="53" t="s">
        <v>4</v>
      </c>
      <c r="D57" s="53" t="s">
        <v>4</v>
      </c>
      <c r="E57" s="53" t="s">
        <v>4</v>
      </c>
      <c r="F57" s="53" t="s">
        <v>4</v>
      </c>
      <c r="G57" s="53" t="s">
        <v>4</v>
      </c>
      <c r="H57" s="53" t="s">
        <v>4</v>
      </c>
      <c r="I57" s="53" t="s">
        <v>4</v>
      </c>
      <c r="J57" s="53" t="s">
        <v>4</v>
      </c>
      <c r="K57" s="53" t="s">
        <v>4</v>
      </c>
      <c r="L57" s="53" t="s">
        <v>4</v>
      </c>
      <c r="M57" s="53" t="s">
        <v>4</v>
      </c>
      <c r="N57" s="53" t="s">
        <v>4</v>
      </c>
      <c r="O57" s="53" t="s">
        <v>4</v>
      </c>
      <c r="P57" s="53" t="s">
        <v>4</v>
      </c>
      <c r="Q57" s="53" t="s">
        <v>4</v>
      </c>
      <c r="R57" s="53" t="s">
        <v>4</v>
      </c>
      <c r="S57" s="53" t="s">
        <v>4</v>
      </c>
      <c r="T57" s="53" t="s">
        <v>4</v>
      </c>
      <c r="U57" s="53" t="s">
        <v>4</v>
      </c>
      <c r="V57" s="53" t="s">
        <v>4</v>
      </c>
      <c r="W57" s="53" t="s">
        <v>4</v>
      </c>
      <c r="X57" s="53" t="s">
        <v>4</v>
      </c>
      <c r="Y57" s="53" t="s">
        <v>4</v>
      </c>
      <c r="Z57" s="53" t="s">
        <v>4</v>
      </c>
      <c r="AA57" s="53" t="s">
        <v>4</v>
      </c>
      <c r="AB57" s="53" t="s">
        <v>4</v>
      </c>
      <c r="AC57" s="53" t="s">
        <v>4</v>
      </c>
      <c r="AD57" s="53" t="s">
        <v>4</v>
      </c>
      <c r="AE57" s="53" t="s">
        <v>4</v>
      </c>
      <c r="AF57" s="53" t="s">
        <v>4</v>
      </c>
      <c r="AG57" s="53" t="s">
        <v>4</v>
      </c>
      <c r="AH57" s="53"/>
      <c r="AI57" s="53"/>
      <c r="AJ57" s="53"/>
      <c r="AK57" s="53"/>
      <c r="AL57" s="53"/>
    </row>
    <row r="58" spans="1:38" x14ac:dyDescent="0.25">
      <c r="A58" s="53" t="s">
        <v>56</v>
      </c>
      <c r="B58" s="53" t="s">
        <v>4</v>
      </c>
      <c r="C58" s="53" t="s">
        <v>4</v>
      </c>
      <c r="D58" s="53" t="s">
        <v>4</v>
      </c>
      <c r="E58" s="53" t="s">
        <v>4</v>
      </c>
      <c r="F58" s="53">
        <v>400000</v>
      </c>
      <c r="G58" s="53">
        <v>800000</v>
      </c>
      <c r="H58" s="53">
        <v>2100000</v>
      </c>
      <c r="I58" s="53">
        <v>3600000</v>
      </c>
      <c r="J58" s="53">
        <v>4000000</v>
      </c>
      <c r="K58" s="53">
        <v>5100000</v>
      </c>
      <c r="L58" s="53">
        <v>4697000</v>
      </c>
      <c r="M58" s="53">
        <v>5541000</v>
      </c>
      <c r="N58" s="53">
        <v>12536000</v>
      </c>
      <c r="O58" s="53">
        <v>20958000</v>
      </c>
      <c r="P58" s="53">
        <v>11625000</v>
      </c>
      <c r="Q58" s="53">
        <v>14600000</v>
      </c>
      <c r="R58" s="53">
        <v>15023000</v>
      </c>
      <c r="S58" s="53">
        <v>17714000</v>
      </c>
      <c r="T58" s="53">
        <v>20032000</v>
      </c>
      <c r="U58" s="53">
        <v>21920000</v>
      </c>
      <c r="V58" s="53">
        <v>25593000</v>
      </c>
      <c r="W58" s="53">
        <v>32993000</v>
      </c>
      <c r="X58" s="53">
        <v>13453000</v>
      </c>
      <c r="Y58" s="53">
        <v>19108000</v>
      </c>
      <c r="Z58" s="53">
        <v>23504000</v>
      </c>
      <c r="AA58" s="53">
        <v>29808000</v>
      </c>
      <c r="AB58" s="53">
        <v>34475000</v>
      </c>
      <c r="AC58" s="53">
        <v>24585000</v>
      </c>
      <c r="AD58" s="53">
        <v>29399000</v>
      </c>
      <c r="AE58" s="53">
        <v>32598000</v>
      </c>
      <c r="AF58" s="53">
        <v>27653000</v>
      </c>
      <c r="AG58" s="53">
        <v>35840000</v>
      </c>
      <c r="AH58" s="53"/>
      <c r="AI58" s="53"/>
      <c r="AJ58" s="53"/>
      <c r="AK58" s="53"/>
      <c r="AL58" s="53"/>
    </row>
    <row r="59" spans="1:38" x14ac:dyDescent="0.25">
      <c r="A59" s="53" t="s">
        <v>57</v>
      </c>
      <c r="B59" s="53" t="s">
        <v>4</v>
      </c>
      <c r="C59" s="53" t="s">
        <v>4</v>
      </c>
      <c r="D59" s="53" t="s">
        <v>4</v>
      </c>
      <c r="E59" s="53" t="s">
        <v>4</v>
      </c>
      <c r="F59" s="53">
        <v>100000</v>
      </c>
      <c r="G59" s="53" t="s">
        <v>4</v>
      </c>
      <c r="H59" s="53" t="s">
        <v>4</v>
      </c>
      <c r="I59" s="53">
        <v>100000</v>
      </c>
      <c r="J59" s="53" t="s">
        <v>4</v>
      </c>
      <c r="K59" s="53">
        <v>-100000</v>
      </c>
      <c r="L59" s="53" t="s">
        <v>4</v>
      </c>
      <c r="M59" s="53" t="s">
        <v>4</v>
      </c>
      <c r="N59" s="53">
        <v>3542000</v>
      </c>
      <c r="O59" s="53">
        <v>4489000</v>
      </c>
      <c r="P59" s="53">
        <v>3140000</v>
      </c>
      <c r="Q59" s="53">
        <v>2134000</v>
      </c>
      <c r="R59" s="53">
        <v>1908000</v>
      </c>
      <c r="S59" s="53">
        <v>5664000</v>
      </c>
      <c r="T59" s="53">
        <v>5848000</v>
      </c>
      <c r="U59" s="53">
        <v>7779000</v>
      </c>
      <c r="V59" s="53">
        <v>7532000</v>
      </c>
      <c r="W59" s="53">
        <v>7726000</v>
      </c>
      <c r="X59" s="53">
        <v>6622000</v>
      </c>
      <c r="Y59" s="53">
        <v>8147000</v>
      </c>
      <c r="Z59" s="53">
        <v>13864000</v>
      </c>
      <c r="AA59" s="53">
        <v>17620000</v>
      </c>
      <c r="AB59" s="53">
        <v>21253000</v>
      </c>
      <c r="AC59" s="53">
        <v>22950000</v>
      </c>
      <c r="AD59" s="53">
        <v>24679000</v>
      </c>
      <c r="AE59" s="53">
        <v>149980000</v>
      </c>
      <c r="AF59" s="53">
        <v>38261000</v>
      </c>
      <c r="AG59" s="53">
        <v>31545000</v>
      </c>
      <c r="AH59" s="53"/>
      <c r="AI59" s="53"/>
      <c r="AJ59" s="53"/>
      <c r="AK59" s="53"/>
      <c r="AL59" s="53"/>
    </row>
    <row r="60" spans="1:38" x14ac:dyDescent="0.25">
      <c r="A60" s="53" t="s">
        <v>58</v>
      </c>
      <c r="B60" s="53" t="s">
        <v>4</v>
      </c>
      <c r="C60" s="53" t="s">
        <v>4</v>
      </c>
      <c r="D60" s="53" t="s">
        <v>4</v>
      </c>
      <c r="E60" s="53">
        <v>34600000</v>
      </c>
      <c r="F60" s="53">
        <v>36500000</v>
      </c>
      <c r="G60" s="53">
        <v>24400000</v>
      </c>
      <c r="H60" s="53">
        <v>38000000</v>
      </c>
      <c r="I60" s="53">
        <v>36800000</v>
      </c>
      <c r="J60" s="53">
        <v>32700000</v>
      </c>
      <c r="K60" s="53">
        <v>27800000</v>
      </c>
      <c r="L60" s="53">
        <v>39438000</v>
      </c>
      <c r="M60" s="53">
        <v>90541000</v>
      </c>
      <c r="N60" s="53">
        <v>141253000</v>
      </c>
      <c r="O60" s="53">
        <v>29054000</v>
      </c>
      <c r="P60" s="53">
        <v>65185000</v>
      </c>
      <c r="Q60" s="53">
        <v>145834000</v>
      </c>
      <c r="R60" s="53">
        <v>205088000</v>
      </c>
      <c r="S60" s="53">
        <v>302903000</v>
      </c>
      <c r="T60" s="53">
        <v>326880000</v>
      </c>
      <c r="U60" s="53">
        <v>230399000</v>
      </c>
      <c r="V60" s="53">
        <v>231825000</v>
      </c>
      <c r="W60" s="53">
        <v>288019000</v>
      </c>
      <c r="X60" s="53">
        <v>250957000</v>
      </c>
      <c r="Y60" s="53">
        <v>273673000</v>
      </c>
      <c r="Z60" s="53">
        <v>356677000</v>
      </c>
      <c r="AA60" s="53">
        <v>375443000</v>
      </c>
      <c r="AB60" s="53">
        <v>492665000</v>
      </c>
      <c r="AC60" s="53">
        <v>556350000</v>
      </c>
      <c r="AD60" s="53">
        <v>711671000</v>
      </c>
      <c r="AE60" s="53">
        <v>682240000</v>
      </c>
      <c r="AF60" s="53">
        <v>616951000</v>
      </c>
      <c r="AG60" s="53">
        <v>1414322000</v>
      </c>
      <c r="AH60" s="53"/>
      <c r="AI60" s="53"/>
      <c r="AJ60" s="53"/>
      <c r="AK60" s="53"/>
      <c r="AL60" s="53"/>
    </row>
    <row r="61" spans="1:38" x14ac:dyDescent="0.25">
      <c r="A61" s="53" t="s">
        <v>59</v>
      </c>
      <c r="B61" s="53" t="s">
        <v>4</v>
      </c>
      <c r="C61" s="53" t="s">
        <v>4</v>
      </c>
      <c r="D61" s="53" t="s">
        <v>4</v>
      </c>
      <c r="E61" s="53" t="s">
        <v>4</v>
      </c>
      <c r="F61" s="53" t="s">
        <v>4</v>
      </c>
      <c r="G61" s="53" t="s">
        <v>4</v>
      </c>
      <c r="H61" s="53" t="s">
        <v>4</v>
      </c>
      <c r="I61" s="53" t="s">
        <v>4</v>
      </c>
      <c r="J61" s="53" t="s">
        <v>4</v>
      </c>
      <c r="K61" s="53" t="s">
        <v>4</v>
      </c>
      <c r="L61" s="53" t="s">
        <v>4</v>
      </c>
      <c r="M61" s="53" t="s">
        <v>4</v>
      </c>
      <c r="N61" s="53" t="s">
        <v>4</v>
      </c>
      <c r="O61" s="53" t="s">
        <v>4</v>
      </c>
      <c r="P61" s="53" t="s">
        <v>4</v>
      </c>
      <c r="Q61" s="53" t="s">
        <v>4</v>
      </c>
      <c r="R61" s="53" t="s">
        <v>4</v>
      </c>
      <c r="S61" s="53" t="s">
        <v>4</v>
      </c>
      <c r="T61" s="53" t="s">
        <v>4</v>
      </c>
      <c r="U61" s="53" t="s">
        <v>4</v>
      </c>
      <c r="V61" s="53" t="s">
        <v>4</v>
      </c>
      <c r="W61" s="53" t="s">
        <v>4</v>
      </c>
      <c r="X61" s="53" t="s">
        <v>4</v>
      </c>
      <c r="Y61" s="53" t="s">
        <v>4</v>
      </c>
      <c r="Z61" s="53" t="s">
        <v>4</v>
      </c>
      <c r="AA61" s="53" t="s">
        <v>4</v>
      </c>
      <c r="AB61" s="53" t="s">
        <v>4</v>
      </c>
      <c r="AC61" s="53" t="s">
        <v>4</v>
      </c>
      <c r="AD61" s="53" t="s">
        <v>4</v>
      </c>
      <c r="AE61" s="53" t="s">
        <v>4</v>
      </c>
      <c r="AF61" s="53" t="s">
        <v>4</v>
      </c>
      <c r="AG61" s="53" t="s">
        <v>4</v>
      </c>
      <c r="AH61" s="53"/>
      <c r="AI61" s="53"/>
      <c r="AJ61" s="53"/>
      <c r="AK61" s="53"/>
      <c r="AL61" s="53"/>
    </row>
    <row r="62" spans="1:38" x14ac:dyDescent="0.25">
      <c r="A62" s="53" t="s">
        <v>60</v>
      </c>
      <c r="B62" s="53" t="s">
        <v>4</v>
      </c>
      <c r="C62" s="53" t="s">
        <v>4</v>
      </c>
      <c r="D62" s="53" t="s">
        <v>4</v>
      </c>
      <c r="E62" s="53" t="s">
        <v>4</v>
      </c>
      <c r="F62" s="53" t="s">
        <v>4</v>
      </c>
      <c r="G62" s="53" t="s">
        <v>4</v>
      </c>
      <c r="H62" s="53" t="s">
        <v>4</v>
      </c>
      <c r="I62" s="53" t="s">
        <v>4</v>
      </c>
      <c r="J62" s="53" t="s">
        <v>4</v>
      </c>
      <c r="K62" s="53" t="s">
        <v>4</v>
      </c>
      <c r="L62" s="53" t="s">
        <v>4</v>
      </c>
      <c r="M62" s="53" t="s">
        <v>4</v>
      </c>
      <c r="N62" s="53" t="s">
        <v>4</v>
      </c>
      <c r="O62" s="53" t="s">
        <v>4</v>
      </c>
      <c r="P62" s="53" t="s">
        <v>4</v>
      </c>
      <c r="Q62" s="53" t="s">
        <v>4</v>
      </c>
      <c r="R62" s="53" t="s">
        <v>4</v>
      </c>
      <c r="S62" s="53" t="s">
        <v>4</v>
      </c>
      <c r="T62" s="53" t="s">
        <v>4</v>
      </c>
      <c r="U62" s="53" t="s">
        <v>4</v>
      </c>
      <c r="V62" s="53" t="s">
        <v>4</v>
      </c>
      <c r="W62" s="53" t="s">
        <v>4</v>
      </c>
      <c r="X62" s="53" t="s">
        <v>4</v>
      </c>
      <c r="Y62" s="53" t="s">
        <v>4</v>
      </c>
      <c r="Z62" s="53" t="s">
        <v>4</v>
      </c>
      <c r="AA62" s="53" t="s">
        <v>4</v>
      </c>
      <c r="AB62" s="53" t="s">
        <v>4</v>
      </c>
      <c r="AC62" s="53" t="s">
        <v>4</v>
      </c>
      <c r="AD62" s="53" t="s">
        <v>4</v>
      </c>
      <c r="AE62" s="53">
        <v>178335000</v>
      </c>
      <c r="AF62" s="53">
        <v>207821000</v>
      </c>
      <c r="AG62" s="53">
        <v>244429000</v>
      </c>
      <c r="AH62" s="53"/>
      <c r="AI62" s="53"/>
      <c r="AJ62" s="53"/>
      <c r="AK62" s="53"/>
      <c r="AL62" s="53"/>
    </row>
    <row r="63" spans="1:38" x14ac:dyDescent="0.25">
      <c r="A63" s="53" t="s">
        <v>61</v>
      </c>
      <c r="B63" s="53" t="s">
        <v>4</v>
      </c>
      <c r="C63" s="53" t="s">
        <v>4</v>
      </c>
      <c r="D63" s="53" t="s">
        <v>4</v>
      </c>
      <c r="E63" s="53">
        <v>40600000</v>
      </c>
      <c r="F63" s="53">
        <v>47700000</v>
      </c>
      <c r="G63" s="53">
        <v>43100000</v>
      </c>
      <c r="H63" s="53">
        <v>76400000</v>
      </c>
      <c r="I63" s="53">
        <v>69900000</v>
      </c>
      <c r="J63" s="53">
        <v>83200000</v>
      </c>
      <c r="K63" s="53">
        <v>96500000</v>
      </c>
      <c r="L63" s="53">
        <v>128710000</v>
      </c>
      <c r="M63" s="53">
        <v>204018000</v>
      </c>
      <c r="N63" s="53">
        <v>260153000</v>
      </c>
      <c r="O63" s="53">
        <v>255031000</v>
      </c>
      <c r="P63" s="53">
        <v>260531000</v>
      </c>
      <c r="Q63" s="53">
        <v>463656000</v>
      </c>
      <c r="R63" s="53">
        <v>496878000</v>
      </c>
      <c r="S63" s="53">
        <v>606063000</v>
      </c>
      <c r="T63" s="53">
        <v>589172000</v>
      </c>
      <c r="U63" s="53">
        <v>490912000</v>
      </c>
      <c r="V63" s="53">
        <v>443363000</v>
      </c>
      <c r="W63" s="53">
        <v>518876000</v>
      </c>
      <c r="X63" s="53">
        <v>498953000</v>
      </c>
      <c r="Y63" s="53">
        <v>537579000</v>
      </c>
      <c r="Z63" s="53">
        <v>648585000</v>
      </c>
      <c r="AA63" s="53">
        <v>680288000</v>
      </c>
      <c r="AB63" s="53">
        <v>788885000</v>
      </c>
      <c r="AC63" s="53">
        <v>877916000</v>
      </c>
      <c r="AD63" s="53">
        <v>1017281000</v>
      </c>
      <c r="AE63" s="53">
        <v>1073086000</v>
      </c>
      <c r="AF63" s="53">
        <v>1100200000</v>
      </c>
      <c r="AG63" s="53">
        <v>2158738000</v>
      </c>
      <c r="AH63" s="53"/>
      <c r="AI63" s="53"/>
      <c r="AJ63" s="53"/>
      <c r="AK63" s="53"/>
      <c r="AL63" s="53"/>
    </row>
    <row r="64" spans="1:38" x14ac:dyDescent="0.25">
      <c r="A64" s="53" t="s">
        <v>62</v>
      </c>
      <c r="B64" s="53" t="s">
        <v>4</v>
      </c>
      <c r="C64" s="53" t="s">
        <v>4</v>
      </c>
      <c r="D64" s="53" t="s">
        <v>4</v>
      </c>
      <c r="E64" s="53" t="s">
        <v>4</v>
      </c>
      <c r="F64" s="53" t="s">
        <v>4</v>
      </c>
      <c r="G64" s="53" t="s">
        <v>4</v>
      </c>
      <c r="H64" s="53" t="s">
        <v>4</v>
      </c>
      <c r="I64" s="53" t="s">
        <v>4</v>
      </c>
      <c r="J64" s="53" t="s">
        <v>4</v>
      </c>
      <c r="K64" s="53" t="s">
        <v>4</v>
      </c>
      <c r="L64" s="53" t="s">
        <v>4</v>
      </c>
      <c r="M64" s="53" t="s">
        <v>4</v>
      </c>
      <c r="N64" s="53" t="s">
        <v>4</v>
      </c>
      <c r="O64" s="53" t="s">
        <v>4</v>
      </c>
      <c r="P64" s="53" t="s">
        <v>4</v>
      </c>
      <c r="Q64" s="53" t="s">
        <v>4</v>
      </c>
      <c r="R64" s="53" t="s">
        <v>4</v>
      </c>
      <c r="S64" s="53" t="s">
        <v>4</v>
      </c>
      <c r="T64" s="53" t="s">
        <v>4</v>
      </c>
      <c r="U64" s="53" t="s">
        <v>4</v>
      </c>
      <c r="V64" s="53" t="s">
        <v>4</v>
      </c>
      <c r="W64" s="53" t="s">
        <v>4</v>
      </c>
      <c r="X64" s="53" t="s">
        <v>4</v>
      </c>
      <c r="Y64" s="53" t="s">
        <v>4</v>
      </c>
      <c r="Z64" s="53" t="s">
        <v>4</v>
      </c>
      <c r="AA64" s="53" t="s">
        <v>4</v>
      </c>
      <c r="AB64" s="53" t="s">
        <v>4</v>
      </c>
      <c r="AC64" s="53" t="s">
        <v>4</v>
      </c>
      <c r="AD64" s="53" t="s">
        <v>4</v>
      </c>
      <c r="AE64" s="53" t="s">
        <v>4</v>
      </c>
      <c r="AF64" s="53" t="s">
        <v>4</v>
      </c>
      <c r="AG64" s="53" t="s">
        <v>4</v>
      </c>
      <c r="AH64" s="53"/>
      <c r="AI64" s="53"/>
      <c r="AJ64" s="53"/>
      <c r="AK64" s="53"/>
      <c r="AL64" s="53"/>
    </row>
    <row r="65" spans="1:38" x14ac:dyDescent="0.25">
      <c r="A65" s="53" t="s">
        <v>63</v>
      </c>
      <c r="B65" s="53" t="s">
        <v>4</v>
      </c>
      <c r="C65" s="53" t="s">
        <v>4</v>
      </c>
      <c r="D65" s="53" t="s">
        <v>4</v>
      </c>
      <c r="E65" s="53" t="s">
        <v>4</v>
      </c>
      <c r="F65" s="53" t="s">
        <v>4</v>
      </c>
      <c r="G65" s="53" t="s">
        <v>4</v>
      </c>
      <c r="H65" s="53" t="s">
        <v>4</v>
      </c>
      <c r="I65" s="53" t="s">
        <v>4</v>
      </c>
      <c r="J65" s="53" t="s">
        <v>4</v>
      </c>
      <c r="K65" s="53" t="s">
        <v>4</v>
      </c>
      <c r="L65" s="53">
        <v>17000</v>
      </c>
      <c r="M65" s="53">
        <v>27000</v>
      </c>
      <c r="N65" s="53">
        <v>23000</v>
      </c>
      <c r="O65" s="53">
        <v>35000</v>
      </c>
      <c r="P65" s="53">
        <v>52000</v>
      </c>
      <c r="Q65" s="53">
        <v>52000</v>
      </c>
      <c r="R65" s="53">
        <v>50000</v>
      </c>
      <c r="S65" s="53">
        <v>47000</v>
      </c>
      <c r="T65" s="53">
        <v>48000</v>
      </c>
      <c r="U65" s="53">
        <v>49000</v>
      </c>
      <c r="V65" s="53">
        <v>49000</v>
      </c>
      <c r="W65" s="53">
        <v>47000</v>
      </c>
      <c r="X65" s="53">
        <v>46000</v>
      </c>
      <c r="Y65" s="53">
        <v>45000</v>
      </c>
      <c r="Z65" s="53">
        <v>44000</v>
      </c>
      <c r="AA65" s="53">
        <v>43000</v>
      </c>
      <c r="AB65" s="53">
        <v>41000</v>
      </c>
      <c r="AC65" s="53">
        <v>40000</v>
      </c>
      <c r="AD65" s="53">
        <v>40000</v>
      </c>
      <c r="AE65" s="53">
        <v>40000</v>
      </c>
      <c r="AF65" s="53">
        <v>40000</v>
      </c>
      <c r="AG65" s="53" t="s">
        <v>4</v>
      </c>
      <c r="AH65" s="53"/>
      <c r="AI65" s="53"/>
      <c r="AJ65" s="53"/>
      <c r="AK65" s="53"/>
      <c r="AL65" s="53"/>
    </row>
    <row r="66" spans="1:38" x14ac:dyDescent="0.25">
      <c r="A66" s="53" t="s">
        <v>64</v>
      </c>
      <c r="B66" s="53" t="s">
        <v>4</v>
      </c>
      <c r="C66" s="53" t="s">
        <v>4</v>
      </c>
      <c r="D66" s="53" t="s">
        <v>4</v>
      </c>
      <c r="E66" s="53" t="s">
        <v>4</v>
      </c>
      <c r="F66" s="53">
        <v>1100000</v>
      </c>
      <c r="G66" s="53">
        <v>2700000</v>
      </c>
      <c r="H66" s="53">
        <v>7200000</v>
      </c>
      <c r="I66" s="53">
        <v>14300000</v>
      </c>
      <c r="J66" s="53">
        <v>28000000</v>
      </c>
      <c r="K66" s="53">
        <v>49100000</v>
      </c>
      <c r="L66" s="53">
        <v>77167000</v>
      </c>
      <c r="M66" s="53">
        <v>112611000</v>
      </c>
      <c r="N66" s="53">
        <v>78847000</v>
      </c>
      <c r="O66" s="53">
        <v>126359000</v>
      </c>
      <c r="P66" s="53">
        <v>141772000</v>
      </c>
      <c r="Q66" s="53">
        <v>176362000</v>
      </c>
      <c r="R66" s="53">
        <v>129932000</v>
      </c>
      <c r="S66" s="53">
        <v>29044000</v>
      </c>
      <c r="T66" s="53">
        <v>54407000</v>
      </c>
      <c r="U66" s="53">
        <v>47128000</v>
      </c>
      <c r="V66" s="53">
        <v>67681000</v>
      </c>
      <c r="W66" s="53">
        <v>34299000</v>
      </c>
      <c r="X66" s="53">
        <v>5377000</v>
      </c>
      <c r="Y66" s="53">
        <v>-27278000</v>
      </c>
      <c r="Z66" s="53">
        <v>-90650000</v>
      </c>
      <c r="AA66" s="53">
        <v>-104709000</v>
      </c>
      <c r="AB66" s="53">
        <v>-183915000</v>
      </c>
      <c r="AC66" s="53">
        <v>-196316000</v>
      </c>
      <c r="AD66" s="53">
        <v>-218646000</v>
      </c>
      <c r="AE66" s="53">
        <v>-64740000</v>
      </c>
      <c r="AF66" s="53">
        <v>133870000</v>
      </c>
      <c r="AG66" s="53" t="s">
        <v>4</v>
      </c>
      <c r="AH66" s="53"/>
      <c r="AI66" s="53"/>
      <c r="AJ66" s="53"/>
      <c r="AK66" s="53"/>
      <c r="AL66" s="53"/>
    </row>
    <row r="67" spans="1:38" x14ac:dyDescent="0.25">
      <c r="A67" s="53" t="s">
        <v>65</v>
      </c>
      <c r="B67" s="53" t="s">
        <v>4</v>
      </c>
      <c r="C67" s="53" t="s">
        <v>4</v>
      </c>
      <c r="D67" s="53" t="s">
        <v>4</v>
      </c>
      <c r="E67" s="53" t="s">
        <v>4</v>
      </c>
      <c r="F67" s="53">
        <v>-400000</v>
      </c>
      <c r="G67" s="53">
        <v>-1000000</v>
      </c>
      <c r="H67" s="53">
        <v>-1600000</v>
      </c>
      <c r="I67" s="53">
        <v>-2200000</v>
      </c>
      <c r="J67" s="53">
        <v>-3300000</v>
      </c>
      <c r="K67" s="53">
        <v>-4400000</v>
      </c>
      <c r="L67" s="53">
        <v>-4393000</v>
      </c>
      <c r="M67" s="53">
        <v>-10009000</v>
      </c>
      <c r="N67" s="53">
        <v>-20113000</v>
      </c>
      <c r="O67" s="53">
        <v>-25315000</v>
      </c>
      <c r="P67" s="53">
        <v>-23812000</v>
      </c>
      <c r="Q67" s="53">
        <v>2000000</v>
      </c>
      <c r="R67" s="53">
        <v>6000000</v>
      </c>
      <c r="S67" s="53">
        <v>7704000</v>
      </c>
      <c r="T67" s="53">
        <v>-2000000</v>
      </c>
      <c r="U67" s="53">
        <v>2000000</v>
      </c>
      <c r="V67" s="53">
        <v>1000000</v>
      </c>
      <c r="W67" s="53">
        <v>2000000</v>
      </c>
      <c r="X67" s="53">
        <v>-68256000</v>
      </c>
      <c r="Y67" s="53">
        <v>3000000</v>
      </c>
      <c r="Z67" s="53">
        <v>-4000000</v>
      </c>
      <c r="AA67" s="53">
        <v>-14000000</v>
      </c>
      <c r="AB67" s="53">
        <v>-14000000</v>
      </c>
      <c r="AC67" s="53">
        <v>-7000000</v>
      </c>
      <c r="AD67" s="53">
        <v>-11000000</v>
      </c>
      <c r="AE67" s="53">
        <v>-10000000</v>
      </c>
      <c r="AF67" s="53">
        <v>-14019000</v>
      </c>
      <c r="AG67" s="53">
        <v>-7484000</v>
      </c>
      <c r="AH67" s="53"/>
      <c r="AI67" s="53"/>
      <c r="AJ67" s="53"/>
      <c r="AK67" s="53"/>
      <c r="AL67" s="53"/>
    </row>
    <row r="68" spans="1:38" x14ac:dyDescent="0.25">
      <c r="A68" s="53" t="s">
        <v>66</v>
      </c>
      <c r="B68" s="53" t="s">
        <v>4</v>
      </c>
      <c r="C68" s="53" t="s">
        <v>4</v>
      </c>
      <c r="D68" s="53" t="s">
        <v>4</v>
      </c>
      <c r="E68" s="53">
        <v>1900000</v>
      </c>
      <c r="F68" s="53">
        <v>2300000</v>
      </c>
      <c r="G68" s="53">
        <v>30600000</v>
      </c>
      <c r="H68" s="53">
        <v>31200000</v>
      </c>
      <c r="I68" s="53">
        <v>54500000</v>
      </c>
      <c r="J68" s="53">
        <v>55900000</v>
      </c>
      <c r="K68" s="53">
        <v>52900000</v>
      </c>
      <c r="L68" s="53">
        <v>50404000</v>
      </c>
      <c r="M68" s="53">
        <v>41943000</v>
      </c>
      <c r="N68" s="53">
        <v>83184000</v>
      </c>
      <c r="O68" s="53">
        <v>94162000</v>
      </c>
      <c r="P68" s="53">
        <v>102323000</v>
      </c>
      <c r="Q68" s="53">
        <v>94566000</v>
      </c>
      <c r="R68" s="53">
        <v>141702000</v>
      </c>
      <c r="S68" s="53" t="s">
        <v>4</v>
      </c>
      <c r="T68" s="53">
        <v>189279000</v>
      </c>
      <c r="U68" s="53">
        <v>203010000</v>
      </c>
      <c r="V68" s="53">
        <v>216452000</v>
      </c>
      <c r="W68" s="53">
        <v>243400000</v>
      </c>
      <c r="X68" s="53">
        <v>344456000</v>
      </c>
      <c r="Y68" s="53">
        <v>310415000</v>
      </c>
      <c r="Z68" s="53">
        <v>338958000</v>
      </c>
      <c r="AA68" s="53">
        <v>374409000</v>
      </c>
      <c r="AB68" s="53">
        <v>403084000</v>
      </c>
      <c r="AC68" s="53">
        <v>426422000</v>
      </c>
      <c r="AD68" s="53">
        <v>453196000</v>
      </c>
      <c r="AE68" s="53">
        <v>484880000</v>
      </c>
      <c r="AF68" s="53">
        <v>519579000</v>
      </c>
      <c r="AG68" s="53" t="s">
        <v>4</v>
      </c>
      <c r="AH68" s="53"/>
      <c r="AI68" s="53"/>
      <c r="AJ68" s="53"/>
      <c r="AK68" s="53"/>
      <c r="AL68" s="53"/>
    </row>
    <row r="69" spans="1:38" x14ac:dyDescent="0.25">
      <c r="A69" s="53" t="s">
        <v>67</v>
      </c>
      <c r="B69" s="53" t="s">
        <v>4</v>
      </c>
      <c r="C69" s="53" t="s">
        <v>4</v>
      </c>
      <c r="D69" s="53" t="s">
        <v>4</v>
      </c>
      <c r="E69" s="53">
        <v>1900000</v>
      </c>
      <c r="F69" s="53">
        <v>3000000</v>
      </c>
      <c r="G69" s="53">
        <v>32300000</v>
      </c>
      <c r="H69" s="53">
        <v>36800000</v>
      </c>
      <c r="I69" s="53">
        <v>66600000</v>
      </c>
      <c r="J69" s="53">
        <v>80600000</v>
      </c>
      <c r="K69" s="53">
        <v>97600000</v>
      </c>
      <c r="L69" s="53">
        <v>123195000</v>
      </c>
      <c r="M69" s="53">
        <v>144572000</v>
      </c>
      <c r="N69" s="53">
        <v>141941000</v>
      </c>
      <c r="O69" s="53">
        <v>195241000</v>
      </c>
      <c r="P69" s="53">
        <v>220335000</v>
      </c>
      <c r="Q69" s="53">
        <v>272980000</v>
      </c>
      <c r="R69" s="53">
        <v>277684000</v>
      </c>
      <c r="S69" s="53">
        <v>208791000</v>
      </c>
      <c r="T69" s="53">
        <v>241734000</v>
      </c>
      <c r="U69" s="53">
        <v>252187000</v>
      </c>
      <c r="V69" s="53">
        <v>285182000</v>
      </c>
      <c r="W69" s="53">
        <v>279746000</v>
      </c>
      <c r="X69" s="53">
        <v>281623000</v>
      </c>
      <c r="Y69" s="53">
        <v>286182000</v>
      </c>
      <c r="Z69" s="53">
        <v>244352000</v>
      </c>
      <c r="AA69" s="53">
        <v>255743000</v>
      </c>
      <c r="AB69" s="53">
        <v>205210000</v>
      </c>
      <c r="AC69" s="53">
        <v>223146000</v>
      </c>
      <c r="AD69" s="53">
        <v>223590000</v>
      </c>
      <c r="AE69" s="53">
        <v>410180000</v>
      </c>
      <c r="AF69" s="53">
        <v>639470000</v>
      </c>
      <c r="AG69" s="53">
        <v>1071393000</v>
      </c>
      <c r="AH69" s="53"/>
      <c r="AI69" s="53"/>
      <c r="AJ69" s="53"/>
      <c r="AK69" s="53"/>
      <c r="AL69" s="53"/>
    </row>
    <row r="70" spans="1:38" x14ac:dyDescent="0.25">
      <c r="A70" s="53" t="s">
        <v>68</v>
      </c>
      <c r="B70" s="53" t="s">
        <v>4</v>
      </c>
      <c r="C70" s="53" t="s">
        <v>4</v>
      </c>
      <c r="D70" s="53" t="s">
        <v>4</v>
      </c>
      <c r="E70" s="53">
        <v>42500000</v>
      </c>
      <c r="F70" s="53">
        <v>50700000</v>
      </c>
      <c r="G70" s="53">
        <v>75400000</v>
      </c>
      <c r="H70" s="53">
        <v>113200000</v>
      </c>
      <c r="I70" s="53">
        <v>136500000</v>
      </c>
      <c r="J70" s="53">
        <v>163800000</v>
      </c>
      <c r="K70" s="53">
        <v>194100000</v>
      </c>
      <c r="L70" s="53">
        <v>251905000</v>
      </c>
      <c r="M70" s="53">
        <v>348590000</v>
      </c>
      <c r="N70" s="53">
        <v>402094000</v>
      </c>
      <c r="O70" s="53">
        <v>450272000</v>
      </c>
      <c r="P70" s="53">
        <v>480866000</v>
      </c>
      <c r="Q70" s="53">
        <v>736636000</v>
      </c>
      <c r="R70" s="53">
        <v>774562000</v>
      </c>
      <c r="S70" s="53">
        <v>814854000</v>
      </c>
      <c r="T70" s="53">
        <v>830906000</v>
      </c>
      <c r="U70" s="53">
        <v>743099000</v>
      </c>
      <c r="V70" s="53">
        <v>728545000</v>
      </c>
      <c r="W70" s="53">
        <v>798622000</v>
      </c>
      <c r="X70" s="53">
        <v>780576000</v>
      </c>
      <c r="Y70" s="53">
        <v>823761000</v>
      </c>
      <c r="Z70" s="53">
        <v>892937000</v>
      </c>
      <c r="AA70" s="53">
        <v>936031000</v>
      </c>
      <c r="AB70" s="53">
        <v>994095000</v>
      </c>
      <c r="AC70" s="53">
        <v>1101062000</v>
      </c>
      <c r="AD70" s="53">
        <v>1240871000</v>
      </c>
      <c r="AE70" s="53">
        <v>1483266000</v>
      </c>
      <c r="AF70" s="53">
        <v>1739670000</v>
      </c>
      <c r="AG70" s="53">
        <v>3230131000</v>
      </c>
      <c r="AH70" s="53"/>
      <c r="AI70" s="53"/>
      <c r="AJ70" s="53"/>
      <c r="AK70" s="53"/>
      <c r="AL70" s="53"/>
    </row>
    <row r="71" spans="1:38" x14ac:dyDescent="0.25">
      <c r="A71" s="53" t="s">
        <v>69</v>
      </c>
      <c r="B71" s="53" t="s">
        <v>4</v>
      </c>
      <c r="C71" s="53" t="s">
        <v>4</v>
      </c>
      <c r="D71" s="53" t="s">
        <v>4</v>
      </c>
      <c r="E71" s="53" t="s">
        <v>4</v>
      </c>
      <c r="F71" s="53" t="s">
        <v>4</v>
      </c>
      <c r="G71" s="53" t="s">
        <v>4</v>
      </c>
      <c r="H71" s="53" t="s">
        <v>4</v>
      </c>
      <c r="I71" s="53" t="s">
        <v>4</v>
      </c>
      <c r="J71" s="53" t="s">
        <v>4</v>
      </c>
      <c r="K71" s="53" t="s">
        <v>4</v>
      </c>
      <c r="L71" s="53" t="s">
        <v>4</v>
      </c>
      <c r="M71" s="53" t="s">
        <v>4</v>
      </c>
      <c r="N71" s="53" t="s">
        <v>4</v>
      </c>
      <c r="O71" s="53" t="s">
        <v>4</v>
      </c>
      <c r="P71" s="53" t="s">
        <v>4</v>
      </c>
      <c r="Q71" s="53" t="s">
        <v>4</v>
      </c>
      <c r="R71" s="53" t="s">
        <v>4</v>
      </c>
      <c r="S71" s="53" t="s">
        <v>4</v>
      </c>
      <c r="T71" s="53" t="s">
        <v>4</v>
      </c>
      <c r="U71" s="53" t="s">
        <v>4</v>
      </c>
      <c r="V71" s="53" t="s">
        <v>4</v>
      </c>
      <c r="W71" s="53" t="s">
        <v>4</v>
      </c>
      <c r="X71" s="53" t="s">
        <v>4</v>
      </c>
      <c r="Y71" s="53" t="s">
        <v>4</v>
      </c>
      <c r="Z71" s="53" t="s">
        <v>4</v>
      </c>
      <c r="AA71" s="53" t="s">
        <v>4</v>
      </c>
      <c r="AB71" s="53" t="s">
        <v>4</v>
      </c>
      <c r="AC71" s="53" t="s">
        <v>4</v>
      </c>
      <c r="AD71" s="53" t="s">
        <v>4</v>
      </c>
      <c r="AE71" s="53" t="s">
        <v>4</v>
      </c>
      <c r="AF71" s="53" t="s">
        <v>4</v>
      </c>
      <c r="AG71" s="53" t="s">
        <v>4</v>
      </c>
      <c r="AH71" s="53"/>
      <c r="AI71" s="53"/>
      <c r="AJ71" s="53"/>
      <c r="AK71" s="53"/>
      <c r="AL71" s="53"/>
    </row>
    <row r="72" spans="1:38" x14ac:dyDescent="0.25">
      <c r="A72" s="53" t="s">
        <v>70</v>
      </c>
      <c r="B72" s="53" t="s">
        <v>4</v>
      </c>
      <c r="C72" s="53" t="s">
        <v>4</v>
      </c>
      <c r="D72" s="53" t="s">
        <v>4</v>
      </c>
      <c r="E72" s="53">
        <v>42500000</v>
      </c>
      <c r="F72" s="53">
        <v>50700000</v>
      </c>
      <c r="G72" s="53">
        <v>75400000</v>
      </c>
      <c r="H72" s="53">
        <v>113200000</v>
      </c>
      <c r="I72" s="53">
        <v>136500000</v>
      </c>
      <c r="J72" s="53">
        <v>163800000</v>
      </c>
      <c r="K72" s="53">
        <v>194100000</v>
      </c>
      <c r="L72" s="53">
        <v>251905000</v>
      </c>
      <c r="M72" s="53">
        <v>348590000</v>
      </c>
      <c r="N72" s="53">
        <v>402094000</v>
      </c>
      <c r="O72" s="53">
        <v>450272000</v>
      </c>
      <c r="P72" s="53">
        <v>480866000</v>
      </c>
      <c r="Q72" s="53">
        <v>736636000</v>
      </c>
      <c r="R72" s="53">
        <v>774562000</v>
      </c>
      <c r="S72" s="53">
        <v>814854000</v>
      </c>
      <c r="T72" s="53">
        <v>830906000</v>
      </c>
      <c r="U72" s="53">
        <v>743099000</v>
      </c>
      <c r="V72" s="53">
        <v>728545000</v>
      </c>
      <c r="W72" s="53">
        <v>798622000</v>
      </c>
      <c r="X72" s="53">
        <v>780576000</v>
      </c>
      <c r="Y72" s="53">
        <v>823761000</v>
      </c>
      <c r="Z72" s="53">
        <v>892937000</v>
      </c>
      <c r="AA72" s="53">
        <v>936031000</v>
      </c>
      <c r="AB72" s="53">
        <v>994095000</v>
      </c>
      <c r="AC72" s="53">
        <v>1101062000</v>
      </c>
      <c r="AD72" s="53">
        <v>1240871000</v>
      </c>
      <c r="AE72" s="53">
        <v>1483266000</v>
      </c>
      <c r="AF72" s="53">
        <v>1739670000</v>
      </c>
      <c r="AG72" s="53">
        <v>3230131000</v>
      </c>
      <c r="AH72" s="53"/>
      <c r="AI72" s="53"/>
      <c r="AJ72" s="53"/>
      <c r="AK72" s="53"/>
      <c r="AL72" s="53"/>
    </row>
    <row r="73" spans="1:38" x14ac:dyDescent="0.25">
      <c r="A73" s="53" t="s">
        <v>31</v>
      </c>
      <c r="B73" s="53" t="s">
        <v>282</v>
      </c>
      <c r="C73" s="53" t="s">
        <v>282</v>
      </c>
      <c r="D73" s="53" t="s">
        <v>282</v>
      </c>
      <c r="E73" s="53" t="s">
        <v>4</v>
      </c>
      <c r="F73" s="53" t="s">
        <v>4</v>
      </c>
      <c r="G73" s="53" t="s">
        <v>4</v>
      </c>
      <c r="H73" s="53" t="s">
        <v>4</v>
      </c>
      <c r="I73" s="53" t="s">
        <v>4</v>
      </c>
      <c r="J73" s="53" t="s">
        <v>4</v>
      </c>
      <c r="K73" s="53" t="s">
        <v>4</v>
      </c>
      <c r="L73" s="53" t="s">
        <v>4</v>
      </c>
      <c r="M73" s="53" t="s">
        <v>262</v>
      </c>
      <c r="N73" s="53" t="s">
        <v>263</v>
      </c>
      <c r="O73" s="53" t="s">
        <v>264</v>
      </c>
      <c r="P73" s="53" t="s">
        <v>265</v>
      </c>
      <c r="Q73" s="53" t="s">
        <v>266</v>
      </c>
      <c r="R73" s="53" t="s">
        <v>267</v>
      </c>
      <c r="S73" s="53" t="s">
        <v>4</v>
      </c>
      <c r="T73" s="53" t="s">
        <v>268</v>
      </c>
      <c r="U73" s="53" t="s">
        <v>269</v>
      </c>
      <c r="V73" s="53" t="s">
        <v>270</v>
      </c>
      <c r="W73" s="53" t="s">
        <v>271</v>
      </c>
      <c r="X73" s="53" t="s">
        <v>272</v>
      </c>
      <c r="Y73" s="53" t="s">
        <v>273</v>
      </c>
      <c r="Z73" s="53" t="s">
        <v>274</v>
      </c>
      <c r="AA73" s="53" t="s">
        <v>275</v>
      </c>
      <c r="AB73" s="53" t="s">
        <v>276</v>
      </c>
      <c r="AC73" s="53" t="s">
        <v>277</v>
      </c>
      <c r="AD73" s="53" t="s">
        <v>278</v>
      </c>
      <c r="AE73" s="53" t="s">
        <v>279</v>
      </c>
      <c r="AF73" s="53" t="s">
        <v>280</v>
      </c>
      <c r="AG73" s="53" t="s">
        <v>281</v>
      </c>
      <c r="AH73" s="53"/>
      <c r="AI73" s="53"/>
      <c r="AJ73" s="53"/>
      <c r="AK73" s="53"/>
      <c r="AL73" s="53"/>
    </row>
    <row r="74" spans="1:38" x14ac:dyDescent="0.25">
      <c r="A74" s="53" t="s">
        <v>71</v>
      </c>
      <c r="B74" s="53" t="s">
        <v>1</v>
      </c>
      <c r="C74" s="53" t="s">
        <v>1</v>
      </c>
      <c r="D74" s="53" t="s">
        <v>1</v>
      </c>
      <c r="E74" s="53" t="s">
        <v>1</v>
      </c>
      <c r="F74" s="53" t="s">
        <v>1</v>
      </c>
      <c r="G74" s="53" t="s">
        <v>1</v>
      </c>
      <c r="H74" s="53" t="s">
        <v>1</v>
      </c>
      <c r="I74" s="53" t="s">
        <v>1</v>
      </c>
      <c r="J74" s="53" t="s">
        <v>1</v>
      </c>
      <c r="K74" s="53" t="s">
        <v>1</v>
      </c>
      <c r="L74" s="53" t="s">
        <v>1</v>
      </c>
      <c r="M74" s="53" t="s">
        <v>1</v>
      </c>
      <c r="N74" s="53" t="s">
        <v>1</v>
      </c>
      <c r="O74" s="53" t="s">
        <v>1</v>
      </c>
      <c r="P74" s="53" t="s">
        <v>1</v>
      </c>
      <c r="Q74" s="53" t="s">
        <v>1</v>
      </c>
      <c r="R74" s="53" t="s">
        <v>1</v>
      </c>
      <c r="S74" s="53" t="s">
        <v>1</v>
      </c>
      <c r="T74" s="53" t="s">
        <v>1</v>
      </c>
      <c r="U74" s="53" t="s">
        <v>1</v>
      </c>
      <c r="V74" s="53" t="s">
        <v>1</v>
      </c>
      <c r="W74" s="53" t="s">
        <v>1</v>
      </c>
      <c r="X74" s="53" t="s">
        <v>1</v>
      </c>
      <c r="Y74" s="53" t="s">
        <v>1</v>
      </c>
      <c r="Z74" s="53" t="s">
        <v>1</v>
      </c>
      <c r="AA74" s="53" t="s">
        <v>1</v>
      </c>
      <c r="AB74" s="53" t="s">
        <v>1</v>
      </c>
      <c r="AC74" s="53" t="s">
        <v>1</v>
      </c>
      <c r="AD74" s="53" t="s">
        <v>1</v>
      </c>
      <c r="AE74" s="53" t="s">
        <v>1</v>
      </c>
      <c r="AF74" s="53" t="s">
        <v>1</v>
      </c>
      <c r="AG74" s="53" t="s">
        <v>1</v>
      </c>
      <c r="AH74" s="53"/>
      <c r="AI74" s="53"/>
      <c r="AJ74" s="53"/>
      <c r="AK74" s="53"/>
      <c r="AL74" s="53"/>
    </row>
    <row r="75" spans="1:38" x14ac:dyDescent="0.25">
      <c r="A75" s="53" t="s">
        <v>25</v>
      </c>
      <c r="B75" s="53" t="s">
        <v>4</v>
      </c>
      <c r="C75" s="53" t="s">
        <v>4</v>
      </c>
      <c r="D75" s="53" t="s">
        <v>4</v>
      </c>
      <c r="E75" s="53" t="s">
        <v>4</v>
      </c>
      <c r="F75" s="53">
        <v>1100000</v>
      </c>
      <c r="G75" s="53">
        <v>1500000</v>
      </c>
      <c r="H75" s="53">
        <v>4500000</v>
      </c>
      <c r="I75" s="53">
        <v>7100000</v>
      </c>
      <c r="J75" s="53">
        <v>13700000</v>
      </c>
      <c r="K75" s="53">
        <v>21100000</v>
      </c>
      <c r="L75" s="53">
        <v>28076000</v>
      </c>
      <c r="M75" s="53">
        <v>35444000</v>
      </c>
      <c r="N75" s="53">
        <v>41303000</v>
      </c>
      <c r="O75" s="53">
        <v>50848000</v>
      </c>
      <c r="P75" s="53">
        <v>66941000</v>
      </c>
      <c r="Q75" s="53">
        <v>83621000</v>
      </c>
      <c r="R75" s="53">
        <v>95024000</v>
      </c>
      <c r="S75" s="53">
        <v>69394000</v>
      </c>
      <c r="T75" s="53">
        <v>56956000</v>
      </c>
      <c r="U75" s="53">
        <v>19202000</v>
      </c>
      <c r="V75" s="53">
        <v>57638000</v>
      </c>
      <c r="W75" s="53">
        <v>71993000</v>
      </c>
      <c r="X75" s="53">
        <v>81972000</v>
      </c>
      <c r="Y75" s="53">
        <v>97330000</v>
      </c>
      <c r="Z75" s="53">
        <v>110692000</v>
      </c>
      <c r="AA75" s="53">
        <v>128275000</v>
      </c>
      <c r="AB75" s="53">
        <v>148955000</v>
      </c>
      <c r="AC75" s="53">
        <v>191633000</v>
      </c>
      <c r="AD75" s="53">
        <v>234461000</v>
      </c>
      <c r="AE75" s="53">
        <v>261575000</v>
      </c>
      <c r="AF75" s="53">
        <v>366738000</v>
      </c>
      <c r="AG75" s="53">
        <v>650624000</v>
      </c>
      <c r="AH75" s="53"/>
      <c r="AI75" s="53"/>
      <c r="AJ75" s="53"/>
      <c r="AK75" s="53"/>
      <c r="AL75" s="53"/>
    </row>
    <row r="76" spans="1:38" x14ac:dyDescent="0.25">
      <c r="A76" s="53" t="s">
        <v>16</v>
      </c>
      <c r="B76" s="53" t="s">
        <v>4</v>
      </c>
      <c r="C76" s="53" t="s">
        <v>4</v>
      </c>
      <c r="D76" s="53" t="s">
        <v>4</v>
      </c>
      <c r="E76" s="53" t="s">
        <v>4</v>
      </c>
      <c r="F76" s="53">
        <v>1600000</v>
      </c>
      <c r="G76" s="53">
        <v>2100000</v>
      </c>
      <c r="H76" s="53">
        <v>2500000</v>
      </c>
      <c r="I76" s="53">
        <v>2600000</v>
      </c>
      <c r="J76" s="53">
        <v>3300000</v>
      </c>
      <c r="K76" s="53">
        <v>4600000</v>
      </c>
      <c r="L76" s="53">
        <v>5131000</v>
      </c>
      <c r="M76" s="53">
        <v>8107000</v>
      </c>
      <c r="N76" s="53">
        <v>6842000</v>
      </c>
      <c r="O76" s="53">
        <v>8940000</v>
      </c>
      <c r="P76" s="53">
        <v>10275000</v>
      </c>
      <c r="Q76" s="53">
        <v>9798000</v>
      </c>
      <c r="R76" s="53">
        <v>12904000</v>
      </c>
      <c r="S76" s="53">
        <v>13983000</v>
      </c>
      <c r="T76" s="53">
        <v>13454000</v>
      </c>
      <c r="U76" s="53">
        <v>11545000</v>
      </c>
      <c r="V76" s="53">
        <v>11328000</v>
      </c>
      <c r="W76" s="53">
        <v>11305000</v>
      </c>
      <c r="X76" s="53">
        <v>12876000</v>
      </c>
      <c r="Y76" s="53">
        <v>14596000</v>
      </c>
      <c r="Z76" s="53">
        <v>15882000</v>
      </c>
      <c r="AA76" s="53">
        <v>17388000</v>
      </c>
      <c r="AB76" s="53">
        <v>21977000</v>
      </c>
      <c r="AC76" s="53">
        <v>25725000</v>
      </c>
      <c r="AD76" s="53">
        <v>27915000</v>
      </c>
      <c r="AE76" s="53">
        <v>29274000</v>
      </c>
      <c r="AF76" s="53">
        <v>29398000</v>
      </c>
      <c r="AG76" s="53">
        <v>30026000</v>
      </c>
      <c r="AH76" s="53"/>
      <c r="AI76" s="53"/>
      <c r="AJ76" s="53"/>
      <c r="AK76" s="53"/>
      <c r="AL76" s="53"/>
    </row>
    <row r="77" spans="1:38" x14ac:dyDescent="0.25">
      <c r="A77" s="53" t="s">
        <v>72</v>
      </c>
      <c r="B77" s="53" t="s">
        <v>4</v>
      </c>
      <c r="C77" s="53" t="s">
        <v>4</v>
      </c>
      <c r="D77" s="53" t="s">
        <v>4</v>
      </c>
      <c r="E77" s="53" t="s">
        <v>4</v>
      </c>
      <c r="F77" s="53">
        <v>300000</v>
      </c>
      <c r="G77" s="53">
        <v>900000</v>
      </c>
      <c r="H77" s="53">
        <v>1000000</v>
      </c>
      <c r="I77" s="53">
        <v>1300000</v>
      </c>
      <c r="J77" s="53">
        <v>-600000</v>
      </c>
      <c r="K77" s="53">
        <v>100000</v>
      </c>
      <c r="L77" s="53">
        <v>-988000</v>
      </c>
      <c r="M77" s="53">
        <v>1380000</v>
      </c>
      <c r="N77" s="53">
        <v>5937000</v>
      </c>
      <c r="O77" s="53">
        <v>7456000</v>
      </c>
      <c r="P77" s="53">
        <v>703000</v>
      </c>
      <c r="Q77" s="53">
        <v>-5096000</v>
      </c>
      <c r="R77" s="53">
        <v>-4521000</v>
      </c>
      <c r="S77" s="53">
        <v>-3747000</v>
      </c>
      <c r="T77" s="53">
        <v>-2198000</v>
      </c>
      <c r="U77" s="53" t="s">
        <v>4</v>
      </c>
      <c r="V77" s="53" t="s">
        <v>4</v>
      </c>
      <c r="W77" s="53" t="s">
        <v>4</v>
      </c>
      <c r="X77" s="53">
        <v>3168000</v>
      </c>
      <c r="Y77" s="53">
        <v>707000</v>
      </c>
      <c r="Z77" s="53">
        <v>6986000</v>
      </c>
      <c r="AA77" s="53">
        <v>4198000</v>
      </c>
      <c r="AB77" s="53">
        <v>3749000</v>
      </c>
      <c r="AC77" s="53">
        <v>-4636000</v>
      </c>
      <c r="AD77" s="53">
        <v>4661000</v>
      </c>
      <c r="AE77" s="53">
        <v>3723000</v>
      </c>
      <c r="AF77" s="53">
        <v>-2542000</v>
      </c>
      <c r="AG77" s="53" t="s">
        <v>4</v>
      </c>
      <c r="AH77" s="53"/>
      <c r="AI77" s="53"/>
      <c r="AJ77" s="53"/>
      <c r="AK77" s="53"/>
      <c r="AL77" s="53"/>
    </row>
    <row r="78" spans="1:38" x14ac:dyDescent="0.25">
      <c r="A78" s="53" t="s">
        <v>73</v>
      </c>
      <c r="B78" s="53" t="s">
        <v>4</v>
      </c>
      <c r="C78" s="53" t="s">
        <v>4</v>
      </c>
      <c r="D78" s="53" t="s">
        <v>4</v>
      </c>
      <c r="E78" s="53" t="s">
        <v>4</v>
      </c>
      <c r="F78" s="53" t="s">
        <v>4</v>
      </c>
      <c r="G78" s="53" t="s">
        <v>4</v>
      </c>
      <c r="H78" s="53" t="s">
        <v>4</v>
      </c>
      <c r="I78" s="53" t="s">
        <v>4</v>
      </c>
      <c r="J78" s="53" t="s">
        <v>4</v>
      </c>
      <c r="K78" s="53" t="s">
        <v>4</v>
      </c>
      <c r="L78" s="53" t="s">
        <v>4</v>
      </c>
      <c r="M78" s="53" t="s">
        <v>4</v>
      </c>
      <c r="N78" s="53" t="s">
        <v>4</v>
      </c>
      <c r="O78" s="53" t="s">
        <v>4</v>
      </c>
      <c r="P78" s="53" t="s">
        <v>4</v>
      </c>
      <c r="Q78" s="53" t="s">
        <v>4</v>
      </c>
      <c r="R78" s="53" t="s">
        <v>4</v>
      </c>
      <c r="S78" s="53" t="s">
        <v>4</v>
      </c>
      <c r="T78" s="53" t="s">
        <v>4</v>
      </c>
      <c r="U78" s="53">
        <v>6429000</v>
      </c>
      <c r="V78" s="53">
        <v>7790000</v>
      </c>
      <c r="W78" s="53">
        <v>8233000</v>
      </c>
      <c r="X78" s="53">
        <v>8465000</v>
      </c>
      <c r="Y78" s="53">
        <v>8150000</v>
      </c>
      <c r="Z78" s="53">
        <v>9065000</v>
      </c>
      <c r="AA78" s="53">
        <v>9543000</v>
      </c>
      <c r="AB78" s="53">
        <v>9902000</v>
      </c>
      <c r="AC78" s="53">
        <v>12482000</v>
      </c>
      <c r="AD78" s="53">
        <v>12874000</v>
      </c>
      <c r="AE78" s="53">
        <v>13472000</v>
      </c>
      <c r="AF78" s="53">
        <v>14516000</v>
      </c>
      <c r="AG78" s="53">
        <v>15187000</v>
      </c>
      <c r="AH78" s="53"/>
      <c r="AI78" s="53"/>
      <c r="AJ78" s="53"/>
      <c r="AK78" s="53"/>
      <c r="AL78" s="53"/>
    </row>
    <row r="79" spans="1:38" x14ac:dyDescent="0.25">
      <c r="A79" s="53" t="s">
        <v>74</v>
      </c>
      <c r="B79" s="53" t="s">
        <v>4</v>
      </c>
      <c r="C79" s="53" t="s">
        <v>4</v>
      </c>
      <c r="D79" s="53" t="s">
        <v>4</v>
      </c>
      <c r="E79" s="53" t="s">
        <v>4</v>
      </c>
      <c r="F79" s="53">
        <v>-3500000</v>
      </c>
      <c r="G79" s="53">
        <v>12700000</v>
      </c>
      <c r="H79" s="53">
        <v>13500000</v>
      </c>
      <c r="I79" s="53">
        <v>28700000</v>
      </c>
      <c r="J79" s="53">
        <v>-1700000</v>
      </c>
      <c r="K79" s="53">
        <v>2000000</v>
      </c>
      <c r="L79" s="53">
        <v>25208000</v>
      </c>
      <c r="M79" s="53">
        <v>47948000</v>
      </c>
      <c r="N79" s="53">
        <v>7318000</v>
      </c>
      <c r="O79" s="53">
        <v>-73755000</v>
      </c>
      <c r="P79" s="53">
        <v>57770000</v>
      </c>
      <c r="Q79" s="53">
        <v>66382000</v>
      </c>
      <c r="R79" s="53">
        <v>33060000</v>
      </c>
      <c r="S79" s="53">
        <v>23218000</v>
      </c>
      <c r="T79" s="53">
        <v>43703000</v>
      </c>
      <c r="U79" s="53">
        <v>-63748000</v>
      </c>
      <c r="V79" s="53">
        <v>34250000</v>
      </c>
      <c r="W79" s="53">
        <v>42090000</v>
      </c>
      <c r="X79" s="53">
        <v>-12044000</v>
      </c>
      <c r="Y79" s="53">
        <v>18743000</v>
      </c>
      <c r="Z79" s="53">
        <v>31462000</v>
      </c>
      <c r="AA79" s="53">
        <v>11594000</v>
      </c>
      <c r="AB79" s="53">
        <v>42438000</v>
      </c>
      <c r="AC79" s="53">
        <v>61345000</v>
      </c>
      <c r="AD79" s="53">
        <v>148952000</v>
      </c>
      <c r="AE79" s="53">
        <v>-26912000</v>
      </c>
      <c r="AF79" s="53">
        <v>55956000</v>
      </c>
      <c r="AG79" s="53">
        <v>-392343000</v>
      </c>
      <c r="AH79" s="53"/>
      <c r="AI79" s="53"/>
      <c r="AJ79" s="53"/>
      <c r="AK79" s="53"/>
      <c r="AL79" s="53"/>
    </row>
    <row r="80" spans="1:38" x14ac:dyDescent="0.25">
      <c r="A80" s="53" t="s">
        <v>75</v>
      </c>
      <c r="B80" s="53" t="s">
        <v>4</v>
      </c>
      <c r="C80" s="53" t="s">
        <v>4</v>
      </c>
      <c r="D80" s="53" t="s">
        <v>4</v>
      </c>
      <c r="E80" s="53" t="s">
        <v>4</v>
      </c>
      <c r="F80" s="53" t="s">
        <v>4</v>
      </c>
      <c r="G80" s="53" t="s">
        <v>4</v>
      </c>
      <c r="H80" s="53" t="s">
        <v>4</v>
      </c>
      <c r="I80" s="53" t="s">
        <v>4</v>
      </c>
      <c r="J80" s="53" t="s">
        <v>4</v>
      </c>
      <c r="K80" s="53" t="s">
        <v>4</v>
      </c>
      <c r="L80" s="53" t="s">
        <v>4</v>
      </c>
      <c r="M80" s="53" t="s">
        <v>4</v>
      </c>
      <c r="N80" s="53" t="s">
        <v>4</v>
      </c>
      <c r="O80" s="53" t="s">
        <v>4</v>
      </c>
      <c r="P80" s="53" t="s">
        <v>4</v>
      </c>
      <c r="Q80" s="53" t="s">
        <v>4</v>
      </c>
      <c r="R80" s="53" t="s">
        <v>4</v>
      </c>
      <c r="S80" s="53" t="s">
        <v>4</v>
      </c>
      <c r="T80" s="53" t="s">
        <v>4</v>
      </c>
      <c r="U80" s="53" t="s">
        <v>4</v>
      </c>
      <c r="V80" s="53" t="s">
        <v>4</v>
      </c>
      <c r="W80" s="53" t="s">
        <v>4</v>
      </c>
      <c r="X80" s="53" t="s">
        <v>4</v>
      </c>
      <c r="Y80" s="53" t="s">
        <v>4</v>
      </c>
      <c r="Z80" s="53" t="s">
        <v>4</v>
      </c>
      <c r="AA80" s="53" t="s">
        <v>4</v>
      </c>
      <c r="AB80" s="53" t="s">
        <v>4</v>
      </c>
      <c r="AC80" s="53" t="s">
        <v>4</v>
      </c>
      <c r="AD80" s="53" t="s">
        <v>4</v>
      </c>
      <c r="AE80" s="53" t="s">
        <v>4</v>
      </c>
      <c r="AF80" s="53" t="s">
        <v>4</v>
      </c>
      <c r="AG80" s="53" t="s">
        <v>4</v>
      </c>
      <c r="AH80" s="53"/>
      <c r="AI80" s="53"/>
      <c r="AJ80" s="53"/>
      <c r="AK80" s="53"/>
      <c r="AL80" s="53"/>
    </row>
    <row r="81" spans="1:38" x14ac:dyDescent="0.25">
      <c r="A81" s="53" t="s">
        <v>37</v>
      </c>
      <c r="B81" s="53" t="s">
        <v>4</v>
      </c>
      <c r="C81" s="53" t="s">
        <v>4</v>
      </c>
      <c r="D81" s="53" t="s">
        <v>4</v>
      </c>
      <c r="E81" s="53" t="s">
        <v>4</v>
      </c>
      <c r="F81" s="53">
        <v>-5600000</v>
      </c>
      <c r="G81" s="53">
        <v>-3700000</v>
      </c>
      <c r="H81" s="53">
        <v>4900000</v>
      </c>
      <c r="I81" s="53">
        <v>-7100000</v>
      </c>
      <c r="J81" s="53">
        <v>-8800000</v>
      </c>
      <c r="K81" s="53">
        <v>-3100000</v>
      </c>
      <c r="L81" s="53">
        <v>-23195000</v>
      </c>
      <c r="M81" s="53">
        <v>-34912000</v>
      </c>
      <c r="N81" s="53">
        <v>16635000</v>
      </c>
      <c r="O81" s="53">
        <v>2030000</v>
      </c>
      <c r="P81" s="53">
        <v>-2681000</v>
      </c>
      <c r="Q81" s="53">
        <v>-103579000</v>
      </c>
      <c r="R81" s="53">
        <v>5882000</v>
      </c>
      <c r="S81" s="53">
        <v>-48001000</v>
      </c>
      <c r="T81" s="53">
        <v>-11098000</v>
      </c>
      <c r="U81" s="53">
        <v>56676000</v>
      </c>
      <c r="V81" s="53">
        <v>15951000</v>
      </c>
      <c r="W81" s="53">
        <v>-35339000</v>
      </c>
      <c r="X81" s="53">
        <v>-9232000</v>
      </c>
      <c r="Y81" s="53">
        <v>-27291000</v>
      </c>
      <c r="Z81" s="53">
        <v>-30409000</v>
      </c>
      <c r="AA81" s="53">
        <v>-10848000</v>
      </c>
      <c r="AB81" s="53">
        <v>-8050000</v>
      </c>
      <c r="AC81" s="53">
        <v>-35783000</v>
      </c>
      <c r="AD81" s="53">
        <v>-142170000</v>
      </c>
      <c r="AE81" s="53">
        <v>-14165000</v>
      </c>
      <c r="AF81" s="53">
        <v>-42447000</v>
      </c>
      <c r="AG81" s="53">
        <v>-525207000</v>
      </c>
      <c r="AH81" s="53"/>
      <c r="AI81" s="53"/>
      <c r="AJ81" s="53"/>
      <c r="AK81" s="53"/>
      <c r="AL81" s="53"/>
    </row>
    <row r="82" spans="1:38" x14ac:dyDescent="0.25">
      <c r="A82" s="53" t="s">
        <v>49</v>
      </c>
      <c r="B82" s="53" t="s">
        <v>4</v>
      </c>
      <c r="C82" s="53" t="s">
        <v>4</v>
      </c>
      <c r="D82" s="53" t="s">
        <v>4</v>
      </c>
      <c r="E82" s="53" t="s">
        <v>4</v>
      </c>
      <c r="F82" s="53" t="s">
        <v>4</v>
      </c>
      <c r="G82" s="53" t="s">
        <v>4</v>
      </c>
      <c r="H82" s="53" t="s">
        <v>4</v>
      </c>
      <c r="I82" s="53" t="s">
        <v>4</v>
      </c>
      <c r="J82" s="53" t="s">
        <v>4</v>
      </c>
      <c r="K82" s="53" t="s">
        <v>4</v>
      </c>
      <c r="L82" s="53" t="s">
        <v>4</v>
      </c>
      <c r="M82" s="53" t="s">
        <v>4</v>
      </c>
      <c r="N82" s="53" t="s">
        <v>4</v>
      </c>
      <c r="O82" s="53" t="s">
        <v>4</v>
      </c>
      <c r="P82" s="53" t="s">
        <v>4</v>
      </c>
      <c r="Q82" s="53" t="s">
        <v>4</v>
      </c>
      <c r="R82" s="53" t="s">
        <v>4</v>
      </c>
      <c r="S82" s="53" t="s">
        <v>4</v>
      </c>
      <c r="T82" s="53" t="s">
        <v>4</v>
      </c>
      <c r="U82" s="53">
        <v>-1815000</v>
      </c>
      <c r="V82" s="53">
        <v>-14417000</v>
      </c>
      <c r="W82" s="53">
        <v>6402000</v>
      </c>
      <c r="X82" s="53">
        <v>20253000</v>
      </c>
      <c r="Y82" s="53">
        <v>14007000</v>
      </c>
      <c r="Z82" s="53">
        <v>20090000</v>
      </c>
      <c r="AA82" s="53">
        <v>9956000</v>
      </c>
      <c r="AB82" s="53">
        <v>-17896000</v>
      </c>
      <c r="AC82" s="53">
        <v>5077000</v>
      </c>
      <c r="AD82" s="53">
        <v>-6567000</v>
      </c>
      <c r="AE82" s="53">
        <v>16860000</v>
      </c>
      <c r="AF82" s="53">
        <v>-9212000</v>
      </c>
      <c r="AG82" s="53">
        <v>114893000</v>
      </c>
      <c r="AH82" s="53"/>
      <c r="AI82" s="53"/>
      <c r="AJ82" s="53"/>
      <c r="AK82" s="53"/>
      <c r="AL82" s="53"/>
    </row>
    <row r="83" spans="1:38" x14ac:dyDescent="0.25">
      <c r="A83" s="53" t="s">
        <v>76</v>
      </c>
      <c r="B83" s="53" t="s">
        <v>4</v>
      </c>
      <c r="C83" s="53" t="s">
        <v>4</v>
      </c>
      <c r="D83" s="53" t="s">
        <v>4</v>
      </c>
      <c r="E83" s="53" t="s">
        <v>4</v>
      </c>
      <c r="F83" s="53">
        <v>8500000</v>
      </c>
      <c r="G83" s="53">
        <v>21200000</v>
      </c>
      <c r="H83" s="53">
        <v>34700000</v>
      </c>
      <c r="I83" s="53">
        <v>63400000</v>
      </c>
      <c r="J83" s="53">
        <v>61700000</v>
      </c>
      <c r="K83" s="53">
        <v>63700000</v>
      </c>
      <c r="L83" s="53">
        <v>88908000</v>
      </c>
      <c r="M83" s="53">
        <v>136856000</v>
      </c>
      <c r="N83" s="53">
        <v>144174000</v>
      </c>
      <c r="O83" s="53">
        <v>70419000</v>
      </c>
      <c r="P83" s="53">
        <v>128189000</v>
      </c>
      <c r="Q83" s="53">
        <v>194571000</v>
      </c>
      <c r="R83" s="53">
        <v>227631000</v>
      </c>
      <c r="S83" s="53">
        <v>250849000</v>
      </c>
      <c r="T83" s="53">
        <v>294552000</v>
      </c>
      <c r="U83" s="53">
        <v>230804000</v>
      </c>
      <c r="V83" s="53">
        <v>265054000</v>
      </c>
      <c r="W83" s="53">
        <v>307144000</v>
      </c>
      <c r="X83" s="53">
        <v>295100000</v>
      </c>
      <c r="Y83" s="53">
        <v>313843000</v>
      </c>
      <c r="Z83" s="53">
        <v>345305000</v>
      </c>
      <c r="AA83" s="53">
        <v>356899000</v>
      </c>
      <c r="AB83" s="53">
        <v>399337000</v>
      </c>
      <c r="AC83" s="53">
        <v>460682000</v>
      </c>
      <c r="AD83" s="53">
        <v>609634000</v>
      </c>
      <c r="AE83" s="53">
        <v>582722000</v>
      </c>
      <c r="AF83" s="53">
        <v>638678000</v>
      </c>
      <c r="AG83" s="53" t="s">
        <v>4</v>
      </c>
      <c r="AH83" s="53"/>
      <c r="AI83" s="53"/>
      <c r="AJ83" s="53"/>
      <c r="AK83" s="53"/>
      <c r="AL83" s="53"/>
    </row>
    <row r="84" spans="1:38" x14ac:dyDescent="0.25">
      <c r="A84" s="53" t="s">
        <v>77</v>
      </c>
      <c r="B84" s="53" t="s">
        <v>4</v>
      </c>
      <c r="C84" s="53" t="s">
        <v>4</v>
      </c>
      <c r="D84" s="53" t="s">
        <v>4</v>
      </c>
      <c r="E84" s="53" t="s">
        <v>4</v>
      </c>
      <c r="F84" s="53">
        <v>900000</v>
      </c>
      <c r="G84" s="53">
        <v>-16400000</v>
      </c>
      <c r="H84" s="53">
        <v>-13900000</v>
      </c>
      <c r="I84" s="53">
        <v>-32400000</v>
      </c>
      <c r="J84" s="53">
        <v>4700000</v>
      </c>
      <c r="K84" s="53">
        <v>9500000</v>
      </c>
      <c r="L84" s="53">
        <v>-39124000</v>
      </c>
      <c r="M84" s="53">
        <v>-66126000</v>
      </c>
      <c r="N84" s="53">
        <v>-2241000</v>
      </c>
      <c r="O84" s="53">
        <v>84645000</v>
      </c>
      <c r="P84" s="53">
        <v>-79737000</v>
      </c>
      <c r="Q84" s="53">
        <v>-116620000</v>
      </c>
      <c r="R84" s="53">
        <v>-67457000</v>
      </c>
      <c r="S84" s="53">
        <v>-31204000</v>
      </c>
      <c r="T84" s="53">
        <v>-18633000</v>
      </c>
      <c r="U84" s="53">
        <v>139822000</v>
      </c>
      <c r="V84" s="53">
        <v>-17047000</v>
      </c>
      <c r="W84" s="53">
        <v>-58518000</v>
      </c>
      <c r="X84" s="53">
        <v>24641000</v>
      </c>
      <c r="Y84" s="53">
        <v>-34438000</v>
      </c>
      <c r="Z84" s="53">
        <v>-52272000</v>
      </c>
      <c r="AA84" s="53">
        <v>-24948000</v>
      </c>
      <c r="AB84" s="53">
        <v>-61643000</v>
      </c>
      <c r="AC84" s="53">
        <v>-111238000</v>
      </c>
      <c r="AD84" s="53">
        <v>-310207000</v>
      </c>
      <c r="AE84" s="53">
        <v>17644000</v>
      </c>
      <c r="AF84" s="53">
        <v>-66485000</v>
      </c>
      <c r="AG84" s="53">
        <v>9996000</v>
      </c>
      <c r="AH84" s="53"/>
      <c r="AI84" s="53"/>
      <c r="AJ84" s="53"/>
      <c r="AK84" s="53"/>
      <c r="AL84" s="53"/>
    </row>
    <row r="85" spans="1:38" x14ac:dyDescent="0.25">
      <c r="A85" s="53" t="s">
        <v>78</v>
      </c>
      <c r="B85" s="53" t="s">
        <v>4</v>
      </c>
      <c r="C85" s="53" t="s">
        <v>4</v>
      </c>
      <c r="D85" s="53" t="s">
        <v>4</v>
      </c>
      <c r="E85" s="53" t="s">
        <v>4</v>
      </c>
      <c r="F85" s="53">
        <v>400000</v>
      </c>
      <c r="G85" s="53">
        <v>800000</v>
      </c>
      <c r="H85" s="53">
        <v>7600000</v>
      </c>
      <c r="I85" s="53">
        <v>7300000</v>
      </c>
      <c r="J85" s="53">
        <v>19400000</v>
      </c>
      <c r="K85" s="53">
        <v>37300000</v>
      </c>
      <c r="L85" s="53">
        <v>18303000</v>
      </c>
      <c r="M85" s="53">
        <v>26753000</v>
      </c>
      <c r="N85" s="53">
        <v>59159000</v>
      </c>
      <c r="O85" s="53">
        <v>78134000</v>
      </c>
      <c r="P85" s="53">
        <v>55952000</v>
      </c>
      <c r="Q85" s="53">
        <v>38085000</v>
      </c>
      <c r="R85" s="53">
        <v>69010000</v>
      </c>
      <c r="S85" s="53">
        <v>71644000</v>
      </c>
      <c r="T85" s="53">
        <v>93282000</v>
      </c>
      <c r="U85" s="53">
        <v>113250000</v>
      </c>
      <c r="V85" s="53">
        <v>93959000</v>
      </c>
      <c r="W85" s="53">
        <v>75103000</v>
      </c>
      <c r="X85" s="53">
        <v>119078000</v>
      </c>
      <c r="Y85" s="53">
        <v>105088000</v>
      </c>
      <c r="Z85" s="53">
        <v>121815000</v>
      </c>
      <c r="AA85" s="53">
        <v>146050000</v>
      </c>
      <c r="AB85" s="53">
        <v>165378000</v>
      </c>
      <c r="AC85" s="53">
        <v>175311000</v>
      </c>
      <c r="AD85" s="53">
        <v>118656000</v>
      </c>
      <c r="AE85" s="53">
        <v>298776000</v>
      </c>
      <c r="AF85" s="53">
        <v>397581000</v>
      </c>
      <c r="AG85" s="53">
        <v>313490000</v>
      </c>
      <c r="AH85" s="53"/>
      <c r="AI85" s="53"/>
      <c r="AJ85" s="53"/>
      <c r="AK85" s="53"/>
      <c r="AL85" s="53"/>
    </row>
    <row r="86" spans="1:38" x14ac:dyDescent="0.25">
      <c r="A86" s="53" t="s">
        <v>79</v>
      </c>
      <c r="B86" s="53" t="s">
        <v>4</v>
      </c>
      <c r="C86" s="53" t="s">
        <v>4</v>
      </c>
      <c r="D86" s="53" t="s">
        <v>4</v>
      </c>
      <c r="E86" s="53" t="s">
        <v>4</v>
      </c>
      <c r="F86" s="53">
        <v>-400000</v>
      </c>
      <c r="G86" s="53">
        <v>-900000</v>
      </c>
      <c r="H86" s="53">
        <v>-800000</v>
      </c>
      <c r="I86" s="53">
        <v>-1100000</v>
      </c>
      <c r="J86" s="53">
        <v>-31700000</v>
      </c>
      <c r="K86" s="53">
        <v>-29600000</v>
      </c>
      <c r="L86" s="53">
        <v>-4289000</v>
      </c>
      <c r="M86" s="53">
        <v>-6325000</v>
      </c>
      <c r="N86" s="53">
        <v>-6430000</v>
      </c>
      <c r="O86" s="53">
        <v>-8351000</v>
      </c>
      <c r="P86" s="53">
        <v>-6063000</v>
      </c>
      <c r="Q86" s="53">
        <v>-8361000</v>
      </c>
      <c r="R86" s="53">
        <v>-14777000</v>
      </c>
      <c r="S86" s="53">
        <v>-10626000</v>
      </c>
      <c r="T86" s="53">
        <v>-7003000</v>
      </c>
      <c r="U86" s="53">
        <v>-7168000</v>
      </c>
      <c r="V86" s="53">
        <v>-8078000</v>
      </c>
      <c r="W86" s="53">
        <v>-19454000</v>
      </c>
      <c r="X86" s="53">
        <v>-16271000</v>
      </c>
      <c r="Y86" s="53">
        <v>-18742000</v>
      </c>
      <c r="Z86" s="53">
        <v>-17328000</v>
      </c>
      <c r="AA86" s="53">
        <v>-29095000</v>
      </c>
      <c r="AB86" s="53">
        <v>-34352000</v>
      </c>
      <c r="AC86" s="53">
        <v>-39390000</v>
      </c>
      <c r="AD86" s="53">
        <v>-31580000</v>
      </c>
      <c r="AE86" s="53">
        <v>-33362000</v>
      </c>
      <c r="AF86" s="53">
        <v>-21702000</v>
      </c>
      <c r="AG86" s="53">
        <v>-37658000</v>
      </c>
      <c r="AH86" s="53"/>
      <c r="AI86" s="53"/>
      <c r="AJ86" s="53"/>
      <c r="AK86" s="53"/>
      <c r="AL86" s="53"/>
    </row>
    <row r="87" spans="1:38" x14ac:dyDescent="0.25">
      <c r="A87" s="53" t="s">
        <v>80</v>
      </c>
      <c r="B87" s="53" t="s">
        <v>4</v>
      </c>
      <c r="C87" s="53" t="s">
        <v>4</v>
      </c>
      <c r="D87" s="53" t="s">
        <v>4</v>
      </c>
      <c r="E87" s="53" t="s">
        <v>4</v>
      </c>
      <c r="F87" s="53" t="s">
        <v>4</v>
      </c>
      <c r="G87" s="53" t="s">
        <v>4</v>
      </c>
      <c r="H87" s="53" t="s">
        <v>4</v>
      </c>
      <c r="I87" s="53" t="s">
        <v>4</v>
      </c>
      <c r="J87" s="53" t="s">
        <v>4</v>
      </c>
      <c r="K87" s="53" t="s">
        <v>4</v>
      </c>
      <c r="L87" s="53">
        <v>-24879000</v>
      </c>
      <c r="M87" s="53">
        <v>-50684000</v>
      </c>
      <c r="N87" s="53">
        <v>-45350000</v>
      </c>
      <c r="O87" s="53">
        <v>-21772000</v>
      </c>
      <c r="P87" s="53">
        <v>-644000</v>
      </c>
      <c r="Q87" s="53">
        <v>-89963000</v>
      </c>
      <c r="R87" s="53">
        <v>-26662000</v>
      </c>
      <c r="S87" s="53">
        <v>-2087000</v>
      </c>
      <c r="T87" s="53">
        <v>-34301000</v>
      </c>
      <c r="U87" s="53">
        <v>-10937000</v>
      </c>
      <c r="V87" s="53">
        <v>-6173000</v>
      </c>
      <c r="W87" s="53">
        <v>-5934000</v>
      </c>
      <c r="X87" s="53">
        <v>-4699000</v>
      </c>
      <c r="Y87" s="53">
        <v>-1244000</v>
      </c>
      <c r="Z87" s="53">
        <v>-10648000</v>
      </c>
      <c r="AA87" s="53">
        <v>-4483000</v>
      </c>
      <c r="AB87" s="53">
        <v>-19730000</v>
      </c>
      <c r="AC87" s="53">
        <v>-12834000</v>
      </c>
      <c r="AD87" s="53">
        <v>-2578000</v>
      </c>
      <c r="AE87" s="53">
        <v>-8901000</v>
      </c>
      <c r="AF87" s="53">
        <v>-124587000</v>
      </c>
      <c r="AG87" s="53">
        <v>-811956000</v>
      </c>
      <c r="AH87" s="53"/>
      <c r="AI87" s="53"/>
      <c r="AJ87" s="53"/>
      <c r="AK87" s="53"/>
      <c r="AL87" s="53"/>
    </row>
    <row r="88" spans="1:38" x14ac:dyDescent="0.25">
      <c r="A88" s="53" t="s">
        <v>81</v>
      </c>
      <c r="B88" s="53" t="s">
        <v>4</v>
      </c>
      <c r="C88" s="53" t="s">
        <v>4</v>
      </c>
      <c r="D88" s="53" t="s">
        <v>4</v>
      </c>
      <c r="E88" s="53" t="s">
        <v>4</v>
      </c>
      <c r="F88" s="53" t="s">
        <v>4</v>
      </c>
      <c r="G88" s="53" t="s">
        <v>4</v>
      </c>
      <c r="H88" s="53" t="s">
        <v>4</v>
      </c>
      <c r="I88" s="53" t="s">
        <v>4</v>
      </c>
      <c r="J88" s="53" t="s">
        <v>4</v>
      </c>
      <c r="K88" s="53" t="s">
        <v>4</v>
      </c>
      <c r="L88" s="53" t="s">
        <v>4</v>
      </c>
      <c r="M88" s="53" t="s">
        <v>4</v>
      </c>
      <c r="N88" s="53" t="s">
        <v>4</v>
      </c>
      <c r="O88" s="53" t="s">
        <v>4</v>
      </c>
      <c r="P88" s="53">
        <v>-6961000</v>
      </c>
      <c r="Q88" s="53">
        <v>-3539000</v>
      </c>
      <c r="R88" s="53" t="s">
        <v>4</v>
      </c>
      <c r="S88" s="53" t="s">
        <v>4</v>
      </c>
      <c r="T88" s="53" t="s">
        <v>4</v>
      </c>
      <c r="U88" s="53" t="s">
        <v>4</v>
      </c>
      <c r="V88" s="53" t="s">
        <v>4</v>
      </c>
      <c r="W88" s="53">
        <v>-190000</v>
      </c>
      <c r="X88" s="53" t="s">
        <v>4</v>
      </c>
      <c r="Y88" s="53" t="s">
        <v>4</v>
      </c>
      <c r="Z88" s="53" t="s">
        <v>4</v>
      </c>
      <c r="AA88" s="53" t="s">
        <v>4</v>
      </c>
      <c r="AB88" s="53" t="s">
        <v>4</v>
      </c>
      <c r="AC88" s="53" t="s">
        <v>4</v>
      </c>
      <c r="AD88" s="53" t="s">
        <v>4</v>
      </c>
      <c r="AE88" s="53" t="s">
        <v>4</v>
      </c>
      <c r="AF88" s="53" t="s">
        <v>4</v>
      </c>
      <c r="AG88" s="53" t="s">
        <v>4</v>
      </c>
      <c r="AH88" s="53"/>
      <c r="AI88" s="53"/>
      <c r="AJ88" s="53"/>
      <c r="AK88" s="53"/>
      <c r="AL88" s="53"/>
    </row>
    <row r="89" spans="1:38" x14ac:dyDescent="0.25">
      <c r="A89" s="53" t="s">
        <v>82</v>
      </c>
      <c r="B89" s="53" t="s">
        <v>4</v>
      </c>
      <c r="C89" s="53" t="s">
        <v>4</v>
      </c>
      <c r="D89" s="53" t="s">
        <v>4</v>
      </c>
      <c r="E89" s="53" t="s">
        <v>4</v>
      </c>
      <c r="F89" s="53" t="s">
        <v>4</v>
      </c>
      <c r="G89" s="53" t="s">
        <v>4</v>
      </c>
      <c r="H89" s="53" t="s">
        <v>4</v>
      </c>
      <c r="I89" s="53" t="s">
        <v>4</v>
      </c>
      <c r="J89" s="53" t="s">
        <v>4</v>
      </c>
      <c r="K89" s="53" t="s">
        <v>4</v>
      </c>
      <c r="L89" s="53" t="s">
        <v>4</v>
      </c>
      <c r="M89" s="53" t="s">
        <v>4</v>
      </c>
      <c r="N89" s="53" t="s">
        <v>4</v>
      </c>
      <c r="O89" s="53" t="s">
        <v>4</v>
      </c>
      <c r="P89" s="53" t="s">
        <v>4</v>
      </c>
      <c r="Q89" s="53" t="s">
        <v>4</v>
      </c>
      <c r="R89" s="53" t="s">
        <v>4</v>
      </c>
      <c r="S89" s="53">
        <v>75000</v>
      </c>
      <c r="T89" s="53" t="s">
        <v>4</v>
      </c>
      <c r="U89" s="53" t="s">
        <v>4</v>
      </c>
      <c r="V89" s="53" t="s">
        <v>4</v>
      </c>
      <c r="W89" s="53" t="s">
        <v>4</v>
      </c>
      <c r="X89" s="53" t="s">
        <v>4</v>
      </c>
      <c r="Y89" s="53" t="s">
        <v>4</v>
      </c>
      <c r="Z89" s="53" t="s">
        <v>4</v>
      </c>
      <c r="AA89" s="53" t="s">
        <v>4</v>
      </c>
      <c r="AB89" s="53" t="s">
        <v>4</v>
      </c>
      <c r="AC89" s="53" t="s">
        <v>4</v>
      </c>
      <c r="AD89" s="53" t="s">
        <v>4</v>
      </c>
      <c r="AE89" s="53" t="s">
        <v>4</v>
      </c>
      <c r="AF89" s="53" t="s">
        <v>4</v>
      </c>
      <c r="AG89" s="53" t="s">
        <v>4</v>
      </c>
      <c r="AH89" s="53"/>
      <c r="AI89" s="53"/>
      <c r="AJ89" s="53"/>
      <c r="AK89" s="53"/>
      <c r="AL89" s="53"/>
    </row>
    <row r="90" spans="1:38" x14ac:dyDescent="0.25">
      <c r="A90" s="53" t="s">
        <v>83</v>
      </c>
      <c r="B90" s="53" t="s">
        <v>4</v>
      </c>
      <c r="C90" s="53" t="s">
        <v>4</v>
      </c>
      <c r="D90" s="53" t="s">
        <v>4</v>
      </c>
      <c r="E90" s="53" t="s">
        <v>4</v>
      </c>
      <c r="F90" s="53">
        <v>-2100000</v>
      </c>
      <c r="G90" s="53">
        <v>-10900000</v>
      </c>
      <c r="H90" s="53">
        <v>-1600000</v>
      </c>
      <c r="I90" s="53">
        <v>100000</v>
      </c>
      <c r="J90" s="53">
        <v>900000</v>
      </c>
      <c r="K90" s="53">
        <v>700000</v>
      </c>
      <c r="L90" s="53">
        <v>27000</v>
      </c>
      <c r="M90" s="53">
        <v>52000</v>
      </c>
      <c r="N90" s="53">
        <v>14000</v>
      </c>
      <c r="O90" s="53" t="s">
        <v>4</v>
      </c>
      <c r="P90" s="53" t="s">
        <v>4</v>
      </c>
      <c r="Q90" s="53" t="s">
        <v>4</v>
      </c>
      <c r="R90" s="53" t="s">
        <v>4</v>
      </c>
      <c r="S90" s="53" t="s">
        <v>4</v>
      </c>
      <c r="T90" s="53" t="s">
        <v>4</v>
      </c>
      <c r="U90" s="53" t="s">
        <v>4</v>
      </c>
      <c r="V90" s="53">
        <v>-8078000</v>
      </c>
      <c r="W90" s="53" t="s">
        <v>4</v>
      </c>
      <c r="X90" s="53">
        <v>-238000</v>
      </c>
      <c r="Y90" s="53">
        <v>125000</v>
      </c>
      <c r="Z90" s="53">
        <v>165000</v>
      </c>
      <c r="AA90" s="53">
        <v>-4215000</v>
      </c>
      <c r="AB90" s="53">
        <v>-1561000</v>
      </c>
      <c r="AC90" s="53">
        <v>4000</v>
      </c>
      <c r="AD90" s="53" t="s">
        <v>4</v>
      </c>
      <c r="AE90" s="53" t="s">
        <v>4</v>
      </c>
      <c r="AF90" s="53" t="s">
        <v>4</v>
      </c>
      <c r="AG90" s="53" t="s">
        <v>4</v>
      </c>
      <c r="AH90" s="53"/>
      <c r="AI90" s="53"/>
      <c r="AJ90" s="53"/>
      <c r="AK90" s="53"/>
      <c r="AL90" s="53"/>
    </row>
    <row r="91" spans="1:38" x14ac:dyDescent="0.25">
      <c r="A91" s="53" t="s">
        <v>84</v>
      </c>
      <c r="B91" s="53" t="s">
        <v>4</v>
      </c>
      <c r="C91" s="53" t="s">
        <v>4</v>
      </c>
      <c r="D91" s="53" t="s">
        <v>4</v>
      </c>
      <c r="E91" s="53" t="s">
        <v>4</v>
      </c>
      <c r="F91" s="53">
        <v>-2500000</v>
      </c>
      <c r="G91" s="53">
        <v>-11800000</v>
      </c>
      <c r="H91" s="53">
        <v>-2400000</v>
      </c>
      <c r="I91" s="53">
        <v>-1000000</v>
      </c>
      <c r="J91" s="53">
        <v>-30800000</v>
      </c>
      <c r="K91" s="53">
        <v>-28900000</v>
      </c>
      <c r="L91" s="53">
        <v>-29141000</v>
      </c>
      <c r="M91" s="53">
        <v>-56957000</v>
      </c>
      <c r="N91" s="53">
        <v>-51766000</v>
      </c>
      <c r="O91" s="53">
        <v>-30123000</v>
      </c>
      <c r="P91" s="53">
        <v>-13668000</v>
      </c>
      <c r="Q91" s="53">
        <v>-101863000</v>
      </c>
      <c r="R91" s="53">
        <v>-41439000</v>
      </c>
      <c r="S91" s="53">
        <v>-12638000</v>
      </c>
      <c r="T91" s="53">
        <v>-41304000</v>
      </c>
      <c r="U91" s="53">
        <v>-18105000</v>
      </c>
      <c r="V91" s="53">
        <v>-14251000</v>
      </c>
      <c r="W91" s="53">
        <v>-25578000</v>
      </c>
      <c r="X91" s="53">
        <v>-21208000</v>
      </c>
      <c r="Y91" s="53">
        <v>-19861000</v>
      </c>
      <c r="Z91" s="53">
        <v>-27811000</v>
      </c>
      <c r="AA91" s="53">
        <v>-37793000</v>
      </c>
      <c r="AB91" s="53">
        <v>-55643000</v>
      </c>
      <c r="AC91" s="53">
        <v>-52220000</v>
      </c>
      <c r="AD91" s="53">
        <v>-34158000</v>
      </c>
      <c r="AE91" s="53">
        <v>-42263000</v>
      </c>
      <c r="AF91" s="53">
        <v>-146289000</v>
      </c>
      <c r="AG91" s="53">
        <v>-849614000</v>
      </c>
      <c r="AH91" s="53"/>
      <c r="AI91" s="53"/>
      <c r="AJ91" s="53"/>
      <c r="AK91" s="53"/>
      <c r="AL91" s="53"/>
    </row>
    <row r="92" spans="1:38" x14ac:dyDescent="0.25">
      <c r="A92" s="53" t="s">
        <v>85</v>
      </c>
      <c r="B92" s="53" t="s">
        <v>4</v>
      </c>
      <c r="C92" s="53" t="s">
        <v>4</v>
      </c>
      <c r="D92" s="53" t="s">
        <v>4</v>
      </c>
      <c r="E92" s="53" t="s">
        <v>4</v>
      </c>
      <c r="F92" s="53" t="s">
        <v>4</v>
      </c>
      <c r="G92" s="53" t="s">
        <v>4</v>
      </c>
      <c r="H92" s="53" t="s">
        <v>4</v>
      </c>
      <c r="I92" s="53" t="s">
        <v>4</v>
      </c>
      <c r="J92" s="53" t="s">
        <v>4</v>
      </c>
      <c r="K92" s="53" t="s">
        <v>4</v>
      </c>
      <c r="L92" s="53" t="s">
        <v>4</v>
      </c>
      <c r="M92" s="53" t="s">
        <v>4</v>
      </c>
      <c r="N92" s="53" t="s">
        <v>4</v>
      </c>
      <c r="O92" s="53" t="s">
        <v>4</v>
      </c>
      <c r="P92" s="53" t="s">
        <v>4</v>
      </c>
      <c r="Q92" s="53" t="s">
        <v>4</v>
      </c>
      <c r="R92" s="53" t="s">
        <v>4</v>
      </c>
      <c r="S92" s="53" t="s">
        <v>4</v>
      </c>
      <c r="T92" s="53" t="s">
        <v>4</v>
      </c>
      <c r="U92" s="53">
        <v>-583491000</v>
      </c>
      <c r="V92" s="53">
        <v>-506793000</v>
      </c>
      <c r="W92" s="53">
        <v>-700898000</v>
      </c>
      <c r="X92" s="53">
        <v>-624363000</v>
      </c>
      <c r="Y92" s="53">
        <v>-715410000</v>
      </c>
      <c r="Z92" s="53">
        <v>-766504000</v>
      </c>
      <c r="AA92" s="53">
        <v>-898354000</v>
      </c>
      <c r="AB92" s="53">
        <v>-1091594000</v>
      </c>
      <c r="AC92" s="53">
        <v>-1029580000</v>
      </c>
      <c r="AD92" s="53">
        <v>-1017296000</v>
      </c>
      <c r="AE92" s="53">
        <v>-1444274000</v>
      </c>
      <c r="AF92" s="53">
        <v>-1168564000</v>
      </c>
      <c r="AG92" s="53">
        <v>-993133000</v>
      </c>
      <c r="AH92" s="53"/>
      <c r="AI92" s="53"/>
      <c r="AJ92" s="53"/>
      <c r="AK92" s="53"/>
      <c r="AL92" s="53"/>
    </row>
    <row r="93" spans="1:38" x14ac:dyDescent="0.25">
      <c r="A93" s="53" t="s">
        <v>86</v>
      </c>
      <c r="B93" s="53" t="s">
        <v>4</v>
      </c>
      <c r="C93" s="53" t="s">
        <v>4</v>
      </c>
      <c r="D93" s="53" t="s">
        <v>4</v>
      </c>
      <c r="E93" s="53" t="s">
        <v>4</v>
      </c>
      <c r="F93" s="53" t="s">
        <v>4</v>
      </c>
      <c r="G93" s="53">
        <v>20500000</v>
      </c>
      <c r="H93" s="53" t="s">
        <v>4</v>
      </c>
      <c r="I93" s="53">
        <v>22700000</v>
      </c>
      <c r="J93" s="53">
        <v>200000</v>
      </c>
      <c r="K93" s="53">
        <v>2800000</v>
      </c>
      <c r="L93" s="53">
        <v>1799000</v>
      </c>
      <c r="M93" s="53">
        <v>3125000</v>
      </c>
      <c r="N93" s="53">
        <v>1111000</v>
      </c>
      <c r="O93" s="53">
        <v>4322000</v>
      </c>
      <c r="P93" s="53">
        <v>6917000</v>
      </c>
      <c r="Q93" s="53">
        <v>19322000</v>
      </c>
      <c r="R93" s="53">
        <v>7220000</v>
      </c>
      <c r="S93" s="53">
        <v>7292000</v>
      </c>
      <c r="T93" s="53">
        <v>6423000</v>
      </c>
      <c r="U93" s="53">
        <v>4283000</v>
      </c>
      <c r="V93" s="53">
        <v>6293000</v>
      </c>
      <c r="W93" s="53">
        <v>13085000</v>
      </c>
      <c r="X93" s="53">
        <v>20205000</v>
      </c>
      <c r="Y93" s="53">
        <v>21409000</v>
      </c>
      <c r="Z93" s="53">
        <v>13530000</v>
      </c>
      <c r="AA93" s="53">
        <v>18269000</v>
      </c>
      <c r="AB93" s="53">
        <v>11752000</v>
      </c>
      <c r="AC93" s="53">
        <v>11466000</v>
      </c>
      <c r="AD93" s="53">
        <v>13569000</v>
      </c>
      <c r="AE93" s="53">
        <v>18574000</v>
      </c>
      <c r="AF93" s="53" t="s">
        <v>4</v>
      </c>
      <c r="AG93" s="53" t="s">
        <v>4</v>
      </c>
      <c r="AH93" s="53"/>
      <c r="AI93" s="53"/>
      <c r="AJ93" s="53"/>
      <c r="AK93" s="53"/>
      <c r="AL93" s="53"/>
    </row>
    <row r="94" spans="1:38" x14ac:dyDescent="0.25">
      <c r="A94" s="53" t="s">
        <v>87</v>
      </c>
      <c r="B94" s="53" t="s">
        <v>4</v>
      </c>
      <c r="C94" s="53" t="s">
        <v>4</v>
      </c>
      <c r="D94" s="53" t="s">
        <v>4</v>
      </c>
      <c r="E94" s="53" t="s">
        <v>4</v>
      </c>
      <c r="F94" s="53" t="s">
        <v>4</v>
      </c>
      <c r="G94" s="53" t="s">
        <v>4</v>
      </c>
      <c r="H94" s="53" t="s">
        <v>4</v>
      </c>
      <c r="I94" s="53" t="s">
        <v>4</v>
      </c>
      <c r="J94" s="53" t="s">
        <v>4</v>
      </c>
      <c r="K94" s="53">
        <v>-6200000</v>
      </c>
      <c r="L94" s="53">
        <v>-4377000</v>
      </c>
      <c r="M94" s="53">
        <v>-16958000</v>
      </c>
      <c r="N94" s="53">
        <v>-47505000</v>
      </c>
      <c r="O94" s="53">
        <v>-3336000</v>
      </c>
      <c r="P94" s="53">
        <v>-40823000</v>
      </c>
      <c r="Q94" s="53">
        <v>-32091000</v>
      </c>
      <c r="R94" s="53">
        <v>-111112000</v>
      </c>
      <c r="S94" s="53">
        <v>-139676000</v>
      </c>
      <c r="T94" s="53">
        <v>-7718000</v>
      </c>
      <c r="U94" s="53">
        <v>-1171000</v>
      </c>
      <c r="V94" s="53">
        <v>-13683000</v>
      </c>
      <c r="W94" s="53">
        <v>-76564000</v>
      </c>
      <c r="X94" s="53">
        <v>-81761000</v>
      </c>
      <c r="Y94" s="53">
        <v>-96179000</v>
      </c>
      <c r="Z94" s="53">
        <v>-136466000</v>
      </c>
      <c r="AA94" s="53">
        <v>-99219000</v>
      </c>
      <c r="AB94" s="53">
        <v>-178414000</v>
      </c>
      <c r="AC94" s="53">
        <v>-146006000</v>
      </c>
      <c r="AD94" s="53">
        <v>-187469000</v>
      </c>
      <c r="AE94" s="53">
        <v>-23188000</v>
      </c>
      <c r="AF94" s="53">
        <v>-76199000</v>
      </c>
      <c r="AG94" s="53">
        <v>-138039000</v>
      </c>
      <c r="AH94" s="53"/>
      <c r="AI94" s="53"/>
      <c r="AJ94" s="53"/>
      <c r="AK94" s="53"/>
      <c r="AL94" s="53"/>
    </row>
    <row r="95" spans="1:38" x14ac:dyDescent="0.25">
      <c r="A95" s="53" t="s">
        <v>88</v>
      </c>
      <c r="B95" s="53" t="s">
        <v>4</v>
      </c>
      <c r="C95" s="53" t="s">
        <v>4</v>
      </c>
      <c r="D95" s="53" t="s">
        <v>4</v>
      </c>
      <c r="E95" s="53" t="s">
        <v>4</v>
      </c>
      <c r="F95" s="53" t="s">
        <v>4</v>
      </c>
      <c r="G95" s="53" t="s">
        <v>4</v>
      </c>
      <c r="H95" s="53" t="s">
        <v>4</v>
      </c>
      <c r="I95" s="53" t="s">
        <v>4</v>
      </c>
      <c r="J95" s="53" t="s">
        <v>4</v>
      </c>
      <c r="K95" s="53" t="s">
        <v>4</v>
      </c>
      <c r="L95" s="53" t="s">
        <v>4</v>
      </c>
      <c r="M95" s="53" t="s">
        <v>4</v>
      </c>
      <c r="N95" s="53" t="s">
        <v>4</v>
      </c>
      <c r="O95" s="53" t="s">
        <v>4</v>
      </c>
      <c r="P95" s="53">
        <v>-10706000</v>
      </c>
      <c r="Q95" s="53">
        <v>-17862000</v>
      </c>
      <c r="R95" s="53">
        <v>-21080000</v>
      </c>
      <c r="S95" s="53">
        <v>-22734000</v>
      </c>
      <c r="T95" s="53">
        <v>-24431000</v>
      </c>
      <c r="U95" s="53">
        <v>-25310000</v>
      </c>
      <c r="V95" s="53">
        <v>-25746000</v>
      </c>
      <c r="W95" s="53">
        <v>-26470000</v>
      </c>
      <c r="X95" s="53">
        <v>-29135000</v>
      </c>
      <c r="Y95" s="53">
        <v>-33808000</v>
      </c>
      <c r="Z95" s="53">
        <v>-37600000</v>
      </c>
      <c r="AA95" s="53">
        <v>-43117000</v>
      </c>
      <c r="AB95" s="53">
        <v>-49749000</v>
      </c>
      <c r="AC95" s="53">
        <v>-58029000</v>
      </c>
      <c r="AD95" s="53">
        <v>-69430000</v>
      </c>
      <c r="AE95" s="53">
        <v>-83772000</v>
      </c>
      <c r="AF95" s="53">
        <v>-91929000</v>
      </c>
      <c r="AG95" s="53">
        <v>-119581000</v>
      </c>
      <c r="AH95" s="53"/>
      <c r="AI95" s="53"/>
      <c r="AJ95" s="53"/>
      <c r="AK95" s="53"/>
      <c r="AL95" s="53"/>
    </row>
    <row r="96" spans="1:38" x14ac:dyDescent="0.25">
      <c r="A96" s="53" t="s">
        <v>89</v>
      </c>
      <c r="B96" s="53" t="s">
        <v>4</v>
      </c>
      <c r="C96" s="53" t="s">
        <v>4</v>
      </c>
      <c r="D96" s="53" t="s">
        <v>4</v>
      </c>
      <c r="E96" s="53" t="s">
        <v>4</v>
      </c>
      <c r="F96" s="53">
        <v>2000000</v>
      </c>
      <c r="G96" s="53">
        <v>-8200000</v>
      </c>
      <c r="H96" s="53">
        <v>-2700000</v>
      </c>
      <c r="I96" s="53">
        <v>-11300000</v>
      </c>
      <c r="J96" s="53">
        <v>-6200000</v>
      </c>
      <c r="K96" s="53">
        <v>-6000000</v>
      </c>
      <c r="L96" s="53">
        <v>13225000</v>
      </c>
      <c r="M96" s="53">
        <v>44100000</v>
      </c>
      <c r="N96" s="53">
        <v>40175000</v>
      </c>
      <c r="O96" s="53">
        <v>-43337000</v>
      </c>
      <c r="P96" s="53">
        <v>9674000</v>
      </c>
      <c r="Q96" s="53">
        <v>100149000</v>
      </c>
      <c r="R96" s="53">
        <v>83386000</v>
      </c>
      <c r="S96" s="53">
        <v>91161000</v>
      </c>
      <c r="T96" s="53">
        <v>-19000000</v>
      </c>
      <c r="U96" s="53">
        <v>506345000</v>
      </c>
      <c r="V96" s="53">
        <v>454771000</v>
      </c>
      <c r="W96" s="53">
        <v>750293000</v>
      </c>
      <c r="X96" s="53">
        <v>612410000</v>
      </c>
      <c r="Y96" s="53">
        <v>734503000</v>
      </c>
      <c r="Z96" s="53">
        <v>845057000</v>
      </c>
      <c r="AA96" s="53">
        <v>914617000</v>
      </c>
      <c r="AB96" s="53">
        <v>1208333000</v>
      </c>
      <c r="AC96" s="53">
        <v>1107700000</v>
      </c>
      <c r="AD96" s="53">
        <v>1163055000</v>
      </c>
      <c r="AE96" s="53">
        <v>1288174000</v>
      </c>
      <c r="AF96" s="53">
        <v>1092321000</v>
      </c>
      <c r="AG96" s="53">
        <v>1776884000</v>
      </c>
      <c r="AH96" s="53"/>
      <c r="AI96" s="53"/>
      <c r="AJ96" s="53"/>
      <c r="AK96" s="53"/>
      <c r="AL96" s="53"/>
    </row>
    <row r="97" spans="1:38" x14ac:dyDescent="0.25">
      <c r="A97" s="53" t="s">
        <v>90</v>
      </c>
      <c r="B97" s="53" t="s">
        <v>4</v>
      </c>
      <c r="C97" s="53" t="s">
        <v>4</v>
      </c>
      <c r="D97" s="53" t="s">
        <v>4</v>
      </c>
      <c r="E97" s="53" t="s">
        <v>4</v>
      </c>
      <c r="F97" s="53">
        <v>2000000</v>
      </c>
      <c r="G97" s="53">
        <v>12300000</v>
      </c>
      <c r="H97" s="53">
        <v>-2700000</v>
      </c>
      <c r="I97" s="53">
        <v>11400000</v>
      </c>
      <c r="J97" s="53">
        <v>-6000000</v>
      </c>
      <c r="K97" s="53">
        <v>-9400000</v>
      </c>
      <c r="L97" s="53">
        <v>10647000</v>
      </c>
      <c r="M97" s="53">
        <v>30267000</v>
      </c>
      <c r="N97" s="53">
        <v>-6219000</v>
      </c>
      <c r="O97" s="53">
        <v>-42351000</v>
      </c>
      <c r="P97" s="53">
        <v>-34938000</v>
      </c>
      <c r="Q97" s="53">
        <v>69518000</v>
      </c>
      <c r="R97" s="53">
        <v>-41586000</v>
      </c>
      <c r="S97" s="53">
        <v>-63957000</v>
      </c>
      <c r="T97" s="53">
        <v>-44726000</v>
      </c>
      <c r="U97" s="53">
        <v>-99344000</v>
      </c>
      <c r="V97" s="53">
        <v>-85158000</v>
      </c>
      <c r="W97" s="53">
        <v>-40554000</v>
      </c>
      <c r="X97" s="53">
        <v>-102644000</v>
      </c>
      <c r="Y97" s="53">
        <v>-89485000</v>
      </c>
      <c r="Z97" s="53">
        <v>-81983000</v>
      </c>
      <c r="AA97" s="53">
        <v>-107804000</v>
      </c>
      <c r="AB97" s="53">
        <v>-99672000</v>
      </c>
      <c r="AC97" s="53">
        <v>-114449000</v>
      </c>
      <c r="AD97" s="53">
        <v>-97571000</v>
      </c>
      <c r="AE97" s="53">
        <v>-244486000</v>
      </c>
      <c r="AF97" s="53">
        <v>-244371000</v>
      </c>
      <c r="AG97" s="53">
        <v>526131000</v>
      </c>
      <c r="AH97" s="53"/>
      <c r="AI97" s="53"/>
      <c r="AJ97" s="53"/>
      <c r="AK97" s="53"/>
      <c r="AL97" s="53"/>
    </row>
    <row r="98" spans="1:38" x14ac:dyDescent="0.25">
      <c r="A98" s="53" t="s">
        <v>91</v>
      </c>
      <c r="B98" s="53" t="s">
        <v>4</v>
      </c>
      <c r="C98" s="53" t="s">
        <v>4</v>
      </c>
      <c r="D98" s="53" t="s">
        <v>4</v>
      </c>
      <c r="E98" s="53" t="s">
        <v>4</v>
      </c>
      <c r="F98" s="53" t="s">
        <v>4</v>
      </c>
      <c r="G98" s="53" t="s">
        <v>4</v>
      </c>
      <c r="H98" s="53" t="s">
        <v>4</v>
      </c>
      <c r="I98" s="53" t="s">
        <v>4</v>
      </c>
      <c r="J98" s="53" t="s">
        <v>4</v>
      </c>
      <c r="K98" s="53" t="s">
        <v>4</v>
      </c>
      <c r="L98" s="53">
        <v>-336000</v>
      </c>
      <c r="M98" s="53">
        <v>30000</v>
      </c>
      <c r="N98" s="53">
        <v>434000</v>
      </c>
      <c r="O98" s="53">
        <v>2020000</v>
      </c>
      <c r="P98" s="53">
        <v>1604000</v>
      </c>
      <c r="Q98" s="53">
        <v>-636000</v>
      </c>
      <c r="R98" s="53">
        <v>3883000</v>
      </c>
      <c r="S98" s="53">
        <v>4042000</v>
      </c>
      <c r="T98" s="53">
        <v>-7315000</v>
      </c>
      <c r="U98" s="53">
        <v>4280000</v>
      </c>
      <c r="V98" s="53">
        <v>-672000</v>
      </c>
      <c r="W98" s="53">
        <v>-1205000</v>
      </c>
      <c r="X98" s="53">
        <v>-250000</v>
      </c>
      <c r="Y98" s="53">
        <v>-199000</v>
      </c>
      <c r="Z98" s="53">
        <v>-5197000</v>
      </c>
      <c r="AA98" s="53">
        <v>-2046000</v>
      </c>
      <c r="AB98" s="53">
        <v>-1344000</v>
      </c>
      <c r="AC98" s="53">
        <v>-658000</v>
      </c>
      <c r="AD98" s="53">
        <v>-509000</v>
      </c>
      <c r="AE98" s="53">
        <v>198000</v>
      </c>
      <c r="AF98" s="53">
        <v>-1376000</v>
      </c>
      <c r="AG98" s="53">
        <v>186000</v>
      </c>
      <c r="AH98" s="53"/>
      <c r="AI98" s="53"/>
      <c r="AJ98" s="53"/>
      <c r="AK98" s="53"/>
      <c r="AL98" s="53"/>
    </row>
    <row r="99" spans="1:38" x14ac:dyDescent="0.25">
      <c r="A99" s="53" t="s">
        <v>92</v>
      </c>
      <c r="B99" s="53" t="s">
        <v>4</v>
      </c>
      <c r="C99" s="53" t="s">
        <v>4</v>
      </c>
      <c r="D99" s="53" t="s">
        <v>4</v>
      </c>
      <c r="E99" s="53" t="s">
        <v>4</v>
      </c>
      <c r="F99" s="53">
        <v>2000000</v>
      </c>
      <c r="G99" s="53">
        <v>12300000</v>
      </c>
      <c r="H99" s="53">
        <v>-2700000</v>
      </c>
      <c r="I99" s="53">
        <v>11400000</v>
      </c>
      <c r="J99" s="53">
        <v>-6000000</v>
      </c>
      <c r="K99" s="53">
        <v>-900000</v>
      </c>
      <c r="L99" s="53">
        <v>-527000</v>
      </c>
      <c r="M99" s="53">
        <v>93000</v>
      </c>
      <c r="N99" s="53">
        <v>1608000</v>
      </c>
      <c r="O99" s="53">
        <v>7680000</v>
      </c>
      <c r="P99" s="53">
        <v>8950000</v>
      </c>
      <c r="Q99" s="53">
        <v>5104000</v>
      </c>
      <c r="R99" s="53">
        <v>-10132000</v>
      </c>
      <c r="S99" s="53">
        <v>-909000</v>
      </c>
      <c r="T99" s="53">
        <v>-63000</v>
      </c>
      <c r="U99" s="53">
        <v>81000</v>
      </c>
      <c r="V99" s="53">
        <v>-6122000</v>
      </c>
      <c r="W99" s="53">
        <v>7766000</v>
      </c>
      <c r="X99" s="53">
        <v>-5024000</v>
      </c>
      <c r="Y99" s="53">
        <v>-4457000</v>
      </c>
      <c r="Z99" s="53">
        <v>6824000</v>
      </c>
      <c r="AA99" s="53">
        <v>-1593000</v>
      </c>
      <c r="AB99" s="53">
        <v>8719000</v>
      </c>
      <c r="AC99" s="53">
        <v>7984000</v>
      </c>
      <c r="AD99" s="53">
        <v>-13582000</v>
      </c>
      <c r="AE99" s="53">
        <v>12225000</v>
      </c>
      <c r="AF99" s="53">
        <v>5545000</v>
      </c>
      <c r="AG99" s="53">
        <v>-9807000</v>
      </c>
      <c r="AH99" s="53"/>
      <c r="AI99" s="53"/>
      <c r="AJ99" s="53"/>
      <c r="AK99" s="53"/>
      <c r="AL99" s="53"/>
    </row>
    <row r="100" spans="1:38" x14ac:dyDescent="0.25">
      <c r="A100" s="53" t="s">
        <v>93</v>
      </c>
      <c r="B100" s="53" t="s">
        <v>4</v>
      </c>
      <c r="C100" s="53" t="s">
        <v>4</v>
      </c>
      <c r="D100" s="53" t="s">
        <v>4</v>
      </c>
      <c r="E100" s="53" t="s">
        <v>4</v>
      </c>
      <c r="F100" s="53" t="s">
        <v>4</v>
      </c>
      <c r="G100" s="53" t="s">
        <v>4</v>
      </c>
      <c r="H100" s="53" t="s">
        <v>4</v>
      </c>
      <c r="I100" s="53" t="s">
        <v>4</v>
      </c>
      <c r="J100" s="53" t="s">
        <v>4</v>
      </c>
      <c r="K100" s="53">
        <v>4000000</v>
      </c>
      <c r="L100" s="53">
        <v>3431000</v>
      </c>
      <c r="M100" s="53">
        <v>3524000</v>
      </c>
      <c r="N100" s="53">
        <v>5132000</v>
      </c>
      <c r="O100" s="53">
        <v>12812000</v>
      </c>
      <c r="P100" s="53">
        <v>21762000</v>
      </c>
      <c r="Q100" s="53">
        <v>26866000</v>
      </c>
      <c r="R100" s="53">
        <v>16734000</v>
      </c>
      <c r="S100" s="53">
        <v>15825000</v>
      </c>
      <c r="T100" s="53">
        <v>15762000</v>
      </c>
      <c r="U100" s="53">
        <v>15843000</v>
      </c>
      <c r="V100" s="53">
        <v>9721000</v>
      </c>
      <c r="W100" s="53">
        <v>17487000</v>
      </c>
      <c r="X100" s="53">
        <v>12463000</v>
      </c>
      <c r="Y100" s="53">
        <v>8006000</v>
      </c>
      <c r="Z100" s="53">
        <v>14830000</v>
      </c>
      <c r="AA100" s="53">
        <v>13237000</v>
      </c>
      <c r="AB100" s="53">
        <v>21956000</v>
      </c>
      <c r="AC100" s="53">
        <v>29940000</v>
      </c>
      <c r="AD100" s="53">
        <v>16358000</v>
      </c>
      <c r="AE100" s="53">
        <v>28583000</v>
      </c>
      <c r="AF100" s="53">
        <v>34128000</v>
      </c>
      <c r="AG100" s="53">
        <v>24321000</v>
      </c>
      <c r="AH100" s="53"/>
      <c r="AI100" s="53"/>
      <c r="AJ100" s="53"/>
      <c r="AK100" s="53"/>
      <c r="AL100" s="53"/>
    </row>
    <row r="101" spans="1:38" x14ac:dyDescent="0.25">
      <c r="A101" s="53" t="s">
        <v>94</v>
      </c>
      <c r="B101" s="53" t="s">
        <v>4</v>
      </c>
      <c r="C101" s="53" t="s">
        <v>4</v>
      </c>
      <c r="D101" s="53" t="s">
        <v>4</v>
      </c>
      <c r="E101" s="53" t="s">
        <v>4</v>
      </c>
      <c r="F101" s="53">
        <v>900000</v>
      </c>
      <c r="G101" s="53">
        <v>800000</v>
      </c>
      <c r="H101" s="53">
        <v>2000000</v>
      </c>
      <c r="I101" s="53">
        <v>4600000</v>
      </c>
      <c r="J101" s="53">
        <v>22300000</v>
      </c>
      <c r="K101" s="53">
        <v>4900000</v>
      </c>
      <c r="L101" s="53">
        <v>3958000</v>
      </c>
      <c r="M101" s="53">
        <v>3431000</v>
      </c>
      <c r="N101" s="53">
        <v>3524000</v>
      </c>
      <c r="O101" s="53">
        <v>5132000</v>
      </c>
      <c r="P101" s="53">
        <v>12812000</v>
      </c>
      <c r="Q101" s="53">
        <v>21762000</v>
      </c>
      <c r="R101" s="53">
        <v>26866000</v>
      </c>
      <c r="S101" s="53">
        <v>16734000</v>
      </c>
      <c r="T101" s="53">
        <v>15825000</v>
      </c>
      <c r="U101" s="53">
        <v>15762000</v>
      </c>
      <c r="V101" s="53">
        <v>15843000</v>
      </c>
      <c r="W101" s="53">
        <v>9721000</v>
      </c>
      <c r="X101" s="53">
        <v>17487000</v>
      </c>
      <c r="Y101" s="53">
        <v>12463000</v>
      </c>
      <c r="Z101" s="53">
        <v>8006000</v>
      </c>
      <c r="AA101" s="53">
        <v>14830000</v>
      </c>
      <c r="AB101" s="53">
        <v>13237000</v>
      </c>
      <c r="AC101" s="53">
        <v>21956000</v>
      </c>
      <c r="AD101" s="53">
        <v>29940000</v>
      </c>
      <c r="AE101" s="53">
        <v>16358000</v>
      </c>
      <c r="AF101" s="53">
        <v>28583000</v>
      </c>
      <c r="AG101" s="53">
        <v>34128000</v>
      </c>
      <c r="AH101" s="53"/>
      <c r="AI101" s="53"/>
      <c r="AJ101" s="53"/>
      <c r="AK101" s="53"/>
      <c r="AL101" s="53"/>
    </row>
    <row r="102" spans="1:38" x14ac:dyDescent="0.25">
      <c r="A102" s="53" t="s">
        <v>95</v>
      </c>
      <c r="B102" s="53" t="s">
        <v>4</v>
      </c>
      <c r="C102" s="53" t="s">
        <v>4</v>
      </c>
      <c r="D102" s="53" t="s">
        <v>4</v>
      </c>
      <c r="E102" s="53" t="s">
        <v>4</v>
      </c>
      <c r="F102" s="53" t="s">
        <v>4</v>
      </c>
      <c r="G102" s="53">
        <v>-100000</v>
      </c>
      <c r="H102" s="53">
        <v>6800000</v>
      </c>
      <c r="I102" s="53">
        <v>6200000</v>
      </c>
      <c r="J102" s="53">
        <v>-12300000</v>
      </c>
      <c r="K102" s="53">
        <v>7700000</v>
      </c>
      <c r="L102" s="53">
        <v>14014000</v>
      </c>
      <c r="M102" s="53">
        <v>20428000</v>
      </c>
      <c r="N102" s="53">
        <v>52729000</v>
      </c>
      <c r="O102" s="53">
        <v>69783000</v>
      </c>
      <c r="P102" s="53">
        <v>49889000</v>
      </c>
      <c r="Q102" s="53">
        <v>29724000</v>
      </c>
      <c r="R102" s="53">
        <v>54233000</v>
      </c>
      <c r="S102" s="53">
        <v>61018000</v>
      </c>
      <c r="T102" s="53">
        <v>86279000</v>
      </c>
      <c r="U102" s="53">
        <v>106082000</v>
      </c>
      <c r="V102" s="53">
        <v>85881000</v>
      </c>
      <c r="W102" s="53">
        <v>55649000</v>
      </c>
      <c r="X102" s="53">
        <v>102807000</v>
      </c>
      <c r="Y102" s="53">
        <v>86346000</v>
      </c>
      <c r="Z102" s="53">
        <v>104487000</v>
      </c>
      <c r="AA102" s="53">
        <v>116955000</v>
      </c>
      <c r="AB102" s="53">
        <v>131026000</v>
      </c>
      <c r="AC102" s="53">
        <v>135921000</v>
      </c>
      <c r="AD102" s="53">
        <v>87076000</v>
      </c>
      <c r="AE102" s="53">
        <v>265414000</v>
      </c>
      <c r="AF102" s="53">
        <v>375879000</v>
      </c>
      <c r="AG102" s="53">
        <v>275832000</v>
      </c>
      <c r="AH102" s="53"/>
      <c r="AI102" s="53"/>
      <c r="AJ102" s="53"/>
      <c r="AK102" s="53"/>
      <c r="AL102" s="53"/>
    </row>
    <row r="103" spans="1:38" x14ac:dyDescent="0.25">
      <c r="A103" s="53" t="s">
        <v>31</v>
      </c>
      <c r="B103" s="53" t="s">
        <v>282</v>
      </c>
      <c r="C103" s="53" t="s">
        <v>282</v>
      </c>
      <c r="D103" s="53" t="s">
        <v>282</v>
      </c>
      <c r="E103" s="53" t="s">
        <v>282</v>
      </c>
      <c r="F103" s="53" t="s">
        <v>4</v>
      </c>
      <c r="G103" s="53" t="s">
        <v>4</v>
      </c>
      <c r="H103" s="53" t="s">
        <v>4</v>
      </c>
      <c r="I103" s="53" t="s">
        <v>4</v>
      </c>
      <c r="J103" s="53" t="s">
        <v>4</v>
      </c>
      <c r="K103" s="53" t="s">
        <v>4</v>
      </c>
      <c r="L103" s="53" t="s">
        <v>4</v>
      </c>
      <c r="M103" s="53" t="s">
        <v>262</v>
      </c>
      <c r="N103" s="53" t="s">
        <v>263</v>
      </c>
      <c r="O103" s="53" t="s">
        <v>264</v>
      </c>
      <c r="P103" s="53" t="s">
        <v>265</v>
      </c>
      <c r="Q103" s="53" t="s">
        <v>266</v>
      </c>
      <c r="R103" s="53" t="s">
        <v>267</v>
      </c>
      <c r="S103" s="53" t="s">
        <v>4</v>
      </c>
      <c r="T103" s="53" t="s">
        <v>268</v>
      </c>
      <c r="U103" s="53" t="s">
        <v>269</v>
      </c>
      <c r="V103" s="53" t="s">
        <v>270</v>
      </c>
      <c r="W103" s="53" t="s">
        <v>271</v>
      </c>
      <c r="X103" s="53" t="s">
        <v>272</v>
      </c>
      <c r="Y103" s="53" t="s">
        <v>273</v>
      </c>
      <c r="Z103" s="53" t="s">
        <v>274</v>
      </c>
      <c r="AA103" s="53" t="s">
        <v>275</v>
      </c>
      <c r="AB103" s="53" t="s">
        <v>276</v>
      </c>
      <c r="AC103" s="53" t="s">
        <v>277</v>
      </c>
      <c r="AD103" s="53" t="s">
        <v>278</v>
      </c>
      <c r="AE103" s="53" t="s">
        <v>279</v>
      </c>
      <c r="AF103" s="53" t="s">
        <v>280</v>
      </c>
      <c r="AG103" s="53" t="s">
        <v>281</v>
      </c>
      <c r="AH103" s="53"/>
      <c r="AI103" s="53"/>
      <c r="AJ103" s="53"/>
      <c r="AK103" s="53"/>
      <c r="AL103" s="53"/>
    </row>
    <row r="104" spans="1:38" x14ac:dyDescent="0.25">
      <c r="A104" s="53" t="s">
        <v>174</v>
      </c>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Financials</vt:lpstr>
      <vt:lpstr>Bible</vt:lpstr>
      <vt:lpstr>Options</vt:lpstr>
      <vt:lpstr>Processed</vt:lpstr>
      <vt:lpstr>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J700070 Hernandx</dc:creator>
  <cp:lastModifiedBy>J700070 Hernandx</cp:lastModifiedBy>
  <dcterms:created xsi:type="dcterms:W3CDTF">2015-06-05T18:17:20Z</dcterms:created>
  <dcterms:modified xsi:type="dcterms:W3CDTF">2022-04-23T18:34:17Z</dcterms:modified>
</cp:coreProperties>
</file>