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20490" windowHeight="7755" tabRatio="912" activeTab="6"/>
  </bookViews>
  <sheets>
    <sheet name="METAS CDMYPE" sheetId="2" r:id="rId1"/>
    <sheet name="METAS-Raul" sheetId="23" r:id="rId2"/>
    <sheet name="METAS-Aminta" sheetId="25" r:id="rId3"/>
    <sheet name="METAS-Walter" sheetId="27" r:id="rId4"/>
    <sheet name="METAS-INGRID" sheetId="16" r:id="rId5"/>
    <sheet name="METAS- Natalia" sheetId="24" r:id="rId6"/>
    <sheet name="METAS-RENE" sheetId="20" r:id="rId7"/>
    <sheet name="METAS- Rhina" sheetId="29" r:id="rId8"/>
    <sheet name="METAS- Gustavo" sheetId="30" r:id="rId9"/>
  </sheets>
  <definedNames>
    <definedName name="_xlnm.Print_Area" localSheetId="0">'METAS CDMYPE'!$A$1:$N$59</definedName>
    <definedName name="_xlnm.Print_Area" localSheetId="8">'METAS- Gustavo'!$A$1:$N$43</definedName>
    <definedName name="_xlnm.Print_Area" localSheetId="5">'METAS- Natalia'!$A$1:$N$43</definedName>
    <definedName name="_xlnm.Print_Area" localSheetId="7">'METAS- Rhina'!$A$1:$N$43</definedName>
    <definedName name="_xlnm.Print_Area" localSheetId="2">'METAS-Aminta'!$A$1:$N$43</definedName>
    <definedName name="_xlnm.Print_Area" localSheetId="4">'METAS-INGRID'!$A$1:$N$43</definedName>
    <definedName name="_xlnm.Print_Area" localSheetId="1">'METAS-Raul'!$A$1:$N$43</definedName>
    <definedName name="_xlnm.Print_Area" localSheetId="6">'METAS-RENE'!$A$1:$N$43</definedName>
    <definedName name="_xlnm.Print_Area" localSheetId="3">'METAS-Walter'!$A$1:$N$43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23" l="1"/>
  <c r="L28" i="23"/>
  <c r="C28" i="23"/>
  <c r="B28" i="23"/>
  <c r="N28" i="23" s="1"/>
  <c r="L26" i="23"/>
  <c r="K26" i="23"/>
  <c r="J26" i="23"/>
  <c r="I26" i="23"/>
  <c r="H26" i="23"/>
  <c r="G26" i="23"/>
  <c r="F26" i="23"/>
  <c r="E26" i="23"/>
  <c r="D26" i="23"/>
  <c r="C26" i="23"/>
  <c r="L24" i="23"/>
  <c r="K24" i="23"/>
  <c r="J24" i="23"/>
  <c r="I24" i="23"/>
  <c r="H24" i="23"/>
  <c r="G24" i="23"/>
  <c r="F24" i="23"/>
  <c r="E24" i="23"/>
  <c r="D24" i="23"/>
  <c r="C24" i="23"/>
  <c r="M23" i="23"/>
  <c r="M26" i="23" s="1"/>
  <c r="B23" i="23"/>
  <c r="B24" i="23" s="1"/>
  <c r="M15" i="23"/>
  <c r="M18" i="23" s="1"/>
  <c r="M20" i="23" s="1"/>
  <c r="L15" i="23"/>
  <c r="L16" i="23" s="1"/>
  <c r="K15" i="23"/>
  <c r="K18" i="23" s="1"/>
  <c r="K20" i="23" s="1"/>
  <c r="J15" i="23"/>
  <c r="J16" i="23" s="1"/>
  <c r="I15" i="23"/>
  <c r="I18" i="23" s="1"/>
  <c r="I20" i="23" s="1"/>
  <c r="H15" i="23"/>
  <c r="H16" i="23" s="1"/>
  <c r="G15" i="23"/>
  <c r="G18" i="23" s="1"/>
  <c r="G20" i="23" s="1"/>
  <c r="F15" i="23"/>
  <c r="F16" i="23" s="1"/>
  <c r="E15" i="23"/>
  <c r="E18" i="23" s="1"/>
  <c r="E20" i="23" s="1"/>
  <c r="D15" i="23"/>
  <c r="D16" i="23" s="1"/>
  <c r="C15" i="23"/>
  <c r="C18" i="23" s="1"/>
  <c r="C20" i="23" s="1"/>
  <c r="B15" i="23"/>
  <c r="B16" i="23" s="1"/>
  <c r="N13" i="23"/>
  <c r="M6" i="23"/>
  <c r="M9" i="23" s="1"/>
  <c r="L6" i="23"/>
  <c r="L9" i="23" s="1"/>
  <c r="L30" i="23" s="1"/>
  <c r="K6" i="23"/>
  <c r="K9" i="23" s="1"/>
  <c r="J6" i="23"/>
  <c r="J9" i="23" s="1"/>
  <c r="J30" i="23" s="1"/>
  <c r="I6" i="23"/>
  <c r="I9" i="23" s="1"/>
  <c r="H6" i="23"/>
  <c r="H9" i="23" s="1"/>
  <c r="H30" i="23" s="1"/>
  <c r="G6" i="23"/>
  <c r="G9" i="23" s="1"/>
  <c r="F6" i="23"/>
  <c r="F9" i="23" s="1"/>
  <c r="F30" i="23" s="1"/>
  <c r="E6" i="23"/>
  <c r="E9" i="23" s="1"/>
  <c r="D6" i="23"/>
  <c r="D9" i="23" s="1"/>
  <c r="D30" i="23" s="1"/>
  <c r="C6" i="23"/>
  <c r="C9" i="23" s="1"/>
  <c r="B6" i="23"/>
  <c r="N6" i="23" s="1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D35" i="23" l="1"/>
  <c r="D37" i="23" s="1"/>
  <c r="F35" i="23"/>
  <c r="F37" i="23" s="1"/>
  <c r="H35" i="23"/>
  <c r="H37" i="23" s="1"/>
  <c r="J35" i="23"/>
  <c r="J37" i="23" s="1"/>
  <c r="L35" i="23"/>
  <c r="L37" i="23" s="1"/>
  <c r="D40" i="23"/>
  <c r="F40" i="23"/>
  <c r="H40" i="23"/>
  <c r="J40" i="23"/>
  <c r="L40" i="23"/>
  <c r="B9" i="23"/>
  <c r="N15" i="23"/>
  <c r="C16" i="23"/>
  <c r="N16" i="23" s="1"/>
  <c r="E16" i="23"/>
  <c r="G16" i="23"/>
  <c r="I16" i="23"/>
  <c r="K16" i="23"/>
  <c r="M16" i="23"/>
  <c r="B18" i="23"/>
  <c r="D18" i="23"/>
  <c r="D20" i="23" s="1"/>
  <c r="F18" i="23"/>
  <c r="F20" i="23" s="1"/>
  <c r="H18" i="23"/>
  <c r="H20" i="23" s="1"/>
  <c r="J18" i="23"/>
  <c r="J20" i="23" s="1"/>
  <c r="L18" i="23"/>
  <c r="L20" i="23" s="1"/>
  <c r="N23" i="23"/>
  <c r="M24" i="23"/>
  <c r="N24" i="23" s="1"/>
  <c r="B26" i="23"/>
  <c r="N26" i="23" s="1"/>
  <c r="B42" i="23"/>
  <c r="C42" i="23" s="1"/>
  <c r="D42" i="23" s="1"/>
  <c r="E42" i="23" s="1"/>
  <c r="F42" i="23" s="1"/>
  <c r="G42" i="23" s="1"/>
  <c r="H42" i="23" s="1"/>
  <c r="I42" i="23" s="1"/>
  <c r="J42" i="23" s="1"/>
  <c r="K42" i="23" s="1"/>
  <c r="L42" i="23" s="1"/>
  <c r="M42" i="23" s="1"/>
  <c r="M15" i="30"/>
  <c r="M16" i="30"/>
  <c r="L15" i="30"/>
  <c r="L16" i="30" s="1"/>
  <c r="L24" i="30"/>
  <c r="K15" i="30"/>
  <c r="K16" i="30" s="1"/>
  <c r="K24" i="30"/>
  <c r="J15" i="30"/>
  <c r="J16" i="30" s="1"/>
  <c r="J24" i="30"/>
  <c r="I15" i="30"/>
  <c r="I16" i="30" s="1"/>
  <c r="I24" i="30"/>
  <c r="H15" i="30"/>
  <c r="H16" i="30" s="1"/>
  <c r="H24" i="30"/>
  <c r="G15" i="30"/>
  <c r="G16" i="30" s="1"/>
  <c r="G24" i="30"/>
  <c r="F15" i="30"/>
  <c r="F16" i="30" s="1"/>
  <c r="F24" i="30"/>
  <c r="E15" i="30"/>
  <c r="E16" i="30" s="1"/>
  <c r="E24" i="30"/>
  <c r="D15" i="30"/>
  <c r="D16" i="30" s="1"/>
  <c r="D24" i="30"/>
  <c r="C15" i="30"/>
  <c r="C16" i="30" s="1"/>
  <c r="B15" i="30"/>
  <c r="B16" i="30" s="1"/>
  <c r="D26" i="30"/>
  <c r="E26" i="30"/>
  <c r="F26" i="30"/>
  <c r="G26" i="30"/>
  <c r="H26" i="30"/>
  <c r="I26" i="30"/>
  <c r="J26" i="30"/>
  <c r="K26" i="30"/>
  <c r="L26" i="30"/>
  <c r="B18" i="30"/>
  <c r="B20" i="30" s="1"/>
  <c r="C18" i="30"/>
  <c r="C20" i="30" s="1"/>
  <c r="D18" i="30"/>
  <c r="D20" i="30" s="1"/>
  <c r="E18" i="30"/>
  <c r="E20" i="30" s="1"/>
  <c r="F18" i="30"/>
  <c r="F20" i="30" s="1"/>
  <c r="G18" i="30"/>
  <c r="G20" i="30" s="1"/>
  <c r="H18" i="30"/>
  <c r="H20" i="30" s="1"/>
  <c r="I18" i="30"/>
  <c r="I20" i="30" s="1"/>
  <c r="J18" i="30"/>
  <c r="J20" i="30" s="1"/>
  <c r="K18" i="30"/>
  <c r="K20" i="30" s="1"/>
  <c r="L18" i="30"/>
  <c r="L20" i="30" s="1"/>
  <c r="M18" i="30"/>
  <c r="M20" i="30" s="1"/>
  <c r="N16" i="30"/>
  <c r="N13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M15" i="29"/>
  <c r="M16" i="29" s="1"/>
  <c r="L15" i="29"/>
  <c r="L16" i="29"/>
  <c r="L24" i="29"/>
  <c r="K15" i="29"/>
  <c r="K16" i="29"/>
  <c r="K24" i="29"/>
  <c r="J15" i="29"/>
  <c r="J16" i="29"/>
  <c r="J24" i="29"/>
  <c r="I15" i="29"/>
  <c r="I16" i="29"/>
  <c r="I24" i="29"/>
  <c r="H15" i="29"/>
  <c r="H16" i="29"/>
  <c r="H24" i="29"/>
  <c r="G15" i="29"/>
  <c r="G16" i="29"/>
  <c r="G24" i="29"/>
  <c r="F15" i="29"/>
  <c r="F16" i="29"/>
  <c r="F24" i="29"/>
  <c r="E15" i="29"/>
  <c r="E16" i="29"/>
  <c r="E24" i="29"/>
  <c r="D15" i="29"/>
  <c r="D16" i="29"/>
  <c r="D24" i="29"/>
  <c r="C15" i="29"/>
  <c r="C16" i="29"/>
  <c r="B15" i="29"/>
  <c r="B16" i="29"/>
  <c r="D26" i="29"/>
  <c r="E26" i="29"/>
  <c r="F26" i="29"/>
  <c r="G26" i="29"/>
  <c r="H26" i="29"/>
  <c r="I26" i="29"/>
  <c r="J26" i="29"/>
  <c r="K26" i="29"/>
  <c r="L26" i="29"/>
  <c r="B18" i="29"/>
  <c r="C18" i="29"/>
  <c r="C20" i="29" s="1"/>
  <c r="D18" i="29"/>
  <c r="D20" i="29" s="1"/>
  <c r="E18" i="29"/>
  <c r="E20" i="29" s="1"/>
  <c r="F18" i="29"/>
  <c r="F20" i="29" s="1"/>
  <c r="G18" i="29"/>
  <c r="G20" i="29" s="1"/>
  <c r="H18" i="29"/>
  <c r="H20" i="29" s="1"/>
  <c r="I18" i="29"/>
  <c r="I20" i="29" s="1"/>
  <c r="J18" i="29"/>
  <c r="J20" i="29" s="1"/>
  <c r="K18" i="29"/>
  <c r="K20" i="29" s="1"/>
  <c r="L18" i="29"/>
  <c r="L20" i="29" s="1"/>
  <c r="M18" i="29"/>
  <c r="M20" i="29" s="1"/>
  <c r="N15" i="29"/>
  <c r="N13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J44" i="2"/>
  <c r="I44" i="2"/>
  <c r="D44" i="2"/>
  <c r="E44" i="2"/>
  <c r="F44" i="2"/>
  <c r="G44" i="2"/>
  <c r="H44" i="2"/>
  <c r="C44" i="2"/>
  <c r="B44" i="2"/>
  <c r="M18" i="2"/>
  <c r="M28" i="24"/>
  <c r="L18" i="2"/>
  <c r="L28" i="30" s="1"/>
  <c r="L28" i="24"/>
  <c r="K18" i="2"/>
  <c r="K28" i="24"/>
  <c r="J18" i="2"/>
  <c r="J28" i="24"/>
  <c r="I18" i="2"/>
  <c r="I28" i="24"/>
  <c r="H18" i="2"/>
  <c r="H28" i="24"/>
  <c r="G18" i="2"/>
  <c r="G28" i="24"/>
  <c r="F18" i="2"/>
  <c r="F28" i="24"/>
  <c r="E18" i="2"/>
  <c r="E28" i="24"/>
  <c r="D18" i="2"/>
  <c r="D28" i="24"/>
  <c r="C18" i="2"/>
  <c r="C28" i="24"/>
  <c r="B18" i="2"/>
  <c r="B28" i="24"/>
  <c r="M28" i="20"/>
  <c r="L28" i="20"/>
  <c r="K28" i="20"/>
  <c r="J28" i="20"/>
  <c r="I28" i="20"/>
  <c r="H28" i="20"/>
  <c r="G28" i="20"/>
  <c r="F28" i="20"/>
  <c r="E28" i="20"/>
  <c r="D28" i="20"/>
  <c r="C28" i="20"/>
  <c r="B28" i="20"/>
  <c r="M28" i="16"/>
  <c r="L28" i="16"/>
  <c r="K28" i="16"/>
  <c r="J28" i="16"/>
  <c r="I28" i="16"/>
  <c r="H28" i="16"/>
  <c r="G28" i="16"/>
  <c r="F28" i="16"/>
  <c r="E28" i="16"/>
  <c r="D28" i="16"/>
  <c r="C28" i="16"/>
  <c r="B28" i="16"/>
  <c r="M28" i="27"/>
  <c r="L28" i="27"/>
  <c r="K28" i="27"/>
  <c r="J28" i="27"/>
  <c r="I28" i="27"/>
  <c r="H28" i="27"/>
  <c r="G28" i="27"/>
  <c r="F28" i="27"/>
  <c r="E28" i="27"/>
  <c r="D28" i="27"/>
  <c r="C28" i="27"/>
  <c r="B28" i="27"/>
  <c r="M28" i="25"/>
  <c r="L28" i="25"/>
  <c r="K28" i="25"/>
  <c r="J28" i="25"/>
  <c r="I28" i="25"/>
  <c r="H28" i="25"/>
  <c r="G28" i="25"/>
  <c r="F28" i="25"/>
  <c r="E28" i="25"/>
  <c r="D28" i="25"/>
  <c r="C28" i="25"/>
  <c r="B28" i="25"/>
  <c r="B20" i="2"/>
  <c r="F40" i="2"/>
  <c r="G40" i="2"/>
  <c r="H40" i="2"/>
  <c r="I40" i="2"/>
  <c r="J40" i="2"/>
  <c r="K40" i="2"/>
  <c r="L40" i="2"/>
  <c r="D32" i="2"/>
  <c r="E32" i="2"/>
  <c r="F32" i="2"/>
  <c r="G32" i="2"/>
  <c r="H32" i="2"/>
  <c r="I32" i="2"/>
  <c r="J32" i="2"/>
  <c r="K32" i="2"/>
  <c r="L32" i="2"/>
  <c r="M32" i="2"/>
  <c r="C32" i="2"/>
  <c r="C26" i="20"/>
  <c r="C24" i="20"/>
  <c r="C18" i="20"/>
  <c r="C20" i="20" s="1"/>
  <c r="C16" i="20"/>
  <c r="C4" i="20"/>
  <c r="D26" i="20"/>
  <c r="D24" i="20"/>
  <c r="D18" i="20"/>
  <c r="D20" i="20" s="1"/>
  <c r="D16" i="20"/>
  <c r="D4" i="20"/>
  <c r="M15" i="27"/>
  <c r="M16" i="27" s="1"/>
  <c r="I15" i="27"/>
  <c r="M18" i="27"/>
  <c r="M20" i="27" s="1"/>
  <c r="L15" i="27"/>
  <c r="K15" i="27"/>
  <c r="K16" i="27" s="1"/>
  <c r="J15" i="27"/>
  <c r="J18" i="27" s="1"/>
  <c r="J20" i="27" s="1"/>
  <c r="H15" i="27"/>
  <c r="H18" i="27"/>
  <c r="H20" i="27" s="1"/>
  <c r="G15" i="27"/>
  <c r="F15" i="27"/>
  <c r="F18" i="27"/>
  <c r="F20" i="27" s="1"/>
  <c r="E15" i="27"/>
  <c r="E18" i="27" s="1"/>
  <c r="E20" i="27"/>
  <c r="D15" i="27"/>
  <c r="D18" i="27"/>
  <c r="D20" i="27" s="1"/>
  <c r="C15" i="27"/>
  <c r="C16" i="27" s="1"/>
  <c r="B15" i="27"/>
  <c r="N13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M15" i="25"/>
  <c r="M16" i="25"/>
  <c r="C15" i="25"/>
  <c r="C16" i="25"/>
  <c r="M18" i="25"/>
  <c r="M20" i="25"/>
  <c r="L15" i="25"/>
  <c r="L16" i="25"/>
  <c r="K15" i="25"/>
  <c r="K18" i="25"/>
  <c r="K20" i="25" s="1"/>
  <c r="J15" i="25"/>
  <c r="J18" i="25" s="1"/>
  <c r="J20" i="25"/>
  <c r="I15" i="25"/>
  <c r="I18" i="25"/>
  <c r="I20" i="25" s="1"/>
  <c r="H15" i="25"/>
  <c r="H18" i="25" s="1"/>
  <c r="H20" i="25"/>
  <c r="G15" i="25"/>
  <c r="G18" i="25"/>
  <c r="G20" i="25" s="1"/>
  <c r="F15" i="25"/>
  <c r="E15" i="25"/>
  <c r="E18" i="25"/>
  <c r="E20" i="25" s="1"/>
  <c r="D15" i="25"/>
  <c r="C18" i="25"/>
  <c r="C20" i="25" s="1"/>
  <c r="B15" i="25"/>
  <c r="N13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M15" i="24"/>
  <c r="M18" i="24"/>
  <c r="M20" i="24" s="1"/>
  <c r="L15" i="24"/>
  <c r="L16" i="24" s="1"/>
  <c r="K15" i="24"/>
  <c r="J15" i="24"/>
  <c r="J16" i="24" s="1"/>
  <c r="I15" i="24"/>
  <c r="I18" i="24" s="1"/>
  <c r="I20" i="24"/>
  <c r="H15" i="24"/>
  <c r="H18" i="24"/>
  <c r="H20" i="24" s="1"/>
  <c r="G15" i="24"/>
  <c r="G18" i="24" s="1"/>
  <c r="G20" i="24"/>
  <c r="F15" i="24"/>
  <c r="F18" i="24"/>
  <c r="F20" i="24" s="1"/>
  <c r="E15" i="24"/>
  <c r="D15" i="24"/>
  <c r="D18" i="24"/>
  <c r="D20" i="24" s="1"/>
  <c r="C15" i="24"/>
  <c r="B15" i="24"/>
  <c r="N13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C15" i="16"/>
  <c r="C18" i="16"/>
  <c r="C20" i="16" s="1"/>
  <c r="C4" i="16"/>
  <c r="D15" i="16"/>
  <c r="D16" i="16"/>
  <c r="D18" i="16"/>
  <c r="D20" i="16"/>
  <c r="D4" i="16"/>
  <c r="C20" i="2"/>
  <c r="D20" i="2"/>
  <c r="D26" i="24"/>
  <c r="D24" i="24"/>
  <c r="C16" i="24"/>
  <c r="H16" i="24"/>
  <c r="M16" i="24"/>
  <c r="E16" i="25"/>
  <c r="K16" i="25"/>
  <c r="L18" i="25"/>
  <c r="L20" i="25"/>
  <c r="D16" i="27"/>
  <c r="C18" i="27"/>
  <c r="C20" i="27" s="1"/>
  <c r="K18" i="27"/>
  <c r="K20" i="27" s="1"/>
  <c r="D6" i="20"/>
  <c r="D9" i="20" s="1"/>
  <c r="D30" i="20"/>
  <c r="D16" i="24"/>
  <c r="I16" i="24"/>
  <c r="G16" i="25"/>
  <c r="E16" i="27"/>
  <c r="L18" i="24"/>
  <c r="L20" i="24" s="1"/>
  <c r="C6" i="25"/>
  <c r="C9" i="25" s="1"/>
  <c r="H16" i="25"/>
  <c r="G16" i="24"/>
  <c r="I16" i="25"/>
  <c r="C6" i="27"/>
  <c r="C9" i="27" s="1"/>
  <c r="H16" i="27"/>
  <c r="D35" i="20"/>
  <c r="D37" i="20" s="1"/>
  <c r="B16" i="27"/>
  <c r="F16" i="27"/>
  <c r="J16" i="27"/>
  <c r="B16" i="25"/>
  <c r="J16" i="25"/>
  <c r="B18" i="24"/>
  <c r="B16" i="24"/>
  <c r="F16" i="24"/>
  <c r="C16" i="16"/>
  <c r="D40" i="2"/>
  <c r="B16" i="20"/>
  <c r="E16" i="20"/>
  <c r="F16" i="20"/>
  <c r="G16" i="20"/>
  <c r="H16" i="20"/>
  <c r="I16" i="20"/>
  <c r="J16" i="20"/>
  <c r="K16" i="20"/>
  <c r="L16" i="20"/>
  <c r="N16" i="20" s="1"/>
  <c r="M16" i="20"/>
  <c r="M15" i="20"/>
  <c r="M18" i="20"/>
  <c r="M20" i="20" s="1"/>
  <c r="L15" i="20"/>
  <c r="L18" i="20" s="1"/>
  <c r="L20" i="20"/>
  <c r="K15" i="20"/>
  <c r="K18" i="20"/>
  <c r="K20" i="20" s="1"/>
  <c r="J15" i="20"/>
  <c r="J18" i="20" s="1"/>
  <c r="J20" i="20"/>
  <c r="I15" i="20"/>
  <c r="I18" i="20"/>
  <c r="I20" i="20" s="1"/>
  <c r="H15" i="20"/>
  <c r="G15" i="20"/>
  <c r="G18" i="20"/>
  <c r="G20" i="20" s="1"/>
  <c r="F18" i="20"/>
  <c r="F20" i="20"/>
  <c r="E18" i="20"/>
  <c r="E20" i="20"/>
  <c r="B15" i="20"/>
  <c r="B18" i="20"/>
  <c r="N13" i="20"/>
  <c r="N4" i="20"/>
  <c r="M4" i="20"/>
  <c r="L4" i="20"/>
  <c r="K4" i="20"/>
  <c r="J4" i="20"/>
  <c r="I4" i="20"/>
  <c r="H4" i="20"/>
  <c r="G4" i="20"/>
  <c r="F4" i="20"/>
  <c r="E4" i="20"/>
  <c r="B4" i="20"/>
  <c r="M15" i="16"/>
  <c r="L15" i="16"/>
  <c r="L18" i="16"/>
  <c r="L20" i="16" s="1"/>
  <c r="K15" i="16"/>
  <c r="J15" i="16"/>
  <c r="J18" i="16"/>
  <c r="J20" i="16" s="1"/>
  <c r="I15" i="16"/>
  <c r="H15" i="16"/>
  <c r="H18" i="16"/>
  <c r="H20" i="16" s="1"/>
  <c r="G15" i="16"/>
  <c r="G18" i="16" s="1"/>
  <c r="G20" i="16"/>
  <c r="F15" i="16"/>
  <c r="F18" i="16"/>
  <c r="E15" i="16"/>
  <c r="E18" i="16"/>
  <c r="E20" i="16" s="1"/>
  <c r="B15" i="16"/>
  <c r="N13" i="16"/>
  <c r="N4" i="16"/>
  <c r="M4" i="16"/>
  <c r="L4" i="16"/>
  <c r="K4" i="16"/>
  <c r="J4" i="16"/>
  <c r="I4" i="16"/>
  <c r="H4" i="16"/>
  <c r="G4" i="16"/>
  <c r="F4" i="16"/>
  <c r="E4" i="16"/>
  <c r="B4" i="16"/>
  <c r="B42" i="2"/>
  <c r="E42" i="2"/>
  <c r="F42" i="2"/>
  <c r="G42" i="2"/>
  <c r="H42" i="2"/>
  <c r="I42" i="2"/>
  <c r="J42" i="2"/>
  <c r="K42" i="2"/>
  <c r="L42" i="2"/>
  <c r="M42" i="2"/>
  <c r="B40" i="2"/>
  <c r="B34" i="2"/>
  <c r="B36" i="2"/>
  <c r="E34" i="2"/>
  <c r="E36" i="2"/>
  <c r="N36" i="2" s="1"/>
  <c r="F34" i="2"/>
  <c r="F36" i="2"/>
  <c r="G34" i="2"/>
  <c r="G36" i="2"/>
  <c r="H34" i="2"/>
  <c r="H36" i="2"/>
  <c r="I34" i="2"/>
  <c r="I36" i="2"/>
  <c r="J34" i="2"/>
  <c r="J36" i="2"/>
  <c r="K34" i="2"/>
  <c r="K36" i="2"/>
  <c r="L34" i="2"/>
  <c r="L36" i="2"/>
  <c r="M34" i="2"/>
  <c r="M36" i="2"/>
  <c r="B32" i="2"/>
  <c r="N29" i="2"/>
  <c r="B6" i="16"/>
  <c r="E20" i="2"/>
  <c r="E6" i="20" s="1"/>
  <c r="E9" i="20" s="1"/>
  <c r="F20" i="2"/>
  <c r="G20" i="2"/>
  <c r="G6" i="25" s="1"/>
  <c r="G9" i="25" s="1"/>
  <c r="H20" i="2"/>
  <c r="I20" i="2"/>
  <c r="J20" i="2"/>
  <c r="K20" i="2"/>
  <c r="K6" i="25" s="1"/>
  <c r="K9" i="25" s="1"/>
  <c r="L20" i="2"/>
  <c r="M20" i="2"/>
  <c r="F6" i="16"/>
  <c r="F9" i="16"/>
  <c r="F6" i="20"/>
  <c r="F9" i="20"/>
  <c r="H6" i="20"/>
  <c r="H9" i="20"/>
  <c r="J6" i="20"/>
  <c r="J9" i="20"/>
  <c r="M40" i="2"/>
  <c r="N32" i="2"/>
  <c r="E40" i="2"/>
  <c r="N31" i="2"/>
  <c r="N18" i="2"/>
  <c r="L6" i="16"/>
  <c r="L9" i="16" s="1"/>
  <c r="L6" i="25"/>
  <c r="L9" i="25" s="1"/>
  <c r="L6" i="24"/>
  <c r="L9" i="24" s="1"/>
  <c r="L6" i="27"/>
  <c r="L9" i="27" s="1"/>
  <c r="H6" i="16"/>
  <c r="H9" i="16" s="1"/>
  <c r="H6" i="25"/>
  <c r="H9" i="25" s="1"/>
  <c r="H6" i="24"/>
  <c r="H9" i="24" s="1"/>
  <c r="H30" i="24" s="1"/>
  <c r="H6" i="27"/>
  <c r="H9" i="27" s="1"/>
  <c r="E6" i="27"/>
  <c r="E9" i="27" s="1"/>
  <c r="F6" i="25"/>
  <c r="F9" i="25" s="1"/>
  <c r="J6" i="25"/>
  <c r="J9" i="25" s="1"/>
  <c r="M6" i="25"/>
  <c r="M9" i="25" s="1"/>
  <c r="K23" i="2"/>
  <c r="K25" i="2" s="1"/>
  <c r="K46" i="2" s="1"/>
  <c r="J6" i="24"/>
  <c r="J9" i="24"/>
  <c r="J6" i="27"/>
  <c r="J9" i="27"/>
  <c r="F6" i="24"/>
  <c r="F9" i="24"/>
  <c r="F6" i="27"/>
  <c r="F9" i="27"/>
  <c r="B20" i="24"/>
  <c r="B42" i="20"/>
  <c r="C42" i="20"/>
  <c r="D42" i="20" s="1"/>
  <c r="E42" i="20" s="1"/>
  <c r="F42" i="20" s="1"/>
  <c r="G42" i="20" s="1"/>
  <c r="H42" i="20" s="1"/>
  <c r="I42" i="20" s="1"/>
  <c r="J42" i="20" s="1"/>
  <c r="K42" i="20" s="1"/>
  <c r="L42" i="20" s="1"/>
  <c r="M42" i="20" s="1"/>
  <c r="B42" i="16"/>
  <c r="C42" i="16"/>
  <c r="D42" i="16" s="1"/>
  <c r="E42" i="16" s="1"/>
  <c r="F23" i="2"/>
  <c r="F25" i="2"/>
  <c r="F46" i="2" s="1"/>
  <c r="I23" i="2"/>
  <c r="I25" i="2" s="1"/>
  <c r="I46" i="2" s="1"/>
  <c r="B18" i="16"/>
  <c r="L6" i="20"/>
  <c r="L9" i="20" s="1"/>
  <c r="J6" i="16"/>
  <c r="J9" i="16"/>
  <c r="L23" i="2"/>
  <c r="L25" i="2" s="1"/>
  <c r="L46" i="2" s="1"/>
  <c r="F16" i="16"/>
  <c r="G16" i="16"/>
  <c r="J16" i="16"/>
  <c r="L16" i="16"/>
  <c r="B9" i="16"/>
  <c r="J23" i="2"/>
  <c r="J25" i="2" s="1"/>
  <c r="J46" i="2"/>
  <c r="H23" i="2"/>
  <c r="H25" i="2"/>
  <c r="H46" i="2" s="1"/>
  <c r="N20" i="2"/>
  <c r="N23" i="2" s="1"/>
  <c r="N34" i="2"/>
  <c r="E16" i="16"/>
  <c r="H16" i="16"/>
  <c r="G6" i="16"/>
  <c r="G9" i="16" s="1"/>
  <c r="B6" i="20"/>
  <c r="B9" i="20"/>
  <c r="F20" i="16"/>
  <c r="F42" i="16"/>
  <c r="G42" i="16" s="1"/>
  <c r="H42" i="16" s="1"/>
  <c r="I42" i="16" s="1"/>
  <c r="J42" i="16" s="1"/>
  <c r="K42" i="16" s="1"/>
  <c r="L42" i="16" s="1"/>
  <c r="M42" i="16" s="1"/>
  <c r="E26" i="24"/>
  <c r="E24" i="24"/>
  <c r="J24" i="24"/>
  <c r="J26" i="24"/>
  <c r="B42" i="24"/>
  <c r="C42" i="24" s="1"/>
  <c r="D42" i="24"/>
  <c r="E42" i="24" s="1"/>
  <c r="F42" i="24" s="1"/>
  <c r="N28" i="24"/>
  <c r="K24" i="24"/>
  <c r="L26" i="24"/>
  <c r="L24" i="24"/>
  <c r="L30" i="24" s="1"/>
  <c r="B42" i="25"/>
  <c r="C42" i="25"/>
  <c r="D42" i="25" s="1"/>
  <c r="E42" i="25" s="1"/>
  <c r="F42" i="25" s="1"/>
  <c r="G42" i="25" s="1"/>
  <c r="H42" i="25" s="1"/>
  <c r="I42" i="25" s="1"/>
  <c r="J42" i="25" s="1"/>
  <c r="K42" i="25" s="1"/>
  <c r="L42" i="25" s="1"/>
  <c r="M42" i="25" s="1"/>
  <c r="K26" i="24"/>
  <c r="M26" i="24"/>
  <c r="M24" i="24"/>
  <c r="I26" i="24"/>
  <c r="I24" i="24"/>
  <c r="N28" i="25"/>
  <c r="G26" i="24"/>
  <c r="G24" i="24"/>
  <c r="F26" i="24"/>
  <c r="F24" i="24"/>
  <c r="F30" i="24"/>
  <c r="B26" i="24"/>
  <c r="B24" i="24"/>
  <c r="N24" i="24" s="1"/>
  <c r="H26" i="24"/>
  <c r="H24" i="24"/>
  <c r="B42" i="27"/>
  <c r="C42" i="27"/>
  <c r="D42" i="27" s="1"/>
  <c r="E42" i="27" s="1"/>
  <c r="F42" i="27" s="1"/>
  <c r="G42" i="27" s="1"/>
  <c r="H42" i="27" s="1"/>
  <c r="I42" i="27" s="1"/>
  <c r="J42" i="27" s="1"/>
  <c r="K42" i="27" s="1"/>
  <c r="L42" i="27" s="1"/>
  <c r="M42" i="27" s="1"/>
  <c r="N28" i="27"/>
  <c r="F51" i="2"/>
  <c r="N28" i="20"/>
  <c r="N28" i="16"/>
  <c r="D32" i="20"/>
  <c r="F53" i="2"/>
  <c r="C24" i="30"/>
  <c r="C26" i="30"/>
  <c r="C24" i="29"/>
  <c r="C26" i="29"/>
  <c r="C40" i="2"/>
  <c r="N39" i="2"/>
  <c r="C24" i="16"/>
  <c r="C24" i="24"/>
  <c r="C24" i="27"/>
  <c r="C30" i="27"/>
  <c r="C35" i="27" s="1"/>
  <c r="C24" i="25"/>
  <c r="C30" i="25"/>
  <c r="C32" i="25" s="1"/>
  <c r="N40" i="2"/>
  <c r="C26" i="24"/>
  <c r="N26" i="24" s="1"/>
  <c r="C26" i="25"/>
  <c r="C26" i="27"/>
  <c r="C35" i="25"/>
  <c r="C37" i="25" s="1"/>
  <c r="C40" i="25"/>
  <c r="C32" i="27"/>
  <c r="C26" i="16"/>
  <c r="M30" i="23" l="1"/>
  <c r="I30" i="23"/>
  <c r="I35" i="23" s="1"/>
  <c r="I37" i="23" s="1"/>
  <c r="E30" i="23"/>
  <c r="B20" i="23"/>
  <c r="N20" i="23" s="1"/>
  <c r="N18" i="23"/>
  <c r="B30" i="23"/>
  <c r="N9" i="23"/>
  <c r="L32" i="23"/>
  <c r="J32" i="23"/>
  <c r="H32" i="23"/>
  <c r="F32" i="23"/>
  <c r="D32" i="23"/>
  <c r="K30" i="23"/>
  <c r="G30" i="23"/>
  <c r="C30" i="23"/>
  <c r="G42" i="24"/>
  <c r="H42" i="24" s="1"/>
  <c r="I42" i="24" s="1"/>
  <c r="J42" i="24" s="1"/>
  <c r="K42" i="24" s="1"/>
  <c r="L42" i="24" s="1"/>
  <c r="M42" i="24" s="1"/>
  <c r="F32" i="24"/>
  <c r="I51" i="2"/>
  <c r="I53" i="2" s="1"/>
  <c r="I56" i="2"/>
  <c r="C37" i="27"/>
  <c r="C40" i="27"/>
  <c r="L35" i="24"/>
  <c r="L37" i="24" s="1"/>
  <c r="L32" i="24"/>
  <c r="L40" i="24"/>
  <c r="L51" i="2"/>
  <c r="L53" i="2" s="1"/>
  <c r="L56" i="2"/>
  <c r="K51" i="2"/>
  <c r="K53" i="2" s="1"/>
  <c r="K56" i="2"/>
  <c r="H35" i="24"/>
  <c r="H37" i="24" s="1"/>
  <c r="H32" i="24"/>
  <c r="J51" i="2"/>
  <c r="J53" i="2" s="1"/>
  <c r="J56" i="2"/>
  <c r="F35" i="24"/>
  <c r="F37" i="24" s="1"/>
  <c r="F40" i="24"/>
  <c r="K6" i="16"/>
  <c r="K9" i="16" s="1"/>
  <c r="H51" i="2"/>
  <c r="H53" i="2" s="1"/>
  <c r="B20" i="16"/>
  <c r="N18" i="16"/>
  <c r="F56" i="2"/>
  <c r="J30" i="24"/>
  <c r="E6" i="25"/>
  <c r="E9" i="25" s="1"/>
  <c r="B16" i="16"/>
  <c r="N15" i="16"/>
  <c r="I18" i="16"/>
  <c r="I20" i="16" s="1"/>
  <c r="I16" i="16"/>
  <c r="K18" i="16"/>
  <c r="K20" i="16" s="1"/>
  <c r="K16" i="16"/>
  <c r="M18" i="16"/>
  <c r="M20" i="16" s="1"/>
  <c r="M16" i="16"/>
  <c r="H18" i="20"/>
  <c r="H20" i="20" s="1"/>
  <c r="N15" i="20"/>
  <c r="J18" i="24"/>
  <c r="J20" i="24" s="1"/>
  <c r="D40" i="20"/>
  <c r="L16" i="27"/>
  <c r="L18" i="27"/>
  <c r="L20" i="27" s="1"/>
  <c r="I16" i="27"/>
  <c r="I18" i="27"/>
  <c r="I20" i="27" s="1"/>
  <c r="M6" i="30"/>
  <c r="M9" i="30" s="1"/>
  <c r="M6" i="29"/>
  <c r="M9" i="29" s="1"/>
  <c r="M6" i="16"/>
  <c r="M9" i="16" s="1"/>
  <c r="M6" i="20"/>
  <c r="M9" i="20" s="1"/>
  <c r="M6" i="24"/>
  <c r="M9" i="24" s="1"/>
  <c r="M30" i="24" s="1"/>
  <c r="M6" i="27"/>
  <c r="M9" i="27" s="1"/>
  <c r="M23" i="2"/>
  <c r="M25" i="2" s="1"/>
  <c r="M46" i="2" s="1"/>
  <c r="K6" i="30"/>
  <c r="K9" i="30" s="1"/>
  <c r="K30" i="30" s="1"/>
  <c r="K6" i="29"/>
  <c r="K9" i="29" s="1"/>
  <c r="K30" i="29" s="1"/>
  <c r="K6" i="20"/>
  <c r="K9" i="20" s="1"/>
  <c r="K6" i="27"/>
  <c r="K9" i="27" s="1"/>
  <c r="K6" i="24"/>
  <c r="K9" i="24" s="1"/>
  <c r="I6" i="30"/>
  <c r="I9" i="30" s="1"/>
  <c r="I30" i="30" s="1"/>
  <c r="I6" i="29"/>
  <c r="I9" i="29" s="1"/>
  <c r="I30" i="29" s="1"/>
  <c r="I6" i="20"/>
  <c r="I9" i="20" s="1"/>
  <c r="I6" i="24"/>
  <c r="I9" i="24" s="1"/>
  <c r="I30" i="24" s="1"/>
  <c r="I6" i="27"/>
  <c r="I9" i="27" s="1"/>
  <c r="I6" i="25"/>
  <c r="I9" i="25" s="1"/>
  <c r="I6" i="16"/>
  <c r="I9" i="16" s="1"/>
  <c r="G6" i="30"/>
  <c r="G9" i="30" s="1"/>
  <c r="G30" i="30" s="1"/>
  <c r="G6" i="29"/>
  <c r="G9" i="29" s="1"/>
  <c r="G30" i="29" s="1"/>
  <c r="G6" i="20"/>
  <c r="G9" i="20" s="1"/>
  <c r="G6" i="27"/>
  <c r="G9" i="27" s="1"/>
  <c r="G6" i="24"/>
  <c r="G9" i="24" s="1"/>
  <c r="G30" i="24" s="1"/>
  <c r="G23" i="2"/>
  <c r="G25" i="2" s="1"/>
  <c r="E6" i="30"/>
  <c r="E9" i="30" s="1"/>
  <c r="E30" i="30" s="1"/>
  <c r="E6" i="29"/>
  <c r="E9" i="29" s="1"/>
  <c r="E30" i="29" s="1"/>
  <c r="E6" i="24"/>
  <c r="E9" i="24" s="1"/>
  <c r="E6" i="16"/>
  <c r="E9" i="16" s="1"/>
  <c r="E23" i="2"/>
  <c r="E25" i="2" s="1"/>
  <c r="E46" i="2" s="1"/>
  <c r="N42" i="2"/>
  <c r="B20" i="20"/>
  <c r="N20" i="20" s="1"/>
  <c r="N18" i="20"/>
  <c r="J35" i="24"/>
  <c r="J37" i="24" s="1"/>
  <c r="B18" i="27"/>
  <c r="N15" i="27"/>
  <c r="B20" i="29"/>
  <c r="N20" i="29" s="1"/>
  <c r="N18" i="29"/>
  <c r="L6" i="30"/>
  <c r="L9" i="30" s="1"/>
  <c r="L30" i="30" s="1"/>
  <c r="L6" i="29"/>
  <c r="L9" i="29" s="1"/>
  <c r="L30" i="29" s="1"/>
  <c r="J6" i="30"/>
  <c r="J9" i="30" s="1"/>
  <c r="J30" i="30" s="1"/>
  <c r="J6" i="29"/>
  <c r="J9" i="29" s="1"/>
  <c r="J30" i="29" s="1"/>
  <c r="J35" i="29" s="1"/>
  <c r="J37" i="29" s="1"/>
  <c r="H6" i="30"/>
  <c r="H9" i="30" s="1"/>
  <c r="H30" i="30" s="1"/>
  <c r="H6" i="29"/>
  <c r="H9" i="29" s="1"/>
  <c r="H30" i="29" s="1"/>
  <c r="F6" i="30"/>
  <c r="F9" i="30" s="1"/>
  <c r="F30" i="30" s="1"/>
  <c r="F6" i="29"/>
  <c r="F9" i="29" s="1"/>
  <c r="F30" i="29" s="1"/>
  <c r="F35" i="29" s="1"/>
  <c r="F37" i="29" s="1"/>
  <c r="D6" i="30"/>
  <c r="D9" i="30" s="1"/>
  <c r="D30" i="30" s="1"/>
  <c r="D6" i="29"/>
  <c r="D9" i="29" s="1"/>
  <c r="D30" i="29" s="1"/>
  <c r="D6" i="25"/>
  <c r="D9" i="25" s="1"/>
  <c r="D6" i="27"/>
  <c r="D9" i="27" s="1"/>
  <c r="D6" i="24"/>
  <c r="D9" i="24" s="1"/>
  <c r="D30" i="24" s="1"/>
  <c r="D23" i="2"/>
  <c r="D25" i="2" s="1"/>
  <c r="D46" i="2" s="1"/>
  <c r="D6" i="16"/>
  <c r="D9" i="16" s="1"/>
  <c r="C6" i="30"/>
  <c r="C9" i="30" s="1"/>
  <c r="C30" i="30" s="1"/>
  <c r="C6" i="29"/>
  <c r="C9" i="29" s="1"/>
  <c r="C30" i="29" s="1"/>
  <c r="C6" i="20"/>
  <c r="C23" i="2"/>
  <c r="C25" i="2" s="1"/>
  <c r="C46" i="2" s="1"/>
  <c r="C6" i="24"/>
  <c r="C9" i="24" s="1"/>
  <c r="C30" i="24" s="1"/>
  <c r="C6" i="16"/>
  <c r="C18" i="24"/>
  <c r="N15" i="24"/>
  <c r="E18" i="24"/>
  <c r="E20" i="24" s="1"/>
  <c r="E16" i="24"/>
  <c r="K16" i="24"/>
  <c r="K18" i="24"/>
  <c r="K20" i="24" s="1"/>
  <c r="B18" i="25"/>
  <c r="N15" i="25"/>
  <c r="D16" i="25"/>
  <c r="D18" i="25"/>
  <c r="D20" i="25" s="1"/>
  <c r="F18" i="25"/>
  <c r="F20" i="25" s="1"/>
  <c r="F16" i="25"/>
  <c r="G18" i="27"/>
  <c r="G20" i="27" s="1"/>
  <c r="G16" i="27"/>
  <c r="N16" i="27" s="1"/>
  <c r="B6" i="30"/>
  <c r="B6" i="29"/>
  <c r="B23" i="2"/>
  <c r="B25" i="2" s="1"/>
  <c r="B46" i="2" s="1"/>
  <c r="B6" i="27"/>
  <c r="B6" i="25"/>
  <c r="B6" i="24"/>
  <c r="B28" i="30"/>
  <c r="B28" i="29"/>
  <c r="N44" i="2"/>
  <c r="B58" i="2"/>
  <c r="C58" i="2" s="1"/>
  <c r="D58" i="2" s="1"/>
  <c r="E58" i="2" s="1"/>
  <c r="F58" i="2" s="1"/>
  <c r="G58" i="2" s="1"/>
  <c r="H58" i="2" s="1"/>
  <c r="H28" i="29"/>
  <c r="F28" i="29"/>
  <c r="D28" i="29"/>
  <c r="J28" i="29"/>
  <c r="N16" i="29"/>
  <c r="B23" i="16"/>
  <c r="B23" i="27"/>
  <c r="B23" i="25"/>
  <c r="B23" i="20"/>
  <c r="B23" i="30"/>
  <c r="B23" i="29"/>
  <c r="D23" i="16"/>
  <c r="D23" i="27"/>
  <c r="D23" i="25"/>
  <c r="E23" i="20"/>
  <c r="E23" i="16"/>
  <c r="E23" i="27"/>
  <c r="E23" i="25"/>
  <c r="F23" i="20"/>
  <c r="F23" i="16"/>
  <c r="F23" i="27"/>
  <c r="F23" i="25"/>
  <c r="G23" i="20"/>
  <c r="G23" i="16"/>
  <c r="G23" i="27"/>
  <c r="G23" i="25"/>
  <c r="H23" i="20"/>
  <c r="H23" i="16"/>
  <c r="H23" i="27"/>
  <c r="H23" i="25"/>
  <c r="I23" i="20"/>
  <c r="I23" i="16"/>
  <c r="I23" i="27"/>
  <c r="I23" i="25"/>
  <c r="J23" i="20"/>
  <c r="J23" i="16"/>
  <c r="J23" i="27"/>
  <c r="J23" i="25"/>
  <c r="K23" i="20"/>
  <c r="K23" i="16"/>
  <c r="K23" i="27"/>
  <c r="K23" i="25"/>
  <c r="K28" i="29"/>
  <c r="G28" i="29"/>
  <c r="E28" i="29"/>
  <c r="I28" i="29"/>
  <c r="E35" i="29"/>
  <c r="E37" i="29" s="1"/>
  <c r="G35" i="29"/>
  <c r="G37" i="29" s="1"/>
  <c r="I35" i="29"/>
  <c r="I37" i="29" s="1"/>
  <c r="K35" i="29"/>
  <c r="K37" i="29" s="1"/>
  <c r="N20" i="30"/>
  <c r="M23" i="20"/>
  <c r="M23" i="16"/>
  <c r="M23" i="27"/>
  <c r="M23" i="25"/>
  <c r="M28" i="30"/>
  <c r="M23" i="30"/>
  <c r="C28" i="30"/>
  <c r="N15" i="30"/>
  <c r="N18" i="30"/>
  <c r="M23" i="29"/>
  <c r="M28" i="29"/>
  <c r="L28" i="29"/>
  <c r="C28" i="29"/>
  <c r="L23" i="25"/>
  <c r="L23" i="27"/>
  <c r="L23" i="16"/>
  <c r="L23" i="20"/>
  <c r="G32" i="23" l="1"/>
  <c r="B32" i="23"/>
  <c r="N30" i="23"/>
  <c r="B35" i="23"/>
  <c r="G35" i="23"/>
  <c r="G37" i="23" s="1"/>
  <c r="E32" i="23"/>
  <c r="M32" i="23"/>
  <c r="C32" i="23"/>
  <c r="K32" i="23"/>
  <c r="C35" i="23"/>
  <c r="C37" i="23" s="1"/>
  <c r="K35" i="23"/>
  <c r="K37" i="23" s="1"/>
  <c r="I40" i="23"/>
  <c r="I32" i="23"/>
  <c r="E35" i="23"/>
  <c r="E37" i="23" s="1"/>
  <c r="M35" i="23"/>
  <c r="M37" i="23" s="1"/>
  <c r="L30" i="27"/>
  <c r="L26" i="25"/>
  <c r="L24" i="25"/>
  <c r="L30" i="25" s="1"/>
  <c r="M26" i="20"/>
  <c r="M24" i="20"/>
  <c r="K26" i="16"/>
  <c r="K24" i="16"/>
  <c r="J24" i="25"/>
  <c r="J30" i="25" s="1"/>
  <c r="J26" i="25"/>
  <c r="I24" i="16"/>
  <c r="I26" i="16"/>
  <c r="H24" i="16"/>
  <c r="H30" i="16" s="1"/>
  <c r="H26" i="16"/>
  <c r="G24" i="25"/>
  <c r="G30" i="25" s="1"/>
  <c r="G26" i="25"/>
  <c r="F24" i="25"/>
  <c r="F26" i="25"/>
  <c r="L26" i="20"/>
  <c r="L24" i="20"/>
  <c r="L30" i="20" s="1"/>
  <c r="L24" i="27"/>
  <c r="L26" i="27"/>
  <c r="M24" i="29"/>
  <c r="M26" i="29"/>
  <c r="M24" i="30"/>
  <c r="M26" i="30"/>
  <c r="M24" i="25"/>
  <c r="M30" i="25" s="1"/>
  <c r="M26" i="25"/>
  <c r="M24" i="16"/>
  <c r="M26" i="16"/>
  <c r="K24" i="27"/>
  <c r="K26" i="27"/>
  <c r="K26" i="20"/>
  <c r="K24" i="20"/>
  <c r="J26" i="27"/>
  <c r="J24" i="27"/>
  <c r="J30" i="27" s="1"/>
  <c r="J24" i="20"/>
  <c r="J30" i="20" s="1"/>
  <c r="J26" i="20"/>
  <c r="I24" i="27"/>
  <c r="I26" i="27"/>
  <c r="I26" i="20"/>
  <c r="I24" i="20"/>
  <c r="H26" i="27"/>
  <c r="H24" i="27"/>
  <c r="H30" i="27" s="1"/>
  <c r="H26" i="20"/>
  <c r="H24" i="20"/>
  <c r="H30" i="20" s="1"/>
  <c r="G24" i="27"/>
  <c r="G26" i="27"/>
  <c r="G26" i="20"/>
  <c r="G24" i="20"/>
  <c r="F26" i="27"/>
  <c r="F24" i="27"/>
  <c r="F30" i="27" s="1"/>
  <c r="F24" i="20"/>
  <c r="F30" i="20" s="1"/>
  <c r="F26" i="20"/>
  <c r="E26" i="27"/>
  <c r="E24" i="27"/>
  <c r="E30" i="27" s="1"/>
  <c r="E26" i="20"/>
  <c r="E24" i="20"/>
  <c r="E30" i="20" s="1"/>
  <c r="D26" i="27"/>
  <c r="D24" i="27"/>
  <c r="B24" i="30"/>
  <c r="N24" i="30" s="1"/>
  <c r="B26" i="30"/>
  <c r="N26" i="30" s="1"/>
  <c r="N23" i="30"/>
  <c r="N23" i="25"/>
  <c r="B24" i="25"/>
  <c r="B26" i="25"/>
  <c r="N23" i="16"/>
  <c r="B26" i="16"/>
  <c r="B24" i="16"/>
  <c r="I58" i="2"/>
  <c r="H48" i="2"/>
  <c r="B42" i="30"/>
  <c r="C42" i="30" s="1"/>
  <c r="D42" i="30" s="1"/>
  <c r="E42" i="30" s="1"/>
  <c r="F42" i="30" s="1"/>
  <c r="G42" i="30" s="1"/>
  <c r="H42" i="30" s="1"/>
  <c r="I42" i="30" s="1"/>
  <c r="J42" i="30" s="1"/>
  <c r="K42" i="30" s="1"/>
  <c r="L42" i="30" s="1"/>
  <c r="M42" i="30" s="1"/>
  <c r="N28" i="30"/>
  <c r="N6" i="25"/>
  <c r="B9" i="25"/>
  <c r="B51" i="2"/>
  <c r="B53" i="2" s="1"/>
  <c r="B48" i="2"/>
  <c r="B9" i="30"/>
  <c r="N6" i="30"/>
  <c r="N16" i="25"/>
  <c r="B20" i="25"/>
  <c r="N20" i="25" s="1"/>
  <c r="N18" i="25"/>
  <c r="C20" i="24"/>
  <c r="N20" i="24" s="1"/>
  <c r="N18" i="24"/>
  <c r="C9" i="16"/>
  <c r="N6" i="16"/>
  <c r="C51" i="2"/>
  <c r="C53" i="2" s="1"/>
  <c r="C48" i="2"/>
  <c r="C56" i="2"/>
  <c r="C35" i="29"/>
  <c r="C37" i="29" s="1"/>
  <c r="C40" i="29"/>
  <c r="D35" i="24"/>
  <c r="D37" i="24" s="1"/>
  <c r="D32" i="24"/>
  <c r="D40" i="24"/>
  <c r="D35" i="30"/>
  <c r="D37" i="30" s="1"/>
  <c r="F40" i="30"/>
  <c r="F35" i="30"/>
  <c r="F37" i="30" s="1"/>
  <c r="F32" i="30"/>
  <c r="H35" i="30"/>
  <c r="H37" i="30" s="1"/>
  <c r="J40" i="30"/>
  <c r="J35" i="30"/>
  <c r="J37" i="30" s="1"/>
  <c r="J32" i="30"/>
  <c r="L35" i="30"/>
  <c r="L37" i="30" s="1"/>
  <c r="E56" i="2"/>
  <c r="E51" i="2"/>
  <c r="E53" i="2" s="1"/>
  <c r="E48" i="2"/>
  <c r="E40" i="29"/>
  <c r="G46" i="2"/>
  <c r="N25" i="2"/>
  <c r="N46" i="2" s="1"/>
  <c r="G30" i="20"/>
  <c r="G40" i="30"/>
  <c r="G35" i="30"/>
  <c r="G37" i="30" s="1"/>
  <c r="G32" i="30"/>
  <c r="I30" i="27"/>
  <c r="I30" i="20"/>
  <c r="I40" i="30"/>
  <c r="I35" i="30"/>
  <c r="I37" i="30" s="1"/>
  <c r="I32" i="30"/>
  <c r="K30" i="20"/>
  <c r="K35" i="30"/>
  <c r="K37" i="30" s="1"/>
  <c r="K32" i="30"/>
  <c r="M35" i="24"/>
  <c r="M37" i="24" s="1"/>
  <c r="M40" i="24"/>
  <c r="M32" i="24"/>
  <c r="M30" i="16"/>
  <c r="M30" i="30"/>
  <c r="N16" i="16"/>
  <c r="B30" i="16"/>
  <c r="J40" i="24"/>
  <c r="J32" i="24"/>
  <c r="F48" i="2"/>
  <c r="N20" i="16"/>
  <c r="H56" i="2"/>
  <c r="H40" i="24"/>
  <c r="L24" i="16"/>
  <c r="L30" i="16" s="1"/>
  <c r="L26" i="16"/>
  <c r="M24" i="27"/>
  <c r="M26" i="27"/>
  <c r="K26" i="25"/>
  <c r="K24" i="25"/>
  <c r="K30" i="25" s="1"/>
  <c r="J24" i="16"/>
  <c r="J30" i="16" s="1"/>
  <c r="J26" i="16"/>
  <c r="I24" i="25"/>
  <c r="I26" i="25"/>
  <c r="H24" i="25"/>
  <c r="H30" i="25" s="1"/>
  <c r="H26" i="25"/>
  <c r="G26" i="16"/>
  <c r="G24" i="16"/>
  <c r="G30" i="16" s="1"/>
  <c r="F24" i="16"/>
  <c r="F30" i="16" s="1"/>
  <c r="F26" i="16"/>
  <c r="E24" i="25"/>
  <c r="E26" i="25"/>
  <c r="E24" i="16"/>
  <c r="E30" i="16" s="1"/>
  <c r="E26" i="16"/>
  <c r="D24" i="25"/>
  <c r="D30" i="25" s="1"/>
  <c r="D26" i="25"/>
  <c r="D24" i="16"/>
  <c r="D30" i="16" s="1"/>
  <c r="D26" i="16"/>
  <c r="B26" i="29"/>
  <c r="N26" i="29" s="1"/>
  <c r="B24" i="29"/>
  <c r="N24" i="29" s="1"/>
  <c r="N23" i="29"/>
  <c r="N23" i="20"/>
  <c r="B26" i="20"/>
  <c r="N26" i="20" s="1"/>
  <c r="B24" i="20"/>
  <c r="N23" i="27"/>
  <c r="B26" i="27"/>
  <c r="N26" i="27" s="1"/>
  <c r="B24" i="27"/>
  <c r="N24" i="27" s="1"/>
  <c r="B42" i="29"/>
  <c r="C42" i="29" s="1"/>
  <c r="D42" i="29" s="1"/>
  <c r="E42" i="29" s="1"/>
  <c r="F42" i="29" s="1"/>
  <c r="G42" i="29" s="1"/>
  <c r="H42" i="29" s="1"/>
  <c r="I42" i="29" s="1"/>
  <c r="J42" i="29" s="1"/>
  <c r="K42" i="29" s="1"/>
  <c r="L42" i="29" s="1"/>
  <c r="M42" i="29" s="1"/>
  <c r="N28" i="29"/>
  <c r="B9" i="24"/>
  <c r="N6" i="24"/>
  <c r="B9" i="27"/>
  <c r="N6" i="27"/>
  <c r="B9" i="29"/>
  <c r="N6" i="29"/>
  <c r="N16" i="24"/>
  <c r="C35" i="24"/>
  <c r="C37" i="24" s="1"/>
  <c r="C32" i="24"/>
  <c r="C40" i="24"/>
  <c r="N6" i="20"/>
  <c r="C9" i="20"/>
  <c r="C35" i="30"/>
  <c r="C37" i="30" s="1"/>
  <c r="C32" i="30"/>
  <c r="C40" i="30"/>
  <c r="D51" i="2"/>
  <c r="D53" i="2" s="1"/>
  <c r="D56" i="2"/>
  <c r="D48" i="2"/>
  <c r="D30" i="27"/>
  <c r="D32" i="29"/>
  <c r="F40" i="29"/>
  <c r="F32" i="29"/>
  <c r="H32" i="29"/>
  <c r="J40" i="29"/>
  <c r="J32" i="29"/>
  <c r="L32" i="29"/>
  <c r="L35" i="29"/>
  <c r="L37" i="29" s="1"/>
  <c r="H35" i="29"/>
  <c r="H37" i="29" s="1"/>
  <c r="D35" i="29"/>
  <c r="D37" i="29" s="1"/>
  <c r="B20" i="27"/>
  <c r="N20" i="27" s="1"/>
  <c r="N18" i="27"/>
  <c r="E30" i="24"/>
  <c r="E35" i="30"/>
  <c r="E37" i="30" s="1"/>
  <c r="E32" i="30"/>
  <c r="G32" i="24"/>
  <c r="G35" i="24"/>
  <c r="G37" i="24" s="1"/>
  <c r="G30" i="27"/>
  <c r="G40" i="29"/>
  <c r="G32" i="29"/>
  <c r="I30" i="16"/>
  <c r="I35" i="16" s="1"/>
  <c r="I37" i="16" s="1"/>
  <c r="I30" i="25"/>
  <c r="I35" i="24"/>
  <c r="I37" i="24" s="1"/>
  <c r="I32" i="24"/>
  <c r="I40" i="29"/>
  <c r="I32" i="29"/>
  <c r="K30" i="24"/>
  <c r="K30" i="27"/>
  <c r="K40" i="29"/>
  <c r="K32" i="29"/>
  <c r="M56" i="2"/>
  <c r="M51" i="2"/>
  <c r="M53" i="2" s="1"/>
  <c r="M30" i="27"/>
  <c r="M30" i="20"/>
  <c r="M30" i="29"/>
  <c r="I35" i="27"/>
  <c r="I37" i="27" s="1"/>
  <c r="L35" i="27"/>
  <c r="L37" i="27" s="1"/>
  <c r="M35" i="16"/>
  <c r="M37" i="16" s="1"/>
  <c r="K35" i="16"/>
  <c r="K37" i="16" s="1"/>
  <c r="E30" i="25"/>
  <c r="K30" i="16"/>
  <c r="F30" i="25"/>
  <c r="K40" i="23" l="1"/>
  <c r="C40" i="23"/>
  <c r="M40" i="23"/>
  <c r="E40" i="23"/>
  <c r="N35" i="23"/>
  <c r="B37" i="23"/>
  <c r="B40" i="23"/>
  <c r="G40" i="23"/>
  <c r="D32" i="25"/>
  <c r="D35" i="25"/>
  <c r="D37" i="25" s="1"/>
  <c r="E35" i="16"/>
  <c r="E37" i="16" s="1"/>
  <c r="E32" i="16"/>
  <c r="E40" i="16"/>
  <c r="D35" i="16"/>
  <c r="D37" i="16" s="1"/>
  <c r="D32" i="16"/>
  <c r="M32" i="27"/>
  <c r="M35" i="27"/>
  <c r="M37" i="27" s="1"/>
  <c r="K32" i="27"/>
  <c r="K35" i="27"/>
  <c r="K37" i="27" s="1"/>
  <c r="E32" i="24"/>
  <c r="D40" i="29"/>
  <c r="F32" i="25"/>
  <c r="K32" i="16"/>
  <c r="K40" i="16"/>
  <c r="M40" i="20"/>
  <c r="M35" i="20"/>
  <c r="M37" i="20" s="1"/>
  <c r="M32" i="20"/>
  <c r="K32" i="24"/>
  <c r="I40" i="24"/>
  <c r="I35" i="25"/>
  <c r="I37" i="25" s="1"/>
  <c r="I32" i="25"/>
  <c r="I40" i="25"/>
  <c r="G32" i="27"/>
  <c r="G40" i="27"/>
  <c r="G40" i="24"/>
  <c r="E40" i="30"/>
  <c r="L40" i="29"/>
  <c r="H40" i="29"/>
  <c r="C30" i="20"/>
  <c r="N9" i="20"/>
  <c r="G35" i="27"/>
  <c r="G37" i="27" s="1"/>
  <c r="B30" i="29"/>
  <c r="N9" i="29"/>
  <c r="N9" i="27"/>
  <c r="B30" i="27"/>
  <c r="B30" i="24"/>
  <c r="N9" i="24"/>
  <c r="N24" i="20"/>
  <c r="B30" i="20"/>
  <c r="G32" i="16"/>
  <c r="G40" i="16"/>
  <c r="G35" i="16"/>
  <c r="G37" i="16" s="1"/>
  <c r="K32" i="25"/>
  <c r="K35" i="25"/>
  <c r="K37" i="25" s="1"/>
  <c r="K40" i="25"/>
  <c r="B32" i="16"/>
  <c r="B35" i="16"/>
  <c r="M35" i="30"/>
  <c r="M37" i="30" s="1"/>
  <c r="M32" i="30"/>
  <c r="K40" i="30"/>
  <c r="I35" i="20"/>
  <c r="I37" i="20" s="1"/>
  <c r="I40" i="20"/>
  <c r="I32" i="20"/>
  <c r="G35" i="20"/>
  <c r="G37" i="20" s="1"/>
  <c r="G32" i="20"/>
  <c r="N56" i="2"/>
  <c r="N51" i="2"/>
  <c r="N53" i="2" s="1"/>
  <c r="E32" i="29"/>
  <c r="L32" i="30"/>
  <c r="L40" i="30"/>
  <c r="H32" i="30"/>
  <c r="H40" i="30"/>
  <c r="D32" i="30"/>
  <c r="D40" i="30"/>
  <c r="K35" i="24"/>
  <c r="K37" i="24" s="1"/>
  <c r="B30" i="30"/>
  <c r="N9" i="30"/>
  <c r="B56" i="2"/>
  <c r="N9" i="25"/>
  <c r="B30" i="25"/>
  <c r="N24" i="16"/>
  <c r="N24" i="25"/>
  <c r="F32" i="20"/>
  <c r="F35" i="20"/>
  <c r="F37" i="20" s="1"/>
  <c r="J35" i="20"/>
  <c r="J37" i="20" s="1"/>
  <c r="J32" i="20"/>
  <c r="M32" i="25"/>
  <c r="M35" i="25"/>
  <c r="M37" i="25" s="1"/>
  <c r="M40" i="25"/>
  <c r="G35" i="25"/>
  <c r="G37" i="25" s="1"/>
  <c r="G32" i="25"/>
  <c r="G40" i="25"/>
  <c r="H32" i="16"/>
  <c r="H35" i="16"/>
  <c r="H37" i="16" s="1"/>
  <c r="J32" i="25"/>
  <c r="J40" i="25"/>
  <c r="J35" i="25"/>
  <c r="J37" i="25" s="1"/>
  <c r="E35" i="25"/>
  <c r="E37" i="25" s="1"/>
  <c r="E32" i="25"/>
  <c r="M32" i="29"/>
  <c r="M35" i="29"/>
  <c r="M37" i="29" s="1"/>
  <c r="I32" i="16"/>
  <c r="I40" i="16"/>
  <c r="D35" i="27"/>
  <c r="D37" i="27" s="1"/>
  <c r="D32" i="27"/>
  <c r="D40" i="27"/>
  <c r="E35" i="24"/>
  <c r="E37" i="24" s="1"/>
  <c r="F35" i="25"/>
  <c r="F37" i="25" s="1"/>
  <c r="F32" i="16"/>
  <c r="F40" i="16"/>
  <c r="F35" i="16"/>
  <c r="F37" i="16" s="1"/>
  <c r="H32" i="25"/>
  <c r="H35" i="25"/>
  <c r="H37" i="25" s="1"/>
  <c r="J35" i="16"/>
  <c r="J37" i="16" s="1"/>
  <c r="J32" i="16"/>
  <c r="J40" i="16"/>
  <c r="L32" i="16"/>
  <c r="L35" i="16"/>
  <c r="L37" i="16" s="1"/>
  <c r="M32" i="16"/>
  <c r="M40" i="16"/>
  <c r="K35" i="20"/>
  <c r="K37" i="20" s="1"/>
  <c r="K32" i="20"/>
  <c r="I32" i="27"/>
  <c r="I40" i="27"/>
  <c r="G48" i="2"/>
  <c r="G51" i="2"/>
  <c r="G53" i="2" s="1"/>
  <c r="C32" i="29"/>
  <c r="C30" i="16"/>
  <c r="N30" i="16" s="1"/>
  <c r="N9" i="16"/>
  <c r="J58" i="2"/>
  <c r="I48" i="2"/>
  <c r="N26" i="16"/>
  <c r="N26" i="25"/>
  <c r="E35" i="20"/>
  <c r="E37" i="20" s="1"/>
  <c r="E40" i="20"/>
  <c r="E32" i="20"/>
  <c r="E32" i="27"/>
  <c r="E35" i="27"/>
  <c r="E37" i="27" s="1"/>
  <c r="F32" i="27"/>
  <c r="F35" i="27"/>
  <c r="F37" i="27" s="1"/>
  <c r="H32" i="20"/>
  <c r="H35" i="20"/>
  <c r="H37" i="20" s="1"/>
  <c r="H32" i="27"/>
  <c r="H35" i="27"/>
  <c r="H37" i="27" s="1"/>
  <c r="J32" i="27"/>
  <c r="J35" i="27"/>
  <c r="J37" i="27" s="1"/>
  <c r="L32" i="20"/>
  <c r="L35" i="20"/>
  <c r="L37" i="20" s="1"/>
  <c r="L32" i="25"/>
  <c r="L35" i="25"/>
  <c r="L37" i="25" s="1"/>
  <c r="L40" i="25"/>
  <c r="L40" i="27"/>
  <c r="L32" i="27"/>
  <c r="K58" i="2" l="1"/>
  <c r="J48" i="2"/>
  <c r="L40" i="20"/>
  <c r="H40" i="27"/>
  <c r="F40" i="27"/>
  <c r="G56" i="2"/>
  <c r="K40" i="20"/>
  <c r="L40" i="16"/>
  <c r="H40" i="25"/>
  <c r="M40" i="29"/>
  <c r="E40" i="25"/>
  <c r="H40" i="16"/>
  <c r="J40" i="20"/>
  <c r="F40" i="20"/>
  <c r="B35" i="25"/>
  <c r="B40" i="25" s="1"/>
  <c r="B32" i="25"/>
  <c r="N30" i="25"/>
  <c r="B40" i="30"/>
  <c r="B32" i="30"/>
  <c r="N30" i="30"/>
  <c r="B35" i="30"/>
  <c r="G40" i="20"/>
  <c r="M40" i="30"/>
  <c r="B32" i="20"/>
  <c r="N30" i="20"/>
  <c r="B35" i="20"/>
  <c r="B40" i="20" s="1"/>
  <c r="B32" i="27"/>
  <c r="B40" i="27"/>
  <c r="B35" i="27"/>
  <c r="N30" i="27"/>
  <c r="C32" i="20"/>
  <c r="C35" i="20"/>
  <c r="C37" i="20" s="1"/>
  <c r="F40" i="25"/>
  <c r="M40" i="27"/>
  <c r="D40" i="16"/>
  <c r="D40" i="25"/>
  <c r="J40" i="27"/>
  <c r="H40" i="20"/>
  <c r="E40" i="27"/>
  <c r="C40" i="16"/>
  <c r="C35" i="16"/>
  <c r="C37" i="16" s="1"/>
  <c r="C32" i="16"/>
  <c r="B37" i="16"/>
  <c r="N35" i="16"/>
  <c r="B40" i="16"/>
  <c r="B35" i="24"/>
  <c r="B32" i="24"/>
  <c r="B40" i="24"/>
  <c r="N30" i="24"/>
  <c r="B32" i="29"/>
  <c r="B35" i="29"/>
  <c r="N30" i="29"/>
  <c r="K40" i="24"/>
  <c r="E40" i="24"/>
  <c r="K40" i="27"/>
  <c r="B37" i="29" l="1"/>
  <c r="N35" i="29"/>
  <c r="B40" i="29"/>
  <c r="B37" i="24"/>
  <c r="N35" i="24"/>
  <c r="C40" i="20"/>
  <c r="N35" i="27"/>
  <c r="B37" i="27"/>
  <c r="B37" i="30"/>
  <c r="N35" i="30"/>
  <c r="B37" i="20"/>
  <c r="N35" i="20"/>
  <c r="B37" i="25"/>
  <c r="N35" i="25"/>
  <c r="L58" i="2"/>
  <c r="K48" i="2"/>
  <c r="M58" i="2" l="1"/>
  <c r="M48" i="2" s="1"/>
  <c r="L48" i="2"/>
</calcChain>
</file>

<file path=xl/sharedStrings.xml><?xml version="1.0" encoding="utf-8"?>
<sst xmlns="http://schemas.openxmlformats.org/spreadsheetml/2006/main" count="517" uniqueCount="98">
  <si>
    <t xml:space="preserve">            - </t>
  </si>
  <si>
    <t>2) Porcentaje del servicio directo</t>
  </si>
  <si>
    <t>por cada profesional de tiempo completo)</t>
  </si>
  <si>
    <t>Número de profesionales de tiempo completo</t>
  </si>
  <si>
    <t>A.  Cálculo del Número de Profesionales de Tiempo Completo</t>
  </si>
  <si>
    <t>C. Cálculo de la Capacitación</t>
  </si>
  <si>
    <t>(Incluyendo clientes nuevos y anteriores)</t>
  </si>
  <si>
    <t>3) Porcentaje de asesoría</t>
  </si>
  <si>
    <t xml:space="preserve">4) Empresas atendidas </t>
  </si>
  <si>
    <t>ABRIL</t>
  </si>
  <si>
    <t xml:space="preserve">MAYO </t>
  </si>
  <si>
    <t>JUNIO</t>
  </si>
  <si>
    <t>JULIO</t>
  </si>
  <si>
    <t>SEPT.</t>
  </si>
  <si>
    <t>OCT.</t>
  </si>
  <si>
    <t>NOV.</t>
  </si>
  <si>
    <t>DIC.</t>
  </si>
  <si>
    <t>1) Número de cursos/talleres cada mes</t>
  </si>
  <si>
    <t>(La capacitación se mantiene de acuerdo a plan mensual)</t>
  </si>
  <si>
    <t>1) Número de nuevos clientes asesorados al mes</t>
  </si>
  <si>
    <t>1) Horas disponibles al mes por asesor tiempo completo</t>
  </si>
  <si>
    <t>2) Total de horas disponibles por CDMYPE al mes</t>
  </si>
  <si>
    <t>3) Horas del servicio directo por CDMYPE al mes</t>
  </si>
  <si>
    <t>2) Horas de asesoría de un CDMYPE en un mes</t>
  </si>
  <si>
    <t>D. Cálculo de las Asistencias Técnicas</t>
  </si>
  <si>
    <t>2) Horas invertidas en supervision de asistencias tecnicas x mes</t>
  </si>
  <si>
    <t>1) Número asistencias técnicas a ejecutar</t>
  </si>
  <si>
    <t>3) Número de empresas que reciben asistencia técnica</t>
  </si>
  <si>
    <t>(Total de horas de servicio directo menos las horas de capacitación y asistencias técnicas supervisadas por asesores)</t>
  </si>
  <si>
    <t>3) Horas de asesoría por cada cliente al mes</t>
  </si>
  <si>
    <t>(Asistente por parte de la universidad, puede ser de horas sociales)</t>
  </si>
  <si>
    <t>2) Sub Director (50%)</t>
  </si>
  <si>
    <t>(El Director y Sub Director no figuran como prof. ya que per se no producen impacto)</t>
  </si>
  <si>
    <t>A.  Profesionales de Tiempo Completo</t>
  </si>
  <si>
    <t>2) Horas del servicio directo por asesor al mes</t>
  </si>
  <si>
    <t>2) Horas de asesoría de un asesor en un mes</t>
  </si>
  <si>
    <t>1) Horas de servicio directo por el CDMYPE al mes</t>
  </si>
  <si>
    <t>1) Horas de servicio directo por asesor al mes</t>
  </si>
  <si>
    <t>2) Curso de emprendedores</t>
  </si>
  <si>
    <t>3) Total de horas de capacitación cada mes</t>
  </si>
  <si>
    <t>4) Número de participantes en capacitación al mes</t>
  </si>
  <si>
    <t>5) Número de empresas capacitadas al mes</t>
  </si>
  <si>
    <t>AGOST</t>
  </si>
  <si>
    <t>4) Asesor empresarial - Tiempo completo</t>
  </si>
  <si>
    <t>5) Asesor empresarial - Tiempo completo</t>
  </si>
  <si>
    <t>6) Asesor empresarial - Tiempo completo</t>
  </si>
  <si>
    <t xml:space="preserve">(Un minimo de 70% de todas los horas disponible deben ser </t>
  </si>
  <si>
    <t>E. Cálculo de la Asesoría</t>
  </si>
  <si>
    <t>AGOST.</t>
  </si>
  <si>
    <t>F. Cálculo de Todas las Horas del Servicio Directo</t>
  </si>
  <si>
    <t xml:space="preserve">   (Ingreso de clientes nuevos cada mes mas seguimiento a clientes de meses anteriores por un mínimo de cuatro meses)</t>
  </si>
  <si>
    <t>(Un minimo del 70% de todas los horas disponibles deben ser de</t>
  </si>
  <si>
    <t>(clientes con los que se inicia plan de acción cada mes)</t>
  </si>
  <si>
    <t>2) Horas invertidas en supervision de asistencias tecnicas x asesor</t>
  </si>
  <si>
    <t>1) Número asistencias técnicas a ejecutar por asesor</t>
  </si>
  <si>
    <t>(supervisión de capacitación de acuerdo a plan mensual)</t>
  </si>
  <si>
    <t>3) Total de horas invertidas en supervisar capacitación cada mes</t>
  </si>
  <si>
    <t xml:space="preserve">ROSA AMINTA RODAS MARTINEZ - Asesora empresarial </t>
  </si>
  <si>
    <t xml:space="preserve">   (cada curso impartido tiene una media de 13 asistentes)</t>
  </si>
  <si>
    <t>(4.3 semanas cada mes x 40 horas cada semana</t>
  </si>
  <si>
    <t>(172 horas x Nº de profesionales de tiempo completo)</t>
  </si>
  <si>
    <t>de servicio directo en asesoria o capacitación a MYPEs)</t>
  </si>
  <si>
    <t>(de 8 horas de capacitación = 4 horas de supervision)</t>
  </si>
  <si>
    <t>servicio directo - asesoria o capacitacion a las MYPES)</t>
  </si>
  <si>
    <t>(clientes nuevos por profesional de tiempo completo al mes)</t>
  </si>
  <si>
    <t>(cada empresa capacita de media envía a 1 persona por curso)</t>
  </si>
  <si>
    <t>(Número de asitencias técnicas por 12 horas inverertidas en supervisión)</t>
  </si>
  <si>
    <t>(Horas de capacitacion y asistencia técnica más horas asesoria)</t>
  </si>
  <si>
    <t>1) Director - (50%)</t>
  </si>
  <si>
    <t>MARZO</t>
  </si>
  <si>
    <t>B. Cálculo de las Horas del Servicio Directo a las MYPEs</t>
  </si>
  <si>
    <t xml:space="preserve">   (cada curso impartido tiene una media de 15 asistentes)</t>
  </si>
  <si>
    <t>B. Cálculo de las Horas del Servicio Directo a las MYPES</t>
  </si>
  <si>
    <t>(capacitaciones TIC de acuerdo a plan mensual)</t>
  </si>
  <si>
    <t>3) Total de horas invertidas en capacitación cada mes</t>
  </si>
  <si>
    <t>(jornadas de 4 horas)</t>
  </si>
  <si>
    <t xml:space="preserve">   (cada curso impartido tiene una media de15 asistentes)</t>
  </si>
  <si>
    <r>
      <rPr>
        <b/>
        <sz val="18"/>
        <color theme="0"/>
        <rFont val="Arial"/>
        <family val="2"/>
      </rPr>
      <t xml:space="preserve">METAS CDMYPE UNICAES 
</t>
    </r>
    <r>
      <rPr>
        <b/>
        <sz val="12"/>
        <color theme="0"/>
        <rFont val="Arial"/>
        <family val="2"/>
      </rPr>
      <t>(Centro de Desarrollo de Micro y Pequeñas Empresas)</t>
    </r>
  </si>
  <si>
    <r>
      <rPr>
        <b/>
        <sz val="18"/>
        <color theme="0"/>
        <rFont val="Arial"/>
        <family val="2"/>
      </rPr>
      <t xml:space="preserve">METAS POR ASESOR CDMYPE UNICAES 
</t>
    </r>
    <r>
      <rPr>
        <b/>
        <sz val="12"/>
        <color theme="0"/>
        <rFont val="Arial"/>
        <family val="2"/>
      </rPr>
      <t>(Centro de Desarrollo de Micro y Pequeñas Empresas)</t>
    </r>
  </si>
  <si>
    <t>8) Asesor empresarial - Tiempo completo</t>
  </si>
  <si>
    <t>ENERO</t>
  </si>
  <si>
    <t>FEB.</t>
  </si>
  <si>
    <t>FEB</t>
  </si>
  <si>
    <t xml:space="preserve">WALTER CUELLAR - Asesora empresarial </t>
  </si>
  <si>
    <t xml:space="preserve">NATALIA SOLEDAD CALDERON - Asesora empresarial </t>
  </si>
  <si>
    <t>RENE ORLANDO SANABRIA ZAMORA - Asesor TIC</t>
  </si>
  <si>
    <t xml:space="preserve">INGRID GUADALUPE HERNÁNDEZ  - Asesora empresarial </t>
  </si>
  <si>
    <t>9) Asesor empresarial - Tiempo completo</t>
  </si>
  <si>
    <t>10) Asesor Tecnológico - Tiempo completo</t>
  </si>
  <si>
    <t>11) Asesor Empresarialidad Femenina - Tiempo Completo</t>
  </si>
  <si>
    <t>12) Asesor Financiero - Tiempo Completo</t>
  </si>
  <si>
    <t>13) Administrativo para Asistencias Tecnicas y Capacitaciones</t>
  </si>
  <si>
    <t>14) Asistente Administrativo (100%)</t>
  </si>
  <si>
    <t xml:space="preserve">Rhina Aracely Molina - Asesora Empresarialidad Femenina </t>
  </si>
  <si>
    <t>Gustavo Orlando Jovel - Asesor Financiero</t>
  </si>
  <si>
    <t xml:space="preserve"> </t>
  </si>
  <si>
    <t>METAS POR ASESOR CDMYPE UNICAES 
(Centro de Desarrollo de Micro y Pequeñas Empresas)</t>
  </si>
  <si>
    <t>Raul Antonio Escalante - Asesor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</si>
</sst>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3" xfId="0" applyFont="1" applyBorder="1"/>
    <xf numFmtId="0" fontId="3" fillId="2" borderId="4" xfId="0" applyFont="1" applyFill="1" applyBorder="1"/>
    <xf numFmtId="3" fontId="2" fillId="0" borderId="2" xfId="0" applyNumberFormat="1" applyFont="1" applyBorder="1"/>
    <xf numFmtId="0" fontId="2" fillId="0" borderId="2" xfId="0" applyFont="1" applyBorder="1"/>
    <xf numFmtId="0" fontId="2" fillId="0" borderId="6" xfId="0" applyFont="1" applyBorder="1"/>
    <xf numFmtId="0" fontId="3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3" fontId="2" fillId="0" borderId="6" xfId="0" applyNumberFormat="1" applyFont="1" applyBorder="1"/>
    <xf numFmtId="0" fontId="5" fillId="0" borderId="6" xfId="0" applyFont="1" applyBorder="1" applyAlignment="1">
      <alignment horizontal="left" indent="2"/>
    </xf>
    <xf numFmtId="3" fontId="2" fillId="0" borderId="1" xfId="0" applyNumberFormat="1" applyFont="1" applyBorder="1"/>
    <xf numFmtId="0" fontId="2" fillId="0" borderId="0" xfId="0" applyFont="1" applyBorder="1"/>
    <xf numFmtId="0" fontId="2" fillId="0" borderId="2" xfId="0" applyFont="1" applyBorder="1" applyAlignment="1">
      <alignment horizontal="left" indent="1"/>
    </xf>
    <xf numFmtId="1" fontId="2" fillId="0" borderId="6" xfId="0" applyNumberFormat="1" applyFont="1" applyBorder="1"/>
    <xf numFmtId="1" fontId="2" fillId="0" borderId="2" xfId="0" applyNumberFormat="1" applyFont="1" applyBorder="1"/>
    <xf numFmtId="9" fontId="2" fillId="0" borderId="2" xfId="2" applyFont="1" applyBorder="1"/>
    <xf numFmtId="9" fontId="2" fillId="0" borderId="2" xfId="2" applyNumberFormat="1" applyFont="1" applyBorder="1"/>
    <xf numFmtId="9" fontId="2" fillId="0" borderId="0" xfId="2" applyNumberFormat="1" applyFont="1" applyBorder="1"/>
    <xf numFmtId="0" fontId="5" fillId="0" borderId="2" xfId="0" applyFont="1" applyBorder="1" applyAlignment="1">
      <alignment horizontal="left" indent="2"/>
    </xf>
    <xf numFmtId="1" fontId="2" fillId="0" borderId="3" xfId="0" applyNumberFormat="1" applyFont="1" applyBorder="1"/>
    <xf numFmtId="0" fontId="5" fillId="0" borderId="6" xfId="0" applyFont="1" applyBorder="1" applyAlignment="1">
      <alignment horizontal="left" indent="1"/>
    </xf>
    <xf numFmtId="0" fontId="2" fillId="0" borderId="2" xfId="0" applyFont="1" applyFill="1" applyBorder="1" applyAlignment="1">
      <alignment horizontal="left" wrapText="1" indent="1"/>
    </xf>
    <xf numFmtId="165" fontId="2" fillId="0" borderId="2" xfId="1" applyNumberFormat="1" applyFont="1" applyFill="1" applyBorder="1" applyAlignment="1">
      <alignment vertical="top" wrapText="1"/>
    </xf>
    <xf numFmtId="0" fontId="5" fillId="0" borderId="6" xfId="0" applyFont="1" applyBorder="1" applyAlignment="1">
      <alignment horizontal="left" wrapText="1" indent="1"/>
    </xf>
    <xf numFmtId="166" fontId="2" fillId="0" borderId="7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indent="1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41" fontId="2" fillId="0" borderId="6" xfId="0" applyNumberFormat="1" applyFont="1" applyBorder="1" applyAlignment="1">
      <alignment horizontal="left" vertical="center"/>
    </xf>
    <xf numFmtId="41" fontId="2" fillId="0" borderId="6" xfId="0" applyNumberFormat="1" applyFont="1" applyBorder="1" applyAlignment="1">
      <alignment horizontal="center" vertical="center"/>
    </xf>
    <xf numFmtId="41" fontId="2" fillId="0" borderId="2" xfId="0" applyNumberFormat="1" applyFont="1" applyBorder="1" applyAlignment="1">
      <alignment horizontal="center" vertical="center"/>
    </xf>
    <xf numFmtId="41" fontId="2" fillId="0" borderId="2" xfId="0" applyNumberFormat="1" applyFont="1" applyBorder="1" applyAlignment="1">
      <alignment horizontal="left" vertical="center"/>
    </xf>
    <xf numFmtId="41" fontId="2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2" fontId="2" fillId="0" borderId="2" xfId="0" applyNumberFormat="1" applyFont="1" applyBorder="1"/>
    <xf numFmtId="0" fontId="1" fillId="0" borderId="5" xfId="0" applyFont="1" applyBorder="1" applyAlignment="1">
      <alignment horizontal="left" indent="1"/>
    </xf>
    <xf numFmtId="1" fontId="2" fillId="0" borderId="5" xfId="0" applyNumberFormat="1" applyFont="1" applyBorder="1"/>
    <xf numFmtId="0" fontId="5" fillId="0" borderId="4" xfId="0" applyFont="1" applyBorder="1" applyAlignment="1">
      <alignment horizontal="left" indent="1"/>
    </xf>
    <xf numFmtId="0" fontId="5" fillId="0" borderId="16" xfId="0" applyFont="1" applyFill="1" applyBorder="1" applyAlignment="1">
      <alignment horizontal="left" wrapText="1" indent="1"/>
    </xf>
    <xf numFmtId="165" fontId="2" fillId="0" borderId="16" xfId="1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wrapText="1" indent="1"/>
    </xf>
    <xf numFmtId="165" fontId="2" fillId="0" borderId="3" xfId="1" applyNumberFormat="1" applyFont="1" applyFill="1" applyBorder="1" applyAlignment="1">
      <alignment vertical="top" wrapText="1"/>
    </xf>
    <xf numFmtId="4" fontId="2" fillId="0" borderId="2" xfId="0" applyNumberFormat="1" applyFont="1" applyBorder="1"/>
    <xf numFmtId="0" fontId="3" fillId="0" borderId="6" xfId="0" applyFont="1" applyBorder="1" applyAlignment="1">
      <alignment horizontal="left" indent="1"/>
    </xf>
    <xf numFmtId="0" fontId="3" fillId="2" borderId="8" xfId="0" applyFont="1" applyFill="1" applyBorder="1"/>
    <xf numFmtId="0" fontId="3" fillId="2" borderId="10" xfId="0" applyFont="1" applyFill="1" applyBorder="1"/>
    <xf numFmtId="43" fontId="2" fillId="0" borderId="6" xfId="0" applyNumberFormat="1" applyFont="1" applyBorder="1" applyAlignment="1">
      <alignment horizontal="center" vertical="top"/>
    </xf>
    <xf numFmtId="43" fontId="2" fillId="0" borderId="2" xfId="0" applyNumberFormat="1" applyFont="1" applyBorder="1" applyAlignment="1">
      <alignment horizontal="center" vertical="top"/>
    </xf>
    <xf numFmtId="1" fontId="1" fillId="0" borderId="6" xfId="0" applyNumberFormat="1" applyFont="1" applyFill="1" applyBorder="1"/>
    <xf numFmtId="1" fontId="1" fillId="0" borderId="1" xfId="0" applyNumberFormat="1" applyFont="1" applyFill="1" applyBorder="1"/>
    <xf numFmtId="3" fontId="1" fillId="0" borderId="6" xfId="0" applyNumberFormat="1" applyFont="1" applyFill="1" applyBorder="1"/>
    <xf numFmtId="1" fontId="1" fillId="0" borderId="5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2" fillId="2" borderId="8" xfId="0" applyNumberFormat="1" applyFont="1" applyFill="1" applyBorder="1"/>
    <xf numFmtId="3" fontId="1" fillId="0" borderId="6" xfId="0" applyNumberFormat="1" applyFont="1" applyBorder="1"/>
    <xf numFmtId="9" fontId="2" fillId="0" borderId="17" xfId="2" applyNumberFormat="1" applyFont="1" applyBorder="1"/>
    <xf numFmtId="0" fontId="0" fillId="0" borderId="6" xfId="0" applyFont="1" applyBorder="1" applyAlignment="1">
      <alignment horizontal="left" indent="1"/>
    </xf>
    <xf numFmtId="0" fontId="0" fillId="0" borderId="6" xfId="0" applyFont="1" applyFill="1" applyBorder="1" applyAlignment="1">
      <alignment horizontal="left" indent="1"/>
    </xf>
    <xf numFmtId="1" fontId="0" fillId="0" borderId="5" xfId="0" applyNumberFormat="1" applyBorder="1"/>
    <xf numFmtId="4" fontId="0" fillId="0" borderId="2" xfId="0" applyNumberFormat="1" applyBorder="1"/>
    <xf numFmtId="41" fontId="1" fillId="0" borderId="1" xfId="0" applyNumberFormat="1" applyFont="1" applyBorder="1" applyAlignment="1">
      <alignment horizontal="left" vertical="center"/>
    </xf>
    <xf numFmtId="0" fontId="13" fillId="0" borderId="0" xfId="0" applyFont="1"/>
    <xf numFmtId="0" fontId="6" fillId="2" borderId="7" xfId="0" applyFont="1" applyFill="1" applyBorder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6" xfId="0" applyFont="1" applyBorder="1" applyAlignment="1">
      <alignment horizontal="left" indent="1"/>
    </xf>
    <xf numFmtId="41" fontId="13" fillId="0" borderId="6" xfId="0" applyNumberFormat="1" applyFont="1" applyBorder="1" applyAlignment="1">
      <alignment horizontal="center" vertical="center"/>
    </xf>
    <xf numFmtId="41" fontId="13" fillId="0" borderId="2" xfId="0" applyNumberFormat="1" applyFont="1" applyBorder="1" applyAlignment="1">
      <alignment horizontal="center" vertical="center"/>
    </xf>
    <xf numFmtId="0" fontId="13" fillId="0" borderId="6" xfId="0" applyFont="1" applyBorder="1"/>
    <xf numFmtId="166" fontId="13" fillId="0" borderId="7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0" fontId="6" fillId="2" borderId="8" xfId="0" applyFont="1" applyFill="1" applyBorder="1"/>
    <xf numFmtId="0" fontId="13" fillId="2" borderId="8" xfId="0" applyFont="1" applyFill="1" applyBorder="1"/>
    <xf numFmtId="0" fontId="13" fillId="2" borderId="9" xfId="0" applyFont="1" applyFill="1" applyBorder="1"/>
    <xf numFmtId="0" fontId="13" fillId="0" borderId="6" xfId="0" applyFont="1" applyBorder="1" applyAlignment="1">
      <alignment horizontal="left" indent="1"/>
    </xf>
    <xf numFmtId="3" fontId="13" fillId="0" borderId="6" xfId="0" applyNumberFormat="1" applyFont="1" applyBorder="1"/>
    <xf numFmtId="3" fontId="13" fillId="0" borderId="2" xfId="0" applyNumberFormat="1" applyFont="1" applyBorder="1"/>
    <xf numFmtId="0" fontId="13" fillId="0" borderId="2" xfId="0" applyFont="1" applyBorder="1"/>
    <xf numFmtId="0" fontId="13" fillId="0" borderId="3" xfId="0" applyFont="1" applyBorder="1"/>
    <xf numFmtId="1" fontId="13" fillId="0" borderId="6" xfId="0" applyNumberFormat="1" applyFont="1" applyBorder="1"/>
    <xf numFmtId="1" fontId="13" fillId="0" borderId="2" xfId="0" applyNumberFormat="1" applyFont="1" applyBorder="1"/>
    <xf numFmtId="1" fontId="13" fillId="0" borderId="3" xfId="0" applyNumberFormat="1" applyFont="1" applyBorder="1"/>
    <xf numFmtId="0" fontId="13" fillId="0" borderId="5" xfId="0" applyFont="1" applyBorder="1" applyAlignment="1">
      <alignment horizontal="left" indent="1"/>
    </xf>
    <xf numFmtId="1" fontId="13" fillId="0" borderId="5" xfId="0" applyNumberFormat="1" applyFont="1" applyBorder="1"/>
    <xf numFmtId="4" fontId="13" fillId="0" borderId="2" xfId="0" applyNumberFormat="1" applyFont="1" applyBorder="1"/>
    <xf numFmtId="2" fontId="13" fillId="0" borderId="2" xfId="0" applyNumberFormat="1" applyFont="1" applyBorder="1"/>
    <xf numFmtId="0" fontId="13" fillId="0" borderId="1" xfId="0" applyFont="1" applyBorder="1" applyAlignment="1">
      <alignment horizontal="left" indent="1"/>
    </xf>
    <xf numFmtId="3" fontId="13" fillId="0" borderId="1" xfId="0" applyNumberFormat="1" applyFont="1" applyBorder="1"/>
    <xf numFmtId="0" fontId="13" fillId="0" borderId="0" xfId="0" applyFont="1" applyBorder="1"/>
    <xf numFmtId="0" fontId="13" fillId="0" borderId="2" xfId="0" applyFont="1" applyBorder="1" applyAlignment="1">
      <alignment horizontal="left" indent="1"/>
    </xf>
    <xf numFmtId="9" fontId="13" fillId="0" borderId="2" xfId="2" applyNumberFormat="1" applyFont="1" applyBorder="1"/>
    <xf numFmtId="9" fontId="13" fillId="0" borderId="0" xfId="2" applyNumberFormat="1" applyFont="1" applyBorder="1"/>
    <xf numFmtId="9" fontId="13" fillId="0" borderId="2" xfId="2" applyFont="1" applyBorder="1"/>
    <xf numFmtId="3" fontId="13" fillId="2" borderId="8" xfId="0" applyNumberFormat="1" applyFont="1" applyFill="1" applyBorder="1"/>
    <xf numFmtId="165" fontId="13" fillId="0" borderId="3" xfId="1" applyNumberFormat="1" applyFont="1" applyFill="1" applyBorder="1" applyAlignment="1">
      <alignment vertical="top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</cellXfs>
  <cellStyles count="15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view="pageBreakPreview" zoomScale="90" zoomScaleNormal="90" zoomScaleSheetLayoutView="80" zoomScalePageLayoutView="90" workbookViewId="0">
      <selection sqref="A1:N1"/>
    </sheetView>
  </sheetViews>
  <sheetFormatPr baseColWidth="10" defaultColWidth="11.42578125" defaultRowHeight="12.75" x14ac:dyDescent="0.2"/>
  <cols>
    <col min="1" max="1" width="68.28515625" customWidth="1"/>
    <col min="2" max="5" width="9.42578125" customWidth="1"/>
    <col min="6" max="6" width="9.28515625" customWidth="1"/>
    <col min="7" max="7" width="9.140625" customWidth="1"/>
    <col min="8" max="9" width="9.42578125" customWidth="1"/>
  </cols>
  <sheetData>
    <row r="1" spans="1:14" ht="58.5" customHeight="1" thickBot="1" x14ac:dyDescent="0.25">
      <c r="A1" s="99" t="s">
        <v>77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13.5" thickBot="1" x14ac:dyDescent="0.25">
      <c r="A2" s="2" t="s">
        <v>4</v>
      </c>
      <c r="B2" s="48" t="s">
        <v>80</v>
      </c>
      <c r="C2" s="6" t="s">
        <v>81</v>
      </c>
      <c r="D2" s="6" t="s">
        <v>69</v>
      </c>
      <c r="E2" s="28" t="s">
        <v>9</v>
      </c>
      <c r="F2" s="29" t="s">
        <v>10</v>
      </c>
      <c r="G2" s="29" t="s">
        <v>11</v>
      </c>
      <c r="H2" s="29" t="s">
        <v>12</v>
      </c>
      <c r="I2" s="29" t="s">
        <v>42</v>
      </c>
      <c r="J2" s="29" t="s">
        <v>13</v>
      </c>
      <c r="K2" s="29" t="s">
        <v>14</v>
      </c>
      <c r="L2" s="29" t="s">
        <v>15</v>
      </c>
      <c r="M2" s="29" t="s">
        <v>16</v>
      </c>
      <c r="N2" s="30">
        <v>2014</v>
      </c>
    </row>
    <row r="3" spans="1:14" ht="15.75" customHeight="1" x14ac:dyDescent="0.2">
      <c r="A3" s="27" t="s">
        <v>68</v>
      </c>
      <c r="B3" s="31">
        <v>0</v>
      </c>
      <c r="C3" s="31"/>
      <c r="D3" s="31"/>
      <c r="E3" s="31">
        <v>0</v>
      </c>
      <c r="F3" s="31" t="s">
        <v>0</v>
      </c>
      <c r="G3" s="31" t="s">
        <v>0</v>
      </c>
      <c r="H3" s="31" t="s">
        <v>0</v>
      </c>
      <c r="I3" s="31" t="s">
        <v>0</v>
      </c>
      <c r="J3" s="31" t="s">
        <v>0</v>
      </c>
      <c r="K3" s="31" t="s">
        <v>0</v>
      </c>
      <c r="L3" s="31" t="s">
        <v>0</v>
      </c>
      <c r="M3" s="31" t="s">
        <v>0</v>
      </c>
      <c r="N3" s="63" t="s">
        <v>95</v>
      </c>
    </row>
    <row r="4" spans="1:14" ht="15.75" customHeight="1" x14ac:dyDescent="0.2">
      <c r="A4" s="27" t="s">
        <v>31</v>
      </c>
      <c r="B4" s="31">
        <v>0</v>
      </c>
      <c r="C4" s="31"/>
      <c r="D4" s="31"/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4">
        <v>0</v>
      </c>
    </row>
    <row r="5" spans="1:14" x14ac:dyDescent="0.2">
      <c r="A5" s="21" t="s">
        <v>32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3"/>
    </row>
    <row r="6" spans="1:14" x14ac:dyDescent="0.2">
      <c r="A6" s="27" t="s">
        <v>43</v>
      </c>
      <c r="B6" s="32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32">
        <v>1</v>
      </c>
      <c r="L6" s="32">
        <v>1</v>
      </c>
      <c r="M6" s="32">
        <v>1</v>
      </c>
      <c r="N6" s="33">
        <v>1</v>
      </c>
    </row>
    <row r="7" spans="1:14" x14ac:dyDescent="0.2">
      <c r="A7" s="27" t="s">
        <v>44</v>
      </c>
      <c r="B7" s="32">
        <v>1</v>
      </c>
      <c r="C7" s="32">
        <v>1</v>
      </c>
      <c r="D7" s="32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3">
        <v>1</v>
      </c>
    </row>
    <row r="8" spans="1:14" x14ac:dyDescent="0.2">
      <c r="A8" s="27" t="s">
        <v>45</v>
      </c>
      <c r="B8" s="32">
        <v>1</v>
      </c>
      <c r="C8" s="32">
        <v>1</v>
      </c>
      <c r="D8" s="32">
        <v>1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</row>
    <row r="9" spans="1:14" x14ac:dyDescent="0.2">
      <c r="A9" s="59" t="s">
        <v>79</v>
      </c>
      <c r="B9" s="32">
        <v>1</v>
      </c>
      <c r="C9" s="32">
        <v>1</v>
      </c>
      <c r="D9" s="3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3">
        <v>1</v>
      </c>
    </row>
    <row r="10" spans="1:14" x14ac:dyDescent="0.2">
      <c r="A10" s="59" t="s">
        <v>87</v>
      </c>
      <c r="B10" s="32">
        <v>1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1</v>
      </c>
      <c r="N10" s="33">
        <v>1</v>
      </c>
    </row>
    <row r="11" spans="1:14" x14ac:dyDescent="0.2">
      <c r="A11" s="59" t="s">
        <v>88</v>
      </c>
      <c r="B11" s="32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32">
        <v>1</v>
      </c>
      <c r="N11" s="33">
        <v>1</v>
      </c>
    </row>
    <row r="12" spans="1:14" x14ac:dyDescent="0.2">
      <c r="A12" s="59" t="s">
        <v>89</v>
      </c>
      <c r="B12" s="32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3">
        <v>1</v>
      </c>
    </row>
    <row r="13" spans="1:14" x14ac:dyDescent="0.2">
      <c r="A13" s="59" t="s">
        <v>90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33">
        <v>1</v>
      </c>
    </row>
    <row r="14" spans="1:14" x14ac:dyDescent="0.2">
      <c r="A14" s="60" t="s">
        <v>91</v>
      </c>
      <c r="B14" s="49">
        <v>0</v>
      </c>
      <c r="C14" s="49"/>
      <c r="D14" s="49"/>
      <c r="E14" s="49">
        <v>0</v>
      </c>
      <c r="F14" s="49">
        <v>0</v>
      </c>
      <c r="G14" s="49">
        <v>0</v>
      </c>
      <c r="H14" s="49">
        <v>0</v>
      </c>
      <c r="I14" s="49" t="s">
        <v>0</v>
      </c>
      <c r="J14" s="49" t="s">
        <v>0</v>
      </c>
      <c r="K14" s="49" t="s">
        <v>0</v>
      </c>
      <c r="L14" s="49" t="s">
        <v>0</v>
      </c>
      <c r="M14" s="49" t="s">
        <v>0</v>
      </c>
      <c r="N14" s="50" t="s">
        <v>0</v>
      </c>
    </row>
    <row r="15" spans="1:14" x14ac:dyDescent="0.2">
      <c r="A15" s="59" t="s">
        <v>92</v>
      </c>
      <c r="B15" s="49">
        <v>0</v>
      </c>
      <c r="C15" s="49"/>
      <c r="D15" s="49"/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50">
        <v>0</v>
      </c>
    </row>
    <row r="16" spans="1:14" x14ac:dyDescent="0.2">
      <c r="A16" s="21" t="s">
        <v>30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/>
    </row>
    <row r="17" spans="1:14" ht="13.5" thickBot="1" x14ac:dyDescent="0.25">
      <c r="A17" s="2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5"/>
    </row>
    <row r="18" spans="1:14" ht="13.5" thickBot="1" x14ac:dyDescent="0.25">
      <c r="A18" s="5" t="s">
        <v>3</v>
      </c>
      <c r="B18" s="25">
        <f t="shared" ref="B18:N18" si="0">SUM(B3:B15)</f>
        <v>8</v>
      </c>
      <c r="C18" s="25">
        <f t="shared" si="0"/>
        <v>8</v>
      </c>
      <c r="D18" s="25">
        <f t="shared" si="0"/>
        <v>8</v>
      </c>
      <c r="E18" s="25">
        <f t="shared" si="0"/>
        <v>8</v>
      </c>
      <c r="F18" s="25">
        <f t="shared" si="0"/>
        <v>8</v>
      </c>
      <c r="G18" s="25">
        <f t="shared" si="0"/>
        <v>8</v>
      </c>
      <c r="H18" s="25">
        <f t="shared" si="0"/>
        <v>8</v>
      </c>
      <c r="I18" s="26">
        <f t="shared" si="0"/>
        <v>8</v>
      </c>
      <c r="J18" s="25">
        <f t="shared" si="0"/>
        <v>8</v>
      </c>
      <c r="K18" s="25">
        <f t="shared" si="0"/>
        <v>8</v>
      </c>
      <c r="L18" s="25">
        <f t="shared" si="0"/>
        <v>8</v>
      </c>
      <c r="M18" s="25">
        <f t="shared" si="0"/>
        <v>8</v>
      </c>
      <c r="N18" s="26">
        <f t="shared" si="0"/>
        <v>8</v>
      </c>
    </row>
    <row r="19" spans="1:14" ht="13.5" thickBot="1" x14ac:dyDescent="0.25">
      <c r="A19" s="6" t="s">
        <v>70</v>
      </c>
      <c r="B19" s="47"/>
      <c r="C19" s="47"/>
      <c r="D19" s="47"/>
      <c r="E19" s="7"/>
      <c r="F19" s="7"/>
      <c r="G19" s="7"/>
      <c r="H19" s="7"/>
      <c r="I19" s="8"/>
      <c r="J19" s="7"/>
      <c r="K19" s="7"/>
      <c r="L19" s="7"/>
      <c r="M19" s="7"/>
      <c r="N19" s="8"/>
    </row>
    <row r="20" spans="1:14" ht="15" customHeight="1" x14ac:dyDescent="0.2">
      <c r="A20" s="27" t="s">
        <v>20</v>
      </c>
      <c r="B20" s="9">
        <f>4.3*40</f>
        <v>172</v>
      </c>
      <c r="C20" s="9">
        <f t="shared" ref="C20:M20" si="1">4.3*40</f>
        <v>172</v>
      </c>
      <c r="D20" s="9">
        <f t="shared" si="1"/>
        <v>172</v>
      </c>
      <c r="E20" s="9">
        <f t="shared" si="1"/>
        <v>172</v>
      </c>
      <c r="F20" s="9">
        <f t="shared" si="1"/>
        <v>172</v>
      </c>
      <c r="G20" s="9">
        <f t="shared" si="1"/>
        <v>172</v>
      </c>
      <c r="H20" s="9">
        <f t="shared" si="1"/>
        <v>172</v>
      </c>
      <c r="I20" s="9">
        <f t="shared" si="1"/>
        <v>172</v>
      </c>
      <c r="J20" s="9">
        <f t="shared" si="1"/>
        <v>172</v>
      </c>
      <c r="K20" s="9">
        <f t="shared" si="1"/>
        <v>172</v>
      </c>
      <c r="L20" s="9">
        <f t="shared" si="1"/>
        <v>172</v>
      </c>
      <c r="M20" s="9">
        <f t="shared" si="1"/>
        <v>172</v>
      </c>
      <c r="N20" s="9">
        <f>+SUM(E20:M20)</f>
        <v>1548</v>
      </c>
    </row>
    <row r="21" spans="1:14" x14ac:dyDescent="0.2">
      <c r="A21" s="10" t="s">
        <v>59</v>
      </c>
      <c r="B21" s="10"/>
      <c r="C21" s="10"/>
      <c r="D21" s="10"/>
      <c r="E21" s="5"/>
      <c r="F21" s="5"/>
      <c r="G21" s="5"/>
      <c r="H21" s="5"/>
      <c r="I21" s="4"/>
      <c r="J21" s="5"/>
      <c r="K21" s="5"/>
      <c r="L21" s="5"/>
      <c r="M21" s="5"/>
      <c r="N21" s="4"/>
    </row>
    <row r="22" spans="1:14" x14ac:dyDescent="0.2">
      <c r="A22" s="10" t="s">
        <v>2</v>
      </c>
      <c r="B22" s="10"/>
      <c r="C22" s="10"/>
      <c r="D22" s="10"/>
      <c r="E22" s="5"/>
      <c r="F22" s="5"/>
      <c r="G22" s="5"/>
      <c r="H22" s="5"/>
      <c r="I22" s="4"/>
      <c r="J22" s="5"/>
      <c r="K22" s="5"/>
      <c r="L22" s="5"/>
      <c r="M22" s="5"/>
      <c r="N22" s="4"/>
    </row>
    <row r="23" spans="1:14" x14ac:dyDescent="0.2">
      <c r="A23" s="27" t="s">
        <v>21</v>
      </c>
      <c r="B23" s="9">
        <f>B20*B18</f>
        <v>1376</v>
      </c>
      <c r="C23" s="9">
        <f t="shared" ref="C23:D23" si="2">C20*C18</f>
        <v>1376</v>
      </c>
      <c r="D23" s="9">
        <f t="shared" si="2"/>
        <v>1376</v>
      </c>
      <c r="E23" s="9">
        <f t="shared" ref="E23:N23" si="3">E20*E18</f>
        <v>1376</v>
      </c>
      <c r="F23" s="9">
        <f t="shared" si="3"/>
        <v>1376</v>
      </c>
      <c r="G23" s="9">
        <f t="shared" si="3"/>
        <v>1376</v>
      </c>
      <c r="H23" s="9">
        <f t="shared" si="3"/>
        <v>1376</v>
      </c>
      <c r="I23" s="3">
        <f t="shared" si="3"/>
        <v>1376</v>
      </c>
      <c r="J23" s="9">
        <f t="shared" si="3"/>
        <v>1376</v>
      </c>
      <c r="K23" s="9">
        <f t="shared" si="3"/>
        <v>1376</v>
      </c>
      <c r="L23" s="9">
        <f t="shared" si="3"/>
        <v>1376</v>
      </c>
      <c r="M23" s="9">
        <f t="shared" si="3"/>
        <v>1376</v>
      </c>
      <c r="N23" s="3">
        <f t="shared" si="3"/>
        <v>12384</v>
      </c>
    </row>
    <row r="24" spans="1:14" x14ac:dyDescent="0.2">
      <c r="A24" s="10" t="s">
        <v>60</v>
      </c>
      <c r="B24" s="10"/>
      <c r="C24" s="10"/>
      <c r="D24" s="10"/>
      <c r="E24" s="5"/>
      <c r="F24" s="5"/>
      <c r="G24" s="5"/>
      <c r="H24" s="5"/>
      <c r="I24" s="4"/>
      <c r="J24" s="5"/>
      <c r="K24" s="5"/>
      <c r="L24" s="5"/>
      <c r="M24" s="5"/>
      <c r="N24" s="4"/>
    </row>
    <row r="25" spans="1:14" x14ac:dyDescent="0.2">
      <c r="A25" s="27" t="s">
        <v>22</v>
      </c>
      <c r="B25" s="9">
        <f>B23*0.7</f>
        <v>963.19999999999993</v>
      </c>
      <c r="C25" s="9">
        <f t="shared" ref="C25:D25" si="4">C23*0.7</f>
        <v>963.19999999999993</v>
      </c>
      <c r="D25" s="9">
        <f t="shared" si="4"/>
        <v>963.19999999999993</v>
      </c>
      <c r="E25" s="9">
        <f>E23*0.7</f>
        <v>963.19999999999993</v>
      </c>
      <c r="F25" s="9">
        <f>F23*0.7</f>
        <v>963.19999999999993</v>
      </c>
      <c r="G25" s="9">
        <f t="shared" ref="G25:M25" si="5">G23*0.7</f>
        <v>963.19999999999993</v>
      </c>
      <c r="H25" s="9">
        <f t="shared" si="5"/>
        <v>963.19999999999993</v>
      </c>
      <c r="I25" s="9">
        <f t="shared" si="5"/>
        <v>963.19999999999993</v>
      </c>
      <c r="J25" s="9">
        <f t="shared" si="5"/>
        <v>963.19999999999993</v>
      </c>
      <c r="K25" s="9">
        <f t="shared" si="5"/>
        <v>963.19999999999993</v>
      </c>
      <c r="L25" s="9">
        <f t="shared" si="5"/>
        <v>963.19999999999993</v>
      </c>
      <c r="M25" s="9">
        <f t="shared" si="5"/>
        <v>963.19999999999993</v>
      </c>
      <c r="N25" s="3">
        <f>SUM(F25:M25)</f>
        <v>7705.5999999999995</v>
      </c>
    </row>
    <row r="26" spans="1:14" x14ac:dyDescent="0.2">
      <c r="A26" s="10" t="s">
        <v>46</v>
      </c>
      <c r="B26" s="10"/>
      <c r="C26" s="10"/>
      <c r="D26" s="10"/>
      <c r="E26" s="5"/>
      <c r="F26" s="5"/>
      <c r="G26" s="5"/>
      <c r="H26" s="5"/>
      <c r="I26" s="4"/>
      <c r="J26" s="5"/>
      <c r="K26" s="5"/>
      <c r="L26" s="5"/>
      <c r="M26" s="5"/>
      <c r="N26" s="4"/>
    </row>
    <row r="27" spans="1:14" ht="13.5" thickBot="1" x14ac:dyDescent="0.25">
      <c r="A27" s="10" t="s">
        <v>61</v>
      </c>
      <c r="B27" s="10"/>
      <c r="C27" s="10"/>
      <c r="D27" s="10"/>
      <c r="E27" s="5"/>
      <c r="F27" s="5"/>
      <c r="G27" s="5"/>
      <c r="H27" s="5"/>
      <c r="I27" s="4"/>
      <c r="J27" s="5"/>
      <c r="K27" s="5"/>
      <c r="L27" s="5"/>
      <c r="M27" s="5"/>
      <c r="N27" s="1"/>
    </row>
    <row r="28" spans="1:14" ht="13.5" thickBot="1" x14ac:dyDescent="0.25">
      <c r="A28" s="6" t="s">
        <v>5</v>
      </c>
      <c r="B28" s="47"/>
      <c r="C28" s="47"/>
      <c r="D28" s="47"/>
      <c r="E28" s="7"/>
      <c r="F28" s="7"/>
      <c r="G28" s="7"/>
      <c r="H28" s="7"/>
      <c r="I28" s="8"/>
      <c r="J28" s="7"/>
      <c r="K28" s="7"/>
      <c r="L28" s="7"/>
      <c r="M28" s="7"/>
      <c r="N28" s="8"/>
    </row>
    <row r="29" spans="1:14" ht="15.75" customHeight="1" x14ac:dyDescent="0.2">
      <c r="A29" s="59" t="s">
        <v>17</v>
      </c>
      <c r="B29" s="51">
        <v>0</v>
      </c>
      <c r="C29" s="51">
        <v>0</v>
      </c>
      <c r="D29" s="51">
        <v>3</v>
      </c>
      <c r="E29" s="51">
        <v>2</v>
      </c>
      <c r="F29" s="51">
        <v>3</v>
      </c>
      <c r="G29" s="51">
        <v>3</v>
      </c>
      <c r="H29" s="51">
        <v>3</v>
      </c>
      <c r="I29" s="51">
        <v>2</v>
      </c>
      <c r="J29" s="51">
        <v>3</v>
      </c>
      <c r="K29" s="51">
        <v>3</v>
      </c>
      <c r="L29" s="51">
        <v>3</v>
      </c>
      <c r="M29" s="51">
        <v>0</v>
      </c>
      <c r="N29" s="52">
        <f>+SUM(B29:M29)</f>
        <v>25</v>
      </c>
    </row>
    <row r="30" spans="1:14" x14ac:dyDescent="0.2">
      <c r="A30" s="10" t="s">
        <v>18</v>
      </c>
      <c r="B30" s="10"/>
      <c r="C30" s="10" t="s">
        <v>95</v>
      </c>
      <c r="D30" s="10"/>
      <c r="E30" s="5"/>
      <c r="F30" s="5"/>
      <c r="G30" s="5"/>
      <c r="H30" s="5"/>
      <c r="I30" s="4"/>
      <c r="J30" s="5"/>
      <c r="K30" s="5"/>
      <c r="L30" s="5"/>
      <c r="M30" s="5"/>
      <c r="N30" s="4"/>
    </row>
    <row r="31" spans="1:14" x14ac:dyDescent="0.2">
      <c r="A31" s="59" t="s">
        <v>38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4">
        <f>+SUM(E31:M31)</f>
        <v>0</v>
      </c>
    </row>
    <row r="32" spans="1:14" x14ac:dyDescent="0.2">
      <c r="A32" s="59" t="s">
        <v>39</v>
      </c>
      <c r="B32" s="9">
        <f>+B29*4+B31*8</f>
        <v>0</v>
      </c>
      <c r="C32" s="9">
        <f>+C29*8+C31*8</f>
        <v>0</v>
      </c>
      <c r="D32" s="9">
        <f t="shared" ref="D32:M32" si="6">+D29*8+D31*8</f>
        <v>24</v>
      </c>
      <c r="E32" s="9">
        <f t="shared" si="6"/>
        <v>16</v>
      </c>
      <c r="F32" s="9">
        <f t="shared" si="6"/>
        <v>24</v>
      </c>
      <c r="G32" s="9">
        <f t="shared" si="6"/>
        <v>24</v>
      </c>
      <c r="H32" s="9">
        <f t="shared" si="6"/>
        <v>24</v>
      </c>
      <c r="I32" s="9">
        <f t="shared" si="6"/>
        <v>16</v>
      </c>
      <c r="J32" s="9">
        <f t="shared" si="6"/>
        <v>24</v>
      </c>
      <c r="K32" s="9">
        <f t="shared" si="6"/>
        <v>24</v>
      </c>
      <c r="L32" s="9">
        <f t="shared" si="6"/>
        <v>24</v>
      </c>
      <c r="M32" s="9">
        <f t="shared" si="6"/>
        <v>0</v>
      </c>
      <c r="N32" s="3">
        <f>+SUM(F32:M33)</f>
        <v>160</v>
      </c>
    </row>
    <row r="33" spans="1:14" x14ac:dyDescent="0.2">
      <c r="A33" s="10" t="s">
        <v>62</v>
      </c>
      <c r="B33" s="10"/>
      <c r="C33" s="10"/>
      <c r="D33" s="10"/>
      <c r="E33" s="5"/>
      <c r="F33" s="5"/>
      <c r="G33" s="5"/>
      <c r="H33" s="5"/>
      <c r="I33" s="4"/>
      <c r="J33" s="5"/>
      <c r="K33" s="5"/>
      <c r="L33" s="5"/>
      <c r="M33" s="5"/>
      <c r="N33" s="4"/>
    </row>
    <row r="34" spans="1:14" x14ac:dyDescent="0.2">
      <c r="A34" s="59" t="s">
        <v>40</v>
      </c>
      <c r="B34" s="9">
        <f t="shared" ref="B34:M34" si="7">B29*15+B31*10</f>
        <v>0</v>
      </c>
      <c r="C34" s="9"/>
      <c r="D34" s="9"/>
      <c r="E34" s="9">
        <f t="shared" si="7"/>
        <v>30</v>
      </c>
      <c r="F34" s="9">
        <f t="shared" si="7"/>
        <v>45</v>
      </c>
      <c r="G34" s="9">
        <f t="shared" si="7"/>
        <v>45</v>
      </c>
      <c r="H34" s="9">
        <f t="shared" si="7"/>
        <v>45</v>
      </c>
      <c r="I34" s="9">
        <f t="shared" si="7"/>
        <v>30</v>
      </c>
      <c r="J34" s="9">
        <f t="shared" si="7"/>
        <v>45</v>
      </c>
      <c r="K34" s="9">
        <f t="shared" si="7"/>
        <v>45</v>
      </c>
      <c r="L34" s="9">
        <f t="shared" si="7"/>
        <v>45</v>
      </c>
      <c r="M34" s="9">
        <f t="shared" si="7"/>
        <v>0</v>
      </c>
      <c r="N34" s="3">
        <f>+SUM(E34:M34)</f>
        <v>330</v>
      </c>
    </row>
    <row r="35" spans="1:14" x14ac:dyDescent="0.2">
      <c r="A35" s="21" t="s">
        <v>71</v>
      </c>
      <c r="B35" s="21"/>
      <c r="C35" s="21"/>
      <c r="D35" s="21"/>
      <c r="E35" s="9"/>
      <c r="F35" s="9"/>
      <c r="G35" s="9"/>
      <c r="H35" s="9"/>
      <c r="I35" s="3"/>
      <c r="J35" s="9"/>
      <c r="K35" s="9"/>
      <c r="L35" s="9"/>
      <c r="M35" s="9"/>
      <c r="N35" s="3"/>
    </row>
    <row r="36" spans="1:14" x14ac:dyDescent="0.2">
      <c r="A36" s="59" t="s">
        <v>41</v>
      </c>
      <c r="B36" s="9">
        <f t="shared" ref="B36:M36" si="8">+B34/1</f>
        <v>0</v>
      </c>
      <c r="C36" s="9"/>
      <c r="D36" s="9"/>
      <c r="E36" s="9">
        <f t="shared" si="8"/>
        <v>30</v>
      </c>
      <c r="F36" s="9">
        <f t="shared" si="8"/>
        <v>45</v>
      </c>
      <c r="G36" s="9">
        <f t="shared" si="8"/>
        <v>45</v>
      </c>
      <c r="H36" s="9">
        <f t="shared" si="8"/>
        <v>45</v>
      </c>
      <c r="I36" s="9">
        <f t="shared" si="8"/>
        <v>30</v>
      </c>
      <c r="J36" s="9">
        <f t="shared" si="8"/>
        <v>45</v>
      </c>
      <c r="K36" s="9">
        <f t="shared" si="8"/>
        <v>45</v>
      </c>
      <c r="L36" s="9">
        <f t="shared" si="8"/>
        <v>45</v>
      </c>
      <c r="M36" s="9">
        <f t="shared" si="8"/>
        <v>0</v>
      </c>
      <c r="N36" s="3">
        <f>+SUM(E36:M36)</f>
        <v>330</v>
      </c>
    </row>
    <row r="37" spans="1:14" ht="13.5" thickBot="1" x14ac:dyDescent="0.25">
      <c r="A37" s="10" t="s">
        <v>65</v>
      </c>
      <c r="B37" s="10"/>
      <c r="C37" s="10"/>
      <c r="D37" s="10"/>
      <c r="E37" s="15"/>
      <c r="F37" s="15"/>
      <c r="G37" s="15"/>
      <c r="H37" s="15"/>
      <c r="I37" s="15"/>
      <c r="J37" s="15"/>
      <c r="K37" s="15"/>
      <c r="L37" s="15"/>
      <c r="M37" s="14"/>
      <c r="N37" s="20"/>
    </row>
    <row r="38" spans="1:14" ht="13.5" thickBot="1" x14ac:dyDescent="0.25">
      <c r="A38" s="6" t="s">
        <v>24</v>
      </c>
      <c r="B38" s="47"/>
      <c r="C38" s="47"/>
      <c r="D38" s="47"/>
      <c r="E38" s="7"/>
      <c r="F38" s="7"/>
      <c r="G38" s="7"/>
      <c r="H38" s="7"/>
      <c r="I38" s="8"/>
      <c r="J38" s="7"/>
      <c r="K38" s="7"/>
      <c r="L38" s="7"/>
      <c r="M38" s="7"/>
      <c r="N38" s="8"/>
    </row>
    <row r="39" spans="1:14" x14ac:dyDescent="0.2">
      <c r="A39" s="38" t="s">
        <v>26</v>
      </c>
      <c r="B39" s="53">
        <v>0</v>
      </c>
      <c r="C39" s="53">
        <v>1</v>
      </c>
      <c r="D39" s="53">
        <v>7</v>
      </c>
      <c r="E39" s="53">
        <v>9</v>
      </c>
      <c r="F39" s="53">
        <v>9</v>
      </c>
      <c r="G39" s="53">
        <v>9</v>
      </c>
      <c r="H39" s="53">
        <v>9</v>
      </c>
      <c r="I39" s="53">
        <v>9</v>
      </c>
      <c r="J39" s="53">
        <v>9</v>
      </c>
      <c r="K39" s="53">
        <v>8</v>
      </c>
      <c r="L39" s="53">
        <v>8</v>
      </c>
      <c r="M39" s="54">
        <v>0</v>
      </c>
      <c r="N39" s="55">
        <f>+SUM(B39:M39)</f>
        <v>78</v>
      </c>
    </row>
    <row r="40" spans="1:14" x14ac:dyDescent="0.2">
      <c r="A40" s="27" t="s">
        <v>25</v>
      </c>
      <c r="B40" s="9">
        <f>+B39*8</f>
        <v>0</v>
      </c>
      <c r="C40" s="9">
        <f t="shared" ref="C40:D40" si="9">+C39*8</f>
        <v>8</v>
      </c>
      <c r="D40" s="9">
        <f t="shared" si="9"/>
        <v>56</v>
      </c>
      <c r="E40" s="9">
        <f>+E39*8</f>
        <v>72</v>
      </c>
      <c r="F40" s="9">
        <f t="shared" ref="F40:L40" si="10">+F39*8</f>
        <v>72</v>
      </c>
      <c r="G40" s="9">
        <f t="shared" si="10"/>
        <v>72</v>
      </c>
      <c r="H40" s="9">
        <f t="shared" si="10"/>
        <v>72</v>
      </c>
      <c r="I40" s="9">
        <f t="shared" si="10"/>
        <v>72</v>
      </c>
      <c r="J40" s="9">
        <f t="shared" si="10"/>
        <v>72</v>
      </c>
      <c r="K40" s="9">
        <f t="shared" si="10"/>
        <v>64</v>
      </c>
      <c r="L40" s="9">
        <f t="shared" si="10"/>
        <v>64</v>
      </c>
      <c r="M40" s="9">
        <f t="shared" ref="M40" si="11">+M39*12</f>
        <v>0</v>
      </c>
      <c r="N40" s="3">
        <f>+SUM(B40:M40)</f>
        <v>624</v>
      </c>
    </row>
    <row r="41" spans="1:14" ht="12.75" customHeight="1" x14ac:dyDescent="0.2">
      <c r="A41" s="24" t="s">
        <v>66</v>
      </c>
      <c r="B41" s="24"/>
      <c r="C41" s="24"/>
      <c r="D41" s="24"/>
      <c r="E41" s="9"/>
      <c r="F41" s="9"/>
      <c r="G41" s="9"/>
      <c r="H41" s="9"/>
      <c r="I41" s="3"/>
      <c r="J41" s="9"/>
      <c r="K41" s="9"/>
      <c r="L41" s="9"/>
      <c r="M41" s="9"/>
      <c r="N41" s="3"/>
    </row>
    <row r="42" spans="1:14" ht="13.5" thickBot="1" x14ac:dyDescent="0.25">
      <c r="A42" s="27" t="s">
        <v>27</v>
      </c>
      <c r="B42" s="9">
        <f t="shared" ref="B42:M42" si="12">+B39/1</f>
        <v>0</v>
      </c>
      <c r="C42" s="9">
        <v>2</v>
      </c>
      <c r="D42" s="9">
        <v>2</v>
      </c>
      <c r="E42" s="9">
        <f t="shared" si="12"/>
        <v>9</v>
      </c>
      <c r="F42" s="9">
        <f t="shared" si="12"/>
        <v>9</v>
      </c>
      <c r="G42" s="9">
        <f t="shared" si="12"/>
        <v>9</v>
      </c>
      <c r="H42" s="9">
        <f t="shared" si="12"/>
        <v>9</v>
      </c>
      <c r="I42" s="9">
        <f t="shared" si="12"/>
        <v>9</v>
      </c>
      <c r="J42" s="9">
        <f t="shared" si="12"/>
        <v>9</v>
      </c>
      <c r="K42" s="9">
        <f t="shared" si="12"/>
        <v>8</v>
      </c>
      <c r="L42" s="9">
        <f t="shared" si="12"/>
        <v>8</v>
      </c>
      <c r="M42" s="9">
        <f t="shared" si="12"/>
        <v>0</v>
      </c>
      <c r="N42" s="15">
        <f>+SUM(B42:M42)</f>
        <v>74</v>
      </c>
    </row>
    <row r="43" spans="1:14" ht="13.5" thickBot="1" x14ac:dyDescent="0.25">
      <c r="A43" s="6" t="s">
        <v>47</v>
      </c>
      <c r="B43" s="47"/>
      <c r="C43" s="47"/>
      <c r="D43" s="47"/>
      <c r="E43" s="7"/>
      <c r="F43" s="7"/>
      <c r="G43" s="7"/>
      <c r="H43" s="7"/>
      <c r="I43" s="8"/>
      <c r="J43" s="7"/>
      <c r="K43" s="7"/>
      <c r="L43" s="7"/>
      <c r="M43" s="7"/>
      <c r="N43" s="8"/>
    </row>
    <row r="44" spans="1:14" ht="16.5" customHeight="1" x14ac:dyDescent="0.2">
      <c r="A44" s="38" t="s">
        <v>19</v>
      </c>
      <c r="B44" s="39">
        <f>4*6</f>
        <v>24</v>
      </c>
      <c r="C44" s="39">
        <f>6*6</f>
        <v>36</v>
      </c>
      <c r="D44" s="39">
        <f t="shared" ref="D44:H44" si="13">6*6</f>
        <v>36</v>
      </c>
      <c r="E44" s="39">
        <f t="shared" si="13"/>
        <v>36</v>
      </c>
      <c r="F44" s="39">
        <f t="shared" si="13"/>
        <v>36</v>
      </c>
      <c r="G44" s="39">
        <f t="shared" si="13"/>
        <v>36</v>
      </c>
      <c r="H44" s="39">
        <f t="shared" si="13"/>
        <v>36</v>
      </c>
      <c r="I44" s="39">
        <f>5*6</f>
        <v>30</v>
      </c>
      <c r="J44" s="39">
        <f>5*6</f>
        <v>30</v>
      </c>
      <c r="K44" s="39">
        <v>0</v>
      </c>
      <c r="L44" s="39">
        <v>0</v>
      </c>
      <c r="M44" s="39">
        <v>0</v>
      </c>
      <c r="N44" s="11">
        <f>+SUM(B44:M44)</f>
        <v>300</v>
      </c>
    </row>
    <row r="45" spans="1:14" x14ac:dyDescent="0.2">
      <c r="A45" s="21" t="s">
        <v>64</v>
      </c>
      <c r="B45" s="21"/>
      <c r="C45" s="21"/>
      <c r="D45" s="21"/>
      <c r="E45" s="14"/>
      <c r="F45" s="14"/>
      <c r="G45" s="14"/>
      <c r="H45" s="14"/>
      <c r="I45" s="15"/>
      <c r="J45" s="14"/>
      <c r="K45" s="14"/>
      <c r="L45" s="14"/>
      <c r="M45" s="14"/>
      <c r="N45" s="15"/>
    </row>
    <row r="46" spans="1:14" x14ac:dyDescent="0.2">
      <c r="A46" s="27" t="s">
        <v>23</v>
      </c>
      <c r="B46" s="9">
        <f>+B25-B32-B40</f>
        <v>963.19999999999993</v>
      </c>
      <c r="C46" s="9">
        <f t="shared" ref="C46:M46" si="14">+C25-C32-C40</f>
        <v>955.19999999999993</v>
      </c>
      <c r="D46" s="9">
        <f t="shared" si="14"/>
        <v>883.19999999999993</v>
      </c>
      <c r="E46" s="9">
        <f t="shared" si="14"/>
        <v>875.19999999999993</v>
      </c>
      <c r="F46" s="9">
        <f>+F25-F32-F40</f>
        <v>867.19999999999993</v>
      </c>
      <c r="G46" s="9">
        <f t="shared" si="14"/>
        <v>867.19999999999993</v>
      </c>
      <c r="H46" s="9">
        <f t="shared" si="14"/>
        <v>867.19999999999993</v>
      </c>
      <c r="I46" s="9">
        <f t="shared" si="14"/>
        <v>875.19999999999993</v>
      </c>
      <c r="J46" s="9">
        <f t="shared" si="14"/>
        <v>867.19999999999993</v>
      </c>
      <c r="K46" s="9">
        <f t="shared" si="14"/>
        <v>875.19999999999993</v>
      </c>
      <c r="L46" s="9">
        <f t="shared" si="14"/>
        <v>875.19999999999993</v>
      </c>
      <c r="M46" s="9">
        <f t="shared" si="14"/>
        <v>963.19999999999993</v>
      </c>
      <c r="N46" s="3">
        <f>+N25-N32-N40</f>
        <v>6921.5999999999995</v>
      </c>
    </row>
    <row r="47" spans="1:14" ht="24" x14ac:dyDescent="0.2">
      <c r="A47" s="24" t="s">
        <v>28</v>
      </c>
      <c r="B47" s="24"/>
      <c r="C47" s="24"/>
      <c r="D47" s="24"/>
      <c r="E47" s="9"/>
      <c r="F47" s="9"/>
      <c r="G47" s="9"/>
      <c r="H47" s="9"/>
      <c r="I47" s="3"/>
      <c r="J47" s="9"/>
      <c r="K47" s="9"/>
      <c r="L47" s="9"/>
      <c r="M47" s="9"/>
      <c r="N47" s="3"/>
    </row>
    <row r="48" spans="1:14" x14ac:dyDescent="0.2">
      <c r="A48" s="27" t="s">
        <v>29</v>
      </c>
      <c r="B48" s="37">
        <f>B46/B58</f>
        <v>40.133333333333333</v>
      </c>
      <c r="C48" s="37">
        <f t="shared" ref="C48:M48" si="15">C46/C58</f>
        <v>15.919999999999998</v>
      </c>
      <c r="D48" s="37">
        <f t="shared" si="15"/>
        <v>9.1999999999999993</v>
      </c>
      <c r="E48" s="37">
        <f t="shared" si="15"/>
        <v>6.6303030303030299</v>
      </c>
      <c r="F48" s="37">
        <f t="shared" si="15"/>
        <v>6.0222222222222221</v>
      </c>
      <c r="G48" s="37">
        <f t="shared" si="15"/>
        <v>6.0222222222222221</v>
      </c>
      <c r="H48" s="37">
        <f t="shared" si="15"/>
        <v>6.0222222222222221</v>
      </c>
      <c r="I48" s="37">
        <f t="shared" si="15"/>
        <v>6.3420289855072456</v>
      </c>
      <c r="J48" s="37">
        <f t="shared" si="15"/>
        <v>6.5696969696969694</v>
      </c>
      <c r="K48" s="37">
        <f t="shared" si="15"/>
        <v>9.1166666666666654</v>
      </c>
      <c r="L48" s="37">
        <f t="shared" si="15"/>
        <v>14.586666666666666</v>
      </c>
      <c r="M48" s="37">
        <f t="shared" si="15"/>
        <v>32.106666666666662</v>
      </c>
      <c r="N48" s="15"/>
    </row>
    <row r="49" spans="1:14" ht="13.5" thickBot="1" x14ac:dyDescent="0.25">
      <c r="A49" s="40" t="s">
        <v>6</v>
      </c>
      <c r="B49" s="40"/>
      <c r="C49" s="40"/>
      <c r="D49" s="4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1:14" ht="13.5" thickBot="1" x14ac:dyDescent="0.25">
      <c r="A50" s="6" t="s">
        <v>49</v>
      </c>
      <c r="B50" s="47"/>
      <c r="C50" s="47"/>
      <c r="D50" s="47"/>
      <c r="E50" s="7"/>
      <c r="F50" s="7"/>
      <c r="G50" s="7"/>
      <c r="H50" s="7"/>
      <c r="I50" s="8"/>
      <c r="J50" s="7"/>
      <c r="K50" s="7"/>
      <c r="L50" s="7"/>
      <c r="M50" s="7"/>
      <c r="N50" s="8"/>
    </row>
    <row r="51" spans="1:14" ht="16.5" customHeight="1" x14ac:dyDescent="0.2">
      <c r="A51" s="36" t="s">
        <v>36</v>
      </c>
      <c r="B51" s="11">
        <f t="shared" ref="B51:N51" si="16">B32+B46+B40</f>
        <v>963.19999999999993</v>
      </c>
      <c r="C51" s="11">
        <f t="shared" si="16"/>
        <v>963.19999999999993</v>
      </c>
      <c r="D51" s="11">
        <f t="shared" si="16"/>
        <v>963.19999999999993</v>
      </c>
      <c r="E51" s="11">
        <f t="shared" si="16"/>
        <v>963.19999999999993</v>
      </c>
      <c r="F51" s="11">
        <f t="shared" si="16"/>
        <v>963.19999999999993</v>
      </c>
      <c r="G51" s="11">
        <f t="shared" si="16"/>
        <v>963.19999999999993</v>
      </c>
      <c r="H51" s="11">
        <f t="shared" si="16"/>
        <v>963.19999999999993</v>
      </c>
      <c r="I51" s="11">
        <f t="shared" si="16"/>
        <v>963.19999999999993</v>
      </c>
      <c r="J51" s="11">
        <f t="shared" si="16"/>
        <v>963.19999999999993</v>
      </c>
      <c r="K51" s="11">
        <f t="shared" si="16"/>
        <v>963.19999999999993</v>
      </c>
      <c r="L51" s="11">
        <f t="shared" si="16"/>
        <v>963.19999999999993</v>
      </c>
      <c r="M51" s="11">
        <f t="shared" si="16"/>
        <v>963.19999999999993</v>
      </c>
      <c r="N51" s="11">
        <f t="shared" si="16"/>
        <v>7705.5999999999995</v>
      </c>
    </row>
    <row r="52" spans="1:14" x14ac:dyDescent="0.2">
      <c r="A52" s="19" t="s">
        <v>67</v>
      </c>
      <c r="B52" s="19"/>
      <c r="C52" s="19"/>
      <c r="D52" s="19"/>
      <c r="E52" s="4"/>
      <c r="F52" s="12"/>
      <c r="G52" s="4"/>
      <c r="H52" s="12"/>
      <c r="I52" s="4"/>
      <c r="J52" s="4"/>
      <c r="K52" s="12"/>
      <c r="L52" s="4"/>
      <c r="M52" s="12"/>
      <c r="N52" s="4"/>
    </row>
    <row r="53" spans="1:14" x14ac:dyDescent="0.2">
      <c r="A53" s="13" t="s">
        <v>1</v>
      </c>
      <c r="B53" s="18">
        <f t="shared" ref="B53:N53" si="17">B51/B23</f>
        <v>0.7</v>
      </c>
      <c r="C53" s="58">
        <f t="shared" si="17"/>
        <v>0.7</v>
      </c>
      <c r="D53" s="18">
        <f t="shared" si="17"/>
        <v>0.7</v>
      </c>
      <c r="E53" s="58">
        <f t="shared" si="17"/>
        <v>0.7</v>
      </c>
      <c r="F53" s="18">
        <f t="shared" si="17"/>
        <v>0.7</v>
      </c>
      <c r="G53" s="17">
        <f t="shared" si="17"/>
        <v>0.7</v>
      </c>
      <c r="H53" s="18">
        <f t="shared" si="17"/>
        <v>0.7</v>
      </c>
      <c r="I53" s="17">
        <f t="shared" si="17"/>
        <v>0.7</v>
      </c>
      <c r="J53" s="17">
        <f t="shared" si="17"/>
        <v>0.7</v>
      </c>
      <c r="K53" s="18">
        <f t="shared" si="17"/>
        <v>0.7</v>
      </c>
      <c r="L53" s="17">
        <f t="shared" si="17"/>
        <v>0.7</v>
      </c>
      <c r="M53" s="18">
        <f t="shared" si="17"/>
        <v>0.7</v>
      </c>
      <c r="N53" s="17">
        <f t="shared" si="17"/>
        <v>0.62222222222222223</v>
      </c>
    </row>
    <row r="54" spans="1:14" x14ac:dyDescent="0.2">
      <c r="A54" s="19" t="s">
        <v>51</v>
      </c>
      <c r="B54" s="19"/>
      <c r="C54" s="19"/>
      <c r="D54" s="19"/>
      <c r="E54" s="4"/>
      <c r="F54" s="12"/>
      <c r="G54" s="4"/>
      <c r="H54" s="12"/>
      <c r="I54" s="4"/>
      <c r="J54" s="4"/>
      <c r="K54" s="12"/>
      <c r="L54" s="4"/>
      <c r="M54" s="12"/>
      <c r="N54" s="4"/>
    </row>
    <row r="55" spans="1:14" x14ac:dyDescent="0.2">
      <c r="A55" s="19" t="s">
        <v>63</v>
      </c>
      <c r="B55" s="19"/>
      <c r="C55" s="19"/>
      <c r="D55" s="19"/>
      <c r="E55" s="4"/>
      <c r="F55" s="12"/>
      <c r="G55" s="4"/>
      <c r="H55" s="12"/>
      <c r="I55" s="4"/>
      <c r="J55" s="4"/>
      <c r="K55" s="12"/>
      <c r="L55" s="4"/>
      <c r="M55" s="12"/>
      <c r="N55" s="4"/>
    </row>
    <row r="56" spans="1:14" x14ac:dyDescent="0.2">
      <c r="A56" s="13" t="s">
        <v>7</v>
      </c>
      <c r="B56" s="16">
        <f>B46/B51</f>
        <v>1</v>
      </c>
      <c r="C56" s="16">
        <f t="shared" ref="C56:D56" si="18">C46/C51</f>
        <v>0.99169435215946844</v>
      </c>
      <c r="D56" s="16">
        <f t="shared" si="18"/>
        <v>0.9169435215946844</v>
      </c>
      <c r="E56" s="16">
        <f>E46/E51</f>
        <v>0.90863787375415284</v>
      </c>
      <c r="F56" s="16">
        <f t="shared" ref="F56:N56" si="19">F46/F51</f>
        <v>0.90033222591362128</v>
      </c>
      <c r="G56" s="16">
        <f t="shared" si="19"/>
        <v>0.90033222591362128</v>
      </c>
      <c r="H56" s="16">
        <f t="shared" si="19"/>
        <v>0.90033222591362128</v>
      </c>
      <c r="I56" s="16">
        <f t="shared" si="19"/>
        <v>0.90863787375415284</v>
      </c>
      <c r="J56" s="16">
        <f t="shared" si="19"/>
        <v>0.90033222591362128</v>
      </c>
      <c r="K56" s="16">
        <f t="shared" si="19"/>
        <v>0.90863787375415284</v>
      </c>
      <c r="L56" s="16">
        <f t="shared" si="19"/>
        <v>0.90863787375415284</v>
      </c>
      <c r="M56" s="16">
        <f t="shared" si="19"/>
        <v>1</v>
      </c>
      <c r="N56" s="16">
        <f t="shared" si="19"/>
        <v>0.89825581395348841</v>
      </c>
    </row>
    <row r="57" spans="1:14" x14ac:dyDescent="0.2">
      <c r="A57" s="19"/>
      <c r="B57" s="19"/>
      <c r="C57" s="19"/>
      <c r="D57" s="19"/>
      <c r="E57" s="4"/>
      <c r="F57" s="12"/>
      <c r="G57" s="4"/>
      <c r="H57" s="12"/>
      <c r="I57" s="4"/>
      <c r="J57" s="4"/>
      <c r="K57" s="12"/>
      <c r="L57" s="4"/>
      <c r="M57" s="12"/>
      <c r="N57" s="4"/>
    </row>
    <row r="58" spans="1:14" ht="14.25" customHeight="1" x14ac:dyDescent="0.2">
      <c r="A58" s="22" t="s">
        <v>8</v>
      </c>
      <c r="B58" s="23">
        <f>+B44</f>
        <v>24</v>
      </c>
      <c r="C58" s="23">
        <f>B58+C44</f>
        <v>60</v>
      </c>
      <c r="D58" s="23">
        <f t="shared" ref="D58:E58" si="20">C58+D44</f>
        <v>96</v>
      </c>
      <c r="E58" s="23">
        <f t="shared" si="20"/>
        <v>132</v>
      </c>
      <c r="F58" s="23">
        <f>E58+F44-B44</f>
        <v>144</v>
      </c>
      <c r="G58" s="23">
        <f t="shared" ref="G58:M58" si="21">F58+G44-C44</f>
        <v>144</v>
      </c>
      <c r="H58" s="23">
        <f t="shared" si="21"/>
        <v>144</v>
      </c>
      <c r="I58" s="23">
        <f t="shared" si="21"/>
        <v>138</v>
      </c>
      <c r="J58" s="23">
        <f t="shared" si="21"/>
        <v>132</v>
      </c>
      <c r="K58" s="23">
        <f t="shared" si="21"/>
        <v>96</v>
      </c>
      <c r="L58" s="23">
        <f t="shared" si="21"/>
        <v>60</v>
      </c>
      <c r="M58" s="23">
        <f t="shared" si="21"/>
        <v>30</v>
      </c>
      <c r="N58" s="23"/>
    </row>
    <row r="59" spans="1:14" ht="25.5" customHeight="1" x14ac:dyDescent="0.2">
      <c r="A59" s="41" t="s">
        <v>50</v>
      </c>
      <c r="B59" s="41"/>
      <c r="C59" s="41"/>
      <c r="D59" s="41"/>
      <c r="E59" s="42"/>
      <c r="F59" s="42"/>
      <c r="G59" s="42"/>
      <c r="H59" s="42"/>
      <c r="I59" s="42"/>
      <c r="J59" s="42"/>
      <c r="K59" s="42"/>
      <c r="L59" s="42"/>
      <c r="M59" s="42"/>
      <c r="N59" s="42"/>
    </row>
  </sheetData>
  <mergeCells count="1">
    <mergeCell ref="A1:N1"/>
  </mergeCells>
  <phoneticPr fontId="4" type="noConversion"/>
  <pageMargins left="0.62992125984251968" right="0.59055118110236227" top="0.39370078740157483" bottom="0.27559055118110237" header="0" footer="0.31496062992125984"/>
  <pageSetup scale="62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topLeftCell="A2" zoomScale="95" zoomScaleNormal="90" zoomScaleSheetLayoutView="95" zoomScalePageLayoutView="90" workbookViewId="0">
      <selection activeCell="A3" sqref="A3"/>
    </sheetView>
  </sheetViews>
  <sheetFormatPr baseColWidth="10" defaultColWidth="11.42578125" defaultRowHeight="12" x14ac:dyDescent="0.2"/>
  <cols>
    <col min="1" max="1" width="63" style="64" customWidth="1"/>
    <col min="2" max="2" width="9.7109375" style="64" customWidth="1"/>
    <col min="3" max="5" width="9.42578125" style="64" customWidth="1"/>
    <col min="6" max="6" width="9.28515625" style="64" customWidth="1"/>
    <col min="7" max="7" width="9.140625" style="64" customWidth="1"/>
    <col min="8" max="9" width="9.42578125" style="64" customWidth="1"/>
    <col min="10" max="10" width="9.140625" style="64" customWidth="1"/>
    <col min="11" max="11" width="9" style="64" customWidth="1"/>
    <col min="12" max="12" width="10.42578125" style="64" customWidth="1"/>
    <col min="13" max="14" width="8.42578125" style="64" customWidth="1"/>
    <col min="15" max="16384" width="11.42578125" style="64"/>
  </cols>
  <sheetData>
    <row r="1" spans="1:14" ht="58.5" customHeight="1" thickBot="1" x14ac:dyDescent="0.25">
      <c r="A1" s="99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13.5" thickBot="1" x14ac:dyDescent="0.25">
      <c r="A2" s="6" t="s">
        <v>33</v>
      </c>
      <c r="B2" s="6" t="s">
        <v>80</v>
      </c>
      <c r="C2" s="28" t="s">
        <v>82</v>
      </c>
      <c r="D2" s="28" t="s">
        <v>69</v>
      </c>
      <c r="E2" s="28" t="s">
        <v>9</v>
      </c>
      <c r="F2" s="29" t="s">
        <v>10</v>
      </c>
      <c r="G2" s="29" t="s">
        <v>11</v>
      </c>
      <c r="H2" s="29" t="s">
        <v>12</v>
      </c>
      <c r="I2" s="29" t="s">
        <v>48</v>
      </c>
      <c r="J2" s="29" t="s">
        <v>13</v>
      </c>
      <c r="K2" s="29" t="s">
        <v>14</v>
      </c>
      <c r="L2" s="29" t="s">
        <v>15</v>
      </c>
      <c r="M2" s="29" t="s">
        <v>16</v>
      </c>
      <c r="N2" s="30">
        <v>2014</v>
      </c>
    </row>
    <row r="3" spans="1:14" ht="16.5" customHeight="1" thickBot="1" x14ac:dyDescent="0.25">
      <c r="A3" s="46" t="s">
        <v>97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3">
        <v>1</v>
      </c>
    </row>
    <row r="4" spans="1:14" ht="13.5" thickBot="1" x14ac:dyDescent="0.25">
      <c r="A4" s="5" t="s">
        <v>3</v>
      </c>
      <c r="B4" s="25">
        <f t="shared" ref="B4:N4" si="0">SUM(B3:B3)</f>
        <v>1</v>
      </c>
      <c r="C4" s="25">
        <f t="shared" si="0"/>
        <v>1</v>
      </c>
      <c r="D4" s="25">
        <f t="shared" si="0"/>
        <v>1</v>
      </c>
      <c r="E4" s="25">
        <f t="shared" si="0"/>
        <v>1</v>
      </c>
      <c r="F4" s="25">
        <f t="shared" si="0"/>
        <v>1</v>
      </c>
      <c r="G4" s="25">
        <f t="shared" si="0"/>
        <v>1</v>
      </c>
      <c r="H4" s="25">
        <f t="shared" si="0"/>
        <v>1</v>
      </c>
      <c r="I4" s="26">
        <f t="shared" si="0"/>
        <v>1</v>
      </c>
      <c r="J4" s="25">
        <f t="shared" si="0"/>
        <v>1</v>
      </c>
      <c r="K4" s="25">
        <f t="shared" si="0"/>
        <v>1</v>
      </c>
      <c r="L4" s="25">
        <f t="shared" si="0"/>
        <v>1</v>
      </c>
      <c r="M4" s="25">
        <f t="shared" si="0"/>
        <v>1</v>
      </c>
      <c r="N4" s="26">
        <f t="shared" si="0"/>
        <v>1</v>
      </c>
    </row>
    <row r="5" spans="1:14" ht="13.5" thickBot="1" x14ac:dyDescent="0.25">
      <c r="A5" s="6" t="s">
        <v>72</v>
      </c>
      <c r="B5" s="47"/>
      <c r="C5" s="7"/>
      <c r="D5" s="7"/>
      <c r="E5" s="7"/>
      <c r="F5" s="7"/>
      <c r="G5" s="7"/>
      <c r="H5" s="7"/>
      <c r="I5" s="8"/>
      <c r="J5" s="7"/>
      <c r="K5" s="7"/>
      <c r="L5" s="7"/>
      <c r="M5" s="7"/>
      <c r="N5" s="8"/>
    </row>
    <row r="6" spans="1:14" ht="15" customHeight="1" x14ac:dyDescent="0.2">
      <c r="A6" s="27" t="s">
        <v>20</v>
      </c>
      <c r="B6" s="9">
        <f>+'METAS CDMYPE'!B20</f>
        <v>172</v>
      </c>
      <c r="C6" s="9">
        <f>+'METAS CDMYPE'!C20</f>
        <v>172</v>
      </c>
      <c r="D6" s="9">
        <f>+'METAS CDMYPE'!D20</f>
        <v>172</v>
      </c>
      <c r="E6" s="9">
        <f>+'METAS CDMYPE'!E20</f>
        <v>172</v>
      </c>
      <c r="F6" s="9">
        <f>+'METAS CDMYPE'!F20</f>
        <v>172</v>
      </c>
      <c r="G6" s="9">
        <f>+'METAS CDMYPE'!G20</f>
        <v>172</v>
      </c>
      <c r="H6" s="9">
        <f>+'METAS CDMYPE'!H20</f>
        <v>172</v>
      </c>
      <c r="I6" s="9">
        <f>+'METAS CDMYPE'!I20</f>
        <v>172</v>
      </c>
      <c r="J6" s="9">
        <f>+'METAS CDMYPE'!J20</f>
        <v>172</v>
      </c>
      <c r="K6" s="9">
        <f>+'METAS CDMYPE'!K20</f>
        <v>172</v>
      </c>
      <c r="L6" s="9">
        <f>+'METAS CDMYPE'!L20</f>
        <v>172</v>
      </c>
      <c r="M6" s="9">
        <f>+'METAS CDMYPE'!M20</f>
        <v>172</v>
      </c>
      <c r="N6" s="3">
        <f>+SUM(B6:M6)</f>
        <v>2064</v>
      </c>
    </row>
    <row r="7" spans="1:14" ht="12.75" x14ac:dyDescent="0.2">
      <c r="A7" s="10" t="s">
        <v>59</v>
      </c>
      <c r="B7" s="10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4"/>
    </row>
    <row r="8" spans="1:14" ht="12.75" x14ac:dyDescent="0.2">
      <c r="A8" s="10" t="s">
        <v>2</v>
      </c>
      <c r="B8" s="10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4"/>
    </row>
    <row r="9" spans="1:14" ht="12.75" x14ac:dyDescent="0.2">
      <c r="A9" s="27" t="s">
        <v>34</v>
      </c>
      <c r="B9" s="9">
        <f>+B6*0.7</f>
        <v>120.39999999999999</v>
      </c>
      <c r="C9" s="9">
        <f>+C6*0.7</f>
        <v>120.39999999999999</v>
      </c>
      <c r="D9" s="9">
        <f>+D6*0.7</f>
        <v>120.39999999999999</v>
      </c>
      <c r="E9" s="9">
        <f>+E6*0.7</f>
        <v>120.39999999999999</v>
      </c>
      <c r="F9" s="9">
        <f>+F6*0.7</f>
        <v>120.39999999999999</v>
      </c>
      <c r="G9" s="9">
        <f t="shared" ref="G9:M9" si="1">+G6*0.7</f>
        <v>120.39999999999999</v>
      </c>
      <c r="H9" s="9">
        <f t="shared" si="1"/>
        <v>120.39999999999999</v>
      </c>
      <c r="I9" s="9">
        <f t="shared" si="1"/>
        <v>120.39999999999999</v>
      </c>
      <c r="J9" s="9">
        <f t="shared" si="1"/>
        <v>120.39999999999999</v>
      </c>
      <c r="K9" s="9">
        <f t="shared" si="1"/>
        <v>120.39999999999999</v>
      </c>
      <c r="L9" s="9">
        <f t="shared" si="1"/>
        <v>120.39999999999999</v>
      </c>
      <c r="M9" s="9">
        <f t="shared" si="1"/>
        <v>120.39999999999999</v>
      </c>
      <c r="N9" s="3">
        <f>+SUM(B9:M9)</f>
        <v>1444.8000000000002</v>
      </c>
    </row>
    <row r="10" spans="1:14" ht="12.75" x14ac:dyDescent="0.2">
      <c r="A10" s="10" t="s">
        <v>46</v>
      </c>
      <c r="B10" s="10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4"/>
    </row>
    <row r="11" spans="1:14" ht="13.5" thickBot="1" x14ac:dyDescent="0.25">
      <c r="A11" s="10" t="s">
        <v>61</v>
      </c>
      <c r="B11" s="10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1"/>
    </row>
    <row r="12" spans="1:14" ht="13.5" thickBot="1" x14ac:dyDescent="0.25">
      <c r="A12" s="6" t="s">
        <v>5</v>
      </c>
      <c r="B12" s="47"/>
      <c r="C12" s="7"/>
      <c r="D12" s="7"/>
      <c r="E12" s="7"/>
      <c r="F12" s="7"/>
      <c r="G12" s="7"/>
      <c r="H12" s="7"/>
      <c r="I12" s="8"/>
      <c r="J12" s="7"/>
      <c r="K12" s="7"/>
      <c r="L12" s="7"/>
      <c r="M12" s="7"/>
      <c r="N12" s="8"/>
    </row>
    <row r="13" spans="1:14" ht="12.75" x14ac:dyDescent="0.2">
      <c r="A13" s="27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3">
        <f>+SUM(B13:M13)</f>
        <v>0</v>
      </c>
    </row>
    <row r="14" spans="1:14" ht="13.5" customHeight="1" x14ac:dyDescent="0.2">
      <c r="A14" s="10" t="s">
        <v>55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</row>
    <row r="15" spans="1:14" ht="12.75" x14ac:dyDescent="0.2">
      <c r="A15" s="27" t="s">
        <v>38</v>
      </c>
      <c r="B15" s="9">
        <f>+'METAS CDMYPE'!B31</f>
        <v>0</v>
      </c>
      <c r="C15" s="9">
        <f>+'METAS CDMYPE'!C31</f>
        <v>0</v>
      </c>
      <c r="D15" s="9">
        <f>+'METAS CDMYPE'!D31</f>
        <v>0</v>
      </c>
      <c r="E15" s="9">
        <f>+'METAS CDMYPE'!E31</f>
        <v>0</v>
      </c>
      <c r="F15" s="9">
        <f>+'METAS CDMYPE'!F31</f>
        <v>0</v>
      </c>
      <c r="G15" s="9">
        <f>+'METAS CDMYPE'!G31</f>
        <v>0</v>
      </c>
      <c r="H15" s="9">
        <f>+'METAS CDMYPE'!H31</f>
        <v>0</v>
      </c>
      <c r="I15" s="9">
        <f>+'METAS CDMYPE'!I31</f>
        <v>0</v>
      </c>
      <c r="J15" s="9">
        <f>+'METAS CDMYPE'!J31</f>
        <v>0</v>
      </c>
      <c r="K15" s="9">
        <f>+'METAS CDMYPE'!K31</f>
        <v>0</v>
      </c>
      <c r="L15" s="9">
        <f>+'METAS CDMYPE'!L31</f>
        <v>0</v>
      </c>
      <c r="M15" s="9">
        <f>+'METAS CDMYPE'!M31</f>
        <v>0</v>
      </c>
      <c r="N15" s="3">
        <f>+SUM(B15:M15)</f>
        <v>0</v>
      </c>
    </row>
    <row r="16" spans="1:14" ht="12.75" x14ac:dyDescent="0.2">
      <c r="A16" s="27" t="s">
        <v>56</v>
      </c>
      <c r="B16" s="9">
        <f>+B13*4+B15*8</f>
        <v>0</v>
      </c>
      <c r="C16" s="9">
        <f>+C13*4+C15*8</f>
        <v>0</v>
      </c>
      <c r="D16" s="9">
        <f>+D13*4+D15*8</f>
        <v>0</v>
      </c>
      <c r="E16" s="9">
        <f>+E13*4+E15*8</f>
        <v>0</v>
      </c>
      <c r="F16" s="9">
        <f>+F13*4+F15*8</f>
        <v>0</v>
      </c>
      <c r="G16" s="9">
        <f t="shared" ref="G16:M16" si="2">+G13*4+G15*8</f>
        <v>0</v>
      </c>
      <c r="H16" s="9">
        <f t="shared" si="2"/>
        <v>0</v>
      </c>
      <c r="I16" s="9">
        <f t="shared" si="2"/>
        <v>0</v>
      </c>
      <c r="J16" s="9">
        <f t="shared" si="2"/>
        <v>0</v>
      </c>
      <c r="K16" s="9">
        <f t="shared" si="2"/>
        <v>0</v>
      </c>
      <c r="L16" s="9">
        <f t="shared" si="2"/>
        <v>0</v>
      </c>
      <c r="M16" s="9">
        <f t="shared" si="2"/>
        <v>0</v>
      </c>
      <c r="N16" s="3">
        <f>+SUM(B16:M16)</f>
        <v>0</v>
      </c>
    </row>
    <row r="17" spans="1:14" ht="12.75" x14ac:dyDescent="0.2">
      <c r="A17" s="10" t="s">
        <v>62</v>
      </c>
      <c r="B17" s="10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4"/>
    </row>
    <row r="18" spans="1:14" ht="12.75" x14ac:dyDescent="0.2">
      <c r="A18" s="27" t="s">
        <v>40</v>
      </c>
      <c r="B18" s="9">
        <f t="shared" ref="B18:M18" si="3">B13*15+B15*10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3">
        <f>+SUM(B18:M18)</f>
        <v>0</v>
      </c>
    </row>
    <row r="19" spans="1:14" ht="12.75" x14ac:dyDescent="0.2">
      <c r="A19" s="21" t="s">
        <v>58</v>
      </c>
      <c r="B19" s="21"/>
      <c r="C19" s="9"/>
      <c r="D19" s="9"/>
      <c r="E19" s="9"/>
      <c r="F19" s="9"/>
      <c r="G19" s="9"/>
      <c r="H19" s="9"/>
      <c r="I19" s="3"/>
      <c r="J19" s="9"/>
      <c r="K19" s="9"/>
      <c r="L19" s="9"/>
      <c r="M19" s="9"/>
      <c r="N19" s="3"/>
    </row>
    <row r="20" spans="1:14" ht="12.75" x14ac:dyDescent="0.2">
      <c r="A20" s="27" t="s">
        <v>41</v>
      </c>
      <c r="B20" s="14">
        <f t="shared" ref="B20:M20" si="4">B18/1</f>
        <v>0</v>
      </c>
      <c r="C20" s="14">
        <f t="shared" si="4"/>
        <v>0</v>
      </c>
      <c r="D20" s="14">
        <f t="shared" si="4"/>
        <v>0</v>
      </c>
      <c r="E20" s="14">
        <f t="shared" si="4"/>
        <v>0</v>
      </c>
      <c r="F20" s="14">
        <f t="shared" si="4"/>
        <v>0</v>
      </c>
      <c r="G20" s="14">
        <f t="shared" si="4"/>
        <v>0</v>
      </c>
      <c r="H20" s="14">
        <f t="shared" si="4"/>
        <v>0</v>
      </c>
      <c r="I20" s="14">
        <f t="shared" si="4"/>
        <v>0</v>
      </c>
      <c r="J20" s="14">
        <f t="shared" si="4"/>
        <v>0</v>
      </c>
      <c r="K20" s="14">
        <f t="shared" si="4"/>
        <v>0</v>
      </c>
      <c r="L20" s="14">
        <f t="shared" si="4"/>
        <v>0</v>
      </c>
      <c r="M20" s="14">
        <f t="shared" si="4"/>
        <v>0</v>
      </c>
      <c r="N20" s="3">
        <f>+SUM(B20:M20)</f>
        <v>0</v>
      </c>
    </row>
    <row r="21" spans="1:14" ht="13.5" thickBot="1" x14ac:dyDescent="0.25">
      <c r="A21" s="10" t="s">
        <v>65</v>
      </c>
      <c r="B21" s="1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4"/>
      <c r="N21" s="20"/>
    </row>
    <row r="22" spans="1:14" ht="13.5" thickBot="1" x14ac:dyDescent="0.25">
      <c r="A22" s="6" t="s">
        <v>24</v>
      </c>
      <c r="B22" s="4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</row>
    <row r="23" spans="1:14" ht="12.75" x14ac:dyDescent="0.2">
      <c r="A23" s="38" t="s">
        <v>54</v>
      </c>
      <c r="B23" s="39">
        <f>+'METAS CDMYPE'!B39/'METAS CDMYPE'!B18</f>
        <v>0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1</v>
      </c>
      <c r="I23" s="39">
        <v>1</v>
      </c>
      <c r="J23" s="39">
        <v>1</v>
      </c>
      <c r="K23" s="39">
        <v>1</v>
      </c>
      <c r="L23" s="39">
        <v>1</v>
      </c>
      <c r="M23" s="39">
        <f>+'METAS CDMYPE'!M39/'METAS CDMYPE'!M18</f>
        <v>0</v>
      </c>
      <c r="N23" s="45">
        <f>+SUM(B23:M23)</f>
        <v>10</v>
      </c>
    </row>
    <row r="24" spans="1:14" ht="12.75" x14ac:dyDescent="0.2">
      <c r="A24" s="27" t="s">
        <v>53</v>
      </c>
      <c r="B24" s="9">
        <f>+B23*8</f>
        <v>0</v>
      </c>
      <c r="C24" s="9">
        <f>+C23*8</f>
        <v>0</v>
      </c>
      <c r="D24" s="9">
        <f>+D23*8</f>
        <v>8</v>
      </c>
      <c r="E24" s="9">
        <f>+E23*8</f>
        <v>16</v>
      </c>
      <c r="F24" s="9">
        <f t="shared" ref="F24:M24" si="5">+F23*8</f>
        <v>8</v>
      </c>
      <c r="G24" s="9">
        <f t="shared" si="5"/>
        <v>8</v>
      </c>
      <c r="H24" s="9">
        <f t="shared" si="5"/>
        <v>8</v>
      </c>
      <c r="I24" s="9">
        <f t="shared" si="5"/>
        <v>8</v>
      </c>
      <c r="J24" s="9">
        <f t="shared" si="5"/>
        <v>8</v>
      </c>
      <c r="K24" s="9">
        <f t="shared" si="5"/>
        <v>8</v>
      </c>
      <c r="L24" s="9">
        <f t="shared" si="5"/>
        <v>8</v>
      </c>
      <c r="M24" s="9">
        <f t="shared" si="5"/>
        <v>0</v>
      </c>
      <c r="N24" s="3">
        <f>+SUM(B24:M24)</f>
        <v>80</v>
      </c>
    </row>
    <row r="25" spans="1:14" ht="12.75" customHeight="1" x14ac:dyDescent="0.2">
      <c r="A25" s="24" t="s">
        <v>66</v>
      </c>
      <c r="B25" s="24"/>
      <c r="C25" s="9"/>
      <c r="D25" s="9"/>
      <c r="E25" s="9"/>
      <c r="F25" s="9"/>
      <c r="G25" s="9"/>
      <c r="H25" s="9"/>
      <c r="I25" s="3"/>
      <c r="J25" s="9"/>
      <c r="K25" s="9"/>
      <c r="L25" s="9"/>
      <c r="M25" s="9"/>
      <c r="N25" s="3"/>
    </row>
    <row r="26" spans="1:14" ht="13.5" thickBot="1" x14ac:dyDescent="0.25">
      <c r="A26" s="27" t="s">
        <v>27</v>
      </c>
      <c r="B26" s="15">
        <f t="shared" ref="B26:M26" si="6">+B23/1</f>
        <v>0</v>
      </c>
      <c r="C26" s="15">
        <f t="shared" si="6"/>
        <v>0</v>
      </c>
      <c r="D26" s="15">
        <f t="shared" si="6"/>
        <v>1</v>
      </c>
      <c r="E26" s="15">
        <f t="shared" si="6"/>
        <v>2</v>
      </c>
      <c r="F26" s="15">
        <f t="shared" si="6"/>
        <v>1</v>
      </c>
      <c r="G26" s="15">
        <f t="shared" si="6"/>
        <v>1</v>
      </c>
      <c r="H26" s="15">
        <f t="shared" si="6"/>
        <v>1</v>
      </c>
      <c r="I26" s="15">
        <f t="shared" si="6"/>
        <v>1</v>
      </c>
      <c r="J26" s="15">
        <f t="shared" si="6"/>
        <v>1</v>
      </c>
      <c r="K26" s="15">
        <f t="shared" si="6"/>
        <v>1</v>
      </c>
      <c r="L26" s="15">
        <f t="shared" si="6"/>
        <v>1</v>
      </c>
      <c r="M26" s="15">
        <f t="shared" si="6"/>
        <v>0</v>
      </c>
      <c r="N26" s="45">
        <f>+SUM(B26:M26)</f>
        <v>10</v>
      </c>
    </row>
    <row r="27" spans="1:14" ht="13.5" thickBot="1" x14ac:dyDescent="0.25">
      <c r="A27" s="6" t="s">
        <v>47</v>
      </c>
      <c r="B27" s="4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8"/>
    </row>
    <row r="28" spans="1:14" ht="16.5" customHeight="1" x14ac:dyDescent="0.2">
      <c r="A28" s="38" t="s">
        <v>19</v>
      </c>
      <c r="B28" s="9">
        <f>+'METAS CDMYPE'!B44/ ('METAS CDMYPE'!B18 - 2)</f>
        <v>4</v>
      </c>
      <c r="C28" s="9">
        <f>+'METAS CDMYPE'!C44/ ('METAS CDMYPE'!C18 - 2)</f>
        <v>6</v>
      </c>
      <c r="D28" s="9">
        <v>9</v>
      </c>
      <c r="E28" s="9">
        <v>9</v>
      </c>
      <c r="F28" s="9">
        <v>9</v>
      </c>
      <c r="G28" s="9">
        <v>9</v>
      </c>
      <c r="H28" s="9">
        <v>9</v>
      </c>
      <c r="I28" s="9">
        <v>9</v>
      </c>
      <c r="J28" s="9">
        <v>8</v>
      </c>
      <c r="K28" s="9">
        <v>8</v>
      </c>
      <c r="L28" s="9">
        <f>+'METAS CDMYPE'!L44/ ('METAS CDMYPE'!L18 - 2)</f>
        <v>0</v>
      </c>
      <c r="M28" s="9">
        <f>+'METAS CDMYPE'!M44/ ('METAS CDMYPE'!M18 - 2)</f>
        <v>0</v>
      </c>
      <c r="N28" s="3">
        <f>+SUM(B28:M28)</f>
        <v>80</v>
      </c>
    </row>
    <row r="29" spans="1:14" ht="12.75" x14ac:dyDescent="0.2">
      <c r="A29" s="21" t="s">
        <v>52</v>
      </c>
      <c r="B29" s="21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5"/>
    </row>
    <row r="30" spans="1:14" ht="12.75" x14ac:dyDescent="0.2">
      <c r="A30" s="27" t="s">
        <v>35</v>
      </c>
      <c r="B30" s="9">
        <f>+B9-(B16/4)-B24</f>
        <v>120.39999999999999</v>
      </c>
      <c r="C30" s="9">
        <f>+C9-(C16/4)-C24</f>
        <v>120.39999999999999</v>
      </c>
      <c r="D30" s="9">
        <f>+D9-(D16/4)-D24</f>
        <v>112.39999999999999</v>
      </c>
      <c r="E30" s="9">
        <f>+E9-(E16/4)-E24</f>
        <v>104.39999999999999</v>
      </c>
      <c r="F30" s="9">
        <f t="shared" ref="F30:M30" si="7">+F9-(F16/4)-F24</f>
        <v>112.39999999999999</v>
      </c>
      <c r="G30" s="9">
        <f t="shared" si="7"/>
        <v>112.39999999999999</v>
      </c>
      <c r="H30" s="9">
        <f t="shared" si="7"/>
        <v>112.39999999999999</v>
      </c>
      <c r="I30" s="9">
        <f t="shared" si="7"/>
        <v>112.39999999999999</v>
      </c>
      <c r="J30" s="9">
        <f t="shared" si="7"/>
        <v>112.39999999999999</v>
      </c>
      <c r="K30" s="9">
        <f t="shared" si="7"/>
        <v>112.39999999999999</v>
      </c>
      <c r="L30" s="9">
        <f t="shared" si="7"/>
        <v>112.39999999999999</v>
      </c>
      <c r="M30" s="9">
        <f t="shared" si="7"/>
        <v>120.39999999999999</v>
      </c>
      <c r="N30" s="3">
        <f>+SUM(B30:M30)</f>
        <v>1364.8000000000002</v>
      </c>
    </row>
    <row r="31" spans="1:14" ht="24" x14ac:dyDescent="0.2">
      <c r="A31" s="24" t="s">
        <v>28</v>
      </c>
      <c r="B31" s="24"/>
      <c r="C31" s="9"/>
      <c r="D31" s="9"/>
      <c r="E31" s="9"/>
      <c r="F31" s="9"/>
      <c r="G31" s="9"/>
      <c r="H31" s="9"/>
      <c r="I31" s="3"/>
      <c r="J31" s="9"/>
      <c r="K31" s="9"/>
      <c r="L31" s="9"/>
      <c r="M31" s="9"/>
      <c r="N31" s="3"/>
    </row>
    <row r="32" spans="1:14" ht="12.75" x14ac:dyDescent="0.2">
      <c r="A32" s="27" t="s">
        <v>29</v>
      </c>
      <c r="B32" s="37">
        <f t="shared" ref="B32:M32" si="8">B30/B42</f>
        <v>30.099999999999998</v>
      </c>
      <c r="C32" s="37">
        <f t="shared" si="8"/>
        <v>12.04</v>
      </c>
      <c r="D32" s="37">
        <f>D30/D42</f>
        <v>5.9157894736842103</v>
      </c>
      <c r="E32" s="37">
        <f t="shared" si="8"/>
        <v>3.7285714285714282</v>
      </c>
      <c r="F32" s="37">
        <f t="shared" si="8"/>
        <v>3.4060606060606058</v>
      </c>
      <c r="G32" s="37">
        <f t="shared" si="8"/>
        <v>3.1222222222222218</v>
      </c>
      <c r="H32" s="37">
        <f t="shared" si="8"/>
        <v>3.1222222222222218</v>
      </c>
      <c r="I32" s="37">
        <f t="shared" si="8"/>
        <v>3.1222222222222218</v>
      </c>
      <c r="J32" s="37">
        <f t="shared" si="8"/>
        <v>3.2114285714285713</v>
      </c>
      <c r="K32" s="37">
        <f t="shared" si="8"/>
        <v>3.3058823529411763</v>
      </c>
      <c r="L32" s="37">
        <f t="shared" si="8"/>
        <v>4.4959999999999996</v>
      </c>
      <c r="M32" s="37">
        <f t="shared" si="8"/>
        <v>7.5249999999999995</v>
      </c>
      <c r="N32" s="15"/>
    </row>
    <row r="33" spans="1:14" ht="13.5" thickBot="1" x14ac:dyDescent="0.25">
      <c r="A33" s="40" t="s">
        <v>6</v>
      </c>
      <c r="B33" s="4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3.5" thickBot="1" x14ac:dyDescent="0.25">
      <c r="A34" s="6" t="s">
        <v>49</v>
      </c>
      <c r="B34" s="47"/>
      <c r="C34" s="7"/>
      <c r="D34" s="7"/>
      <c r="E34" s="7"/>
      <c r="F34" s="7"/>
      <c r="G34" s="7"/>
      <c r="H34" s="7"/>
      <c r="I34" s="8"/>
      <c r="J34" s="7"/>
      <c r="K34" s="7"/>
      <c r="L34" s="7"/>
      <c r="M34" s="7"/>
      <c r="N34" s="8"/>
    </row>
    <row r="35" spans="1:14" ht="16.5" customHeight="1" x14ac:dyDescent="0.2">
      <c r="A35" s="36" t="s">
        <v>37</v>
      </c>
      <c r="B35" s="11">
        <f>(B16/4)+B30+B24</f>
        <v>120.39999999999999</v>
      </c>
      <c r="C35" s="11">
        <f>(C16/4)+C30+C24</f>
        <v>120.39999999999999</v>
      </c>
      <c r="D35" s="11">
        <f>(D16/4)+D30+D24</f>
        <v>120.39999999999999</v>
      </c>
      <c r="E35" s="11">
        <f>(E16/4)+E30+E24</f>
        <v>120.39999999999999</v>
      </c>
      <c r="F35" s="11">
        <f t="shared" ref="F35:M35" si="9">(F16/4)+F30+F24</f>
        <v>120.39999999999999</v>
      </c>
      <c r="G35" s="11">
        <f t="shared" si="9"/>
        <v>120.39999999999999</v>
      </c>
      <c r="H35" s="11">
        <f t="shared" si="9"/>
        <v>120.39999999999999</v>
      </c>
      <c r="I35" s="11">
        <f t="shared" si="9"/>
        <v>120.39999999999999</v>
      </c>
      <c r="J35" s="11">
        <f t="shared" si="9"/>
        <v>120.39999999999999</v>
      </c>
      <c r="K35" s="11">
        <f t="shared" si="9"/>
        <v>120.39999999999999</v>
      </c>
      <c r="L35" s="11">
        <f t="shared" si="9"/>
        <v>120.39999999999999</v>
      </c>
      <c r="M35" s="11">
        <f t="shared" si="9"/>
        <v>120.39999999999999</v>
      </c>
      <c r="N35" s="3">
        <f>+SUM(B35:M35)</f>
        <v>1444.8000000000002</v>
      </c>
    </row>
    <row r="36" spans="1:14" ht="12.75" x14ac:dyDescent="0.2">
      <c r="A36" s="19" t="s">
        <v>67</v>
      </c>
      <c r="B36" s="19"/>
      <c r="C36" s="4"/>
      <c r="D36" s="4"/>
      <c r="E36" s="4"/>
      <c r="F36" s="12"/>
      <c r="G36" s="4"/>
      <c r="H36" s="12"/>
      <c r="I36" s="4"/>
      <c r="J36" s="4"/>
      <c r="K36" s="12"/>
      <c r="L36" s="4"/>
      <c r="M36" s="12"/>
      <c r="N36" s="4"/>
    </row>
    <row r="37" spans="1:14" ht="12.75" x14ac:dyDescent="0.2">
      <c r="A37" s="13" t="s">
        <v>1</v>
      </c>
      <c r="B37" s="17">
        <f t="shared" ref="B37:M37" si="10">B35/B6</f>
        <v>0.7</v>
      </c>
      <c r="C37" s="17">
        <f t="shared" si="10"/>
        <v>0.7</v>
      </c>
      <c r="D37" s="17">
        <f t="shared" si="10"/>
        <v>0.7</v>
      </c>
      <c r="E37" s="17">
        <f t="shared" si="10"/>
        <v>0.7</v>
      </c>
      <c r="F37" s="17">
        <f t="shared" si="10"/>
        <v>0.7</v>
      </c>
      <c r="G37" s="17">
        <f t="shared" si="10"/>
        <v>0.7</v>
      </c>
      <c r="H37" s="17">
        <f t="shared" si="10"/>
        <v>0.7</v>
      </c>
      <c r="I37" s="17">
        <f t="shared" si="10"/>
        <v>0.7</v>
      </c>
      <c r="J37" s="17">
        <f t="shared" si="10"/>
        <v>0.7</v>
      </c>
      <c r="K37" s="17">
        <f t="shared" si="10"/>
        <v>0.7</v>
      </c>
      <c r="L37" s="17">
        <f t="shared" si="10"/>
        <v>0.7</v>
      </c>
      <c r="M37" s="17">
        <f t="shared" si="10"/>
        <v>0.7</v>
      </c>
      <c r="N37" s="3"/>
    </row>
    <row r="38" spans="1:14" ht="12.75" x14ac:dyDescent="0.2">
      <c r="A38" s="19" t="s">
        <v>51</v>
      </c>
      <c r="B38" s="19"/>
      <c r="C38" s="17"/>
      <c r="D38" s="17"/>
      <c r="E38" s="17"/>
      <c r="F38" s="18"/>
      <c r="G38" s="17"/>
      <c r="H38" s="18"/>
      <c r="I38" s="17"/>
      <c r="J38" s="17"/>
      <c r="K38" s="18"/>
      <c r="L38" s="17"/>
      <c r="M38" s="18"/>
      <c r="N38" s="3"/>
    </row>
    <row r="39" spans="1:14" ht="12.75" x14ac:dyDescent="0.2">
      <c r="A39" s="19" t="s">
        <v>63</v>
      </c>
      <c r="B39" s="19"/>
      <c r="C39" s="4"/>
      <c r="D39" s="4"/>
      <c r="E39" s="4"/>
      <c r="F39" s="12"/>
      <c r="G39" s="4"/>
      <c r="H39" s="12"/>
      <c r="I39" s="4"/>
      <c r="J39" s="4"/>
      <c r="K39" s="12"/>
      <c r="L39" s="4"/>
      <c r="M39" s="12"/>
      <c r="N39" s="4"/>
    </row>
    <row r="40" spans="1:14" ht="12.75" x14ac:dyDescent="0.2">
      <c r="A40" s="13" t="s">
        <v>7</v>
      </c>
      <c r="B40" s="16">
        <f t="shared" ref="B40:M40" si="11">B30/B35</f>
        <v>1</v>
      </c>
      <c r="C40" s="16">
        <f t="shared" si="11"/>
        <v>1</v>
      </c>
      <c r="D40" s="16">
        <f t="shared" si="11"/>
        <v>0.93355481727574752</v>
      </c>
      <c r="E40" s="16">
        <f t="shared" si="11"/>
        <v>0.86710963455149503</v>
      </c>
      <c r="F40" s="16">
        <f t="shared" si="11"/>
        <v>0.93355481727574752</v>
      </c>
      <c r="G40" s="16">
        <f t="shared" si="11"/>
        <v>0.93355481727574752</v>
      </c>
      <c r="H40" s="16">
        <f t="shared" si="11"/>
        <v>0.93355481727574752</v>
      </c>
      <c r="I40" s="16">
        <f t="shared" si="11"/>
        <v>0.93355481727574752</v>
      </c>
      <c r="J40" s="16">
        <f t="shared" si="11"/>
        <v>0.93355481727574752</v>
      </c>
      <c r="K40" s="16">
        <f t="shared" si="11"/>
        <v>0.93355481727574752</v>
      </c>
      <c r="L40" s="16">
        <f t="shared" si="11"/>
        <v>0.93355481727574752</v>
      </c>
      <c r="M40" s="16">
        <f t="shared" si="11"/>
        <v>1</v>
      </c>
      <c r="N40" s="3"/>
    </row>
    <row r="41" spans="1:14" ht="13.5" thickBot="1" x14ac:dyDescent="0.25">
      <c r="A41" s="19"/>
      <c r="B41" s="19"/>
      <c r="C41" s="4"/>
      <c r="D41" s="4"/>
      <c r="E41" s="4"/>
      <c r="F41" s="12"/>
      <c r="G41" s="4"/>
      <c r="H41" s="12"/>
      <c r="I41" s="4"/>
      <c r="J41" s="4"/>
      <c r="K41" s="12"/>
      <c r="L41" s="4"/>
      <c r="M41" s="12"/>
      <c r="N41" s="4"/>
    </row>
    <row r="42" spans="1:14" ht="14.25" customHeight="1" thickBot="1" x14ac:dyDescent="0.25">
      <c r="A42" s="6" t="s">
        <v>8</v>
      </c>
      <c r="B42" s="47">
        <f>+B28</f>
        <v>4</v>
      </c>
      <c r="C42" s="56">
        <f>B42+C28</f>
        <v>10</v>
      </c>
      <c r="D42" s="56">
        <f>C42+D28</f>
        <v>19</v>
      </c>
      <c r="E42" s="56">
        <f>D42+E28</f>
        <v>28</v>
      </c>
      <c r="F42" s="56">
        <f>E42+F28-B28</f>
        <v>33</v>
      </c>
      <c r="G42" s="56">
        <f t="shared" ref="G42:M42" si="12">F42+G28-C28</f>
        <v>36</v>
      </c>
      <c r="H42" s="56">
        <f t="shared" si="12"/>
        <v>36</v>
      </c>
      <c r="I42" s="56">
        <f t="shared" si="12"/>
        <v>36</v>
      </c>
      <c r="J42" s="56">
        <f t="shared" si="12"/>
        <v>35</v>
      </c>
      <c r="K42" s="56">
        <f t="shared" si="12"/>
        <v>34</v>
      </c>
      <c r="L42" s="56">
        <f t="shared" si="12"/>
        <v>25</v>
      </c>
      <c r="M42" s="56">
        <f t="shared" si="12"/>
        <v>16</v>
      </c>
      <c r="N42" s="8"/>
    </row>
    <row r="43" spans="1:14" ht="25.5" customHeight="1" thickBot="1" x14ac:dyDescent="0.25">
      <c r="A43" s="43" t="s">
        <v>50</v>
      </c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</sheetData>
  <mergeCells count="1">
    <mergeCell ref="A1:N1"/>
  </mergeCells>
  <pageMargins left="0.62992125984251968" right="0.23622047244094491" top="1.1811023622047245" bottom="0.27559055118110237" header="0" footer="0.31496062992125984"/>
  <pageSetup scale="68" fitToHeight="3" orientation="landscape" horizontalDpi="360" verticalDpi="360" r:id="rId1"/>
  <headerFooter alignWithMargins="0"/>
  <rowBreaks count="1" manualBreakCount="1">
    <brk id="43" max="10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topLeftCell="A3" zoomScaleSheetLayoutView="71" workbookViewId="0">
      <selection activeCell="E31" sqref="E31"/>
    </sheetView>
  </sheetViews>
  <sheetFormatPr baseColWidth="10" defaultColWidth="11.42578125" defaultRowHeight="12" x14ac:dyDescent="0.2"/>
  <cols>
    <col min="1" max="1" width="63" style="64" customWidth="1"/>
    <col min="2" max="2" width="9.7109375" style="64" customWidth="1"/>
    <col min="3" max="5" width="9.42578125" style="64" customWidth="1"/>
    <col min="6" max="6" width="9.28515625" style="64" customWidth="1"/>
    <col min="7" max="7" width="9.140625" style="64" customWidth="1"/>
    <col min="8" max="9" width="9.42578125" style="64" customWidth="1"/>
    <col min="10" max="10" width="9.140625" style="64" customWidth="1"/>
    <col min="11" max="11" width="9" style="64" customWidth="1"/>
    <col min="12" max="12" width="10.42578125" style="64" customWidth="1"/>
    <col min="13" max="14" width="8.42578125" style="64" customWidth="1"/>
    <col min="15" max="16384" width="11.42578125" style="64"/>
  </cols>
  <sheetData>
    <row r="1" spans="1:14" ht="58.5" customHeight="1" thickBot="1" x14ac:dyDescent="0.25">
      <c r="A1" s="102" t="s">
        <v>96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</row>
    <row r="2" spans="1:14" ht="12.75" thickBot="1" x14ac:dyDescent="0.25">
      <c r="A2" s="65" t="s">
        <v>33</v>
      </c>
      <c r="B2" s="65" t="s">
        <v>80</v>
      </c>
      <c r="C2" s="66" t="s">
        <v>82</v>
      </c>
      <c r="D2" s="66" t="s">
        <v>69</v>
      </c>
      <c r="E2" s="66" t="s">
        <v>9</v>
      </c>
      <c r="F2" s="67" t="s">
        <v>10</v>
      </c>
      <c r="G2" s="67" t="s">
        <v>11</v>
      </c>
      <c r="H2" s="67" t="s">
        <v>12</v>
      </c>
      <c r="I2" s="67" t="s">
        <v>48</v>
      </c>
      <c r="J2" s="67" t="s">
        <v>13</v>
      </c>
      <c r="K2" s="67" t="s">
        <v>14</v>
      </c>
      <c r="L2" s="67" t="s">
        <v>15</v>
      </c>
      <c r="M2" s="67" t="s">
        <v>16</v>
      </c>
      <c r="N2" s="68">
        <v>2014</v>
      </c>
    </row>
    <row r="3" spans="1:14" ht="16.5" customHeight="1" thickBot="1" x14ac:dyDescent="0.25">
      <c r="A3" s="69" t="s">
        <v>57</v>
      </c>
      <c r="B3" s="70">
        <v>1</v>
      </c>
      <c r="C3" s="70">
        <v>1</v>
      </c>
      <c r="D3" s="70">
        <v>1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1</v>
      </c>
      <c r="K3" s="70">
        <v>1</v>
      </c>
      <c r="L3" s="70">
        <v>1</v>
      </c>
      <c r="M3" s="70">
        <v>1</v>
      </c>
      <c r="N3" s="71">
        <v>1</v>
      </c>
    </row>
    <row r="4" spans="1:14" ht="12.75" thickBot="1" x14ac:dyDescent="0.25">
      <c r="A4" s="72" t="s">
        <v>3</v>
      </c>
      <c r="B4" s="73">
        <f t="shared" ref="B4:N4" si="0">SUM(B3:B3)</f>
        <v>1</v>
      </c>
      <c r="C4" s="73">
        <f t="shared" si="0"/>
        <v>1</v>
      </c>
      <c r="D4" s="73">
        <f t="shared" si="0"/>
        <v>1</v>
      </c>
      <c r="E4" s="73">
        <f t="shared" si="0"/>
        <v>1</v>
      </c>
      <c r="F4" s="73">
        <f t="shared" si="0"/>
        <v>1</v>
      </c>
      <c r="G4" s="73">
        <f t="shared" si="0"/>
        <v>1</v>
      </c>
      <c r="H4" s="73">
        <f t="shared" si="0"/>
        <v>1</v>
      </c>
      <c r="I4" s="74">
        <f t="shared" si="0"/>
        <v>1</v>
      </c>
      <c r="J4" s="73">
        <f t="shared" si="0"/>
        <v>1</v>
      </c>
      <c r="K4" s="73">
        <f t="shared" si="0"/>
        <v>1</v>
      </c>
      <c r="L4" s="73">
        <f t="shared" si="0"/>
        <v>1</v>
      </c>
      <c r="M4" s="73">
        <f t="shared" si="0"/>
        <v>1</v>
      </c>
      <c r="N4" s="74">
        <f t="shared" si="0"/>
        <v>1</v>
      </c>
    </row>
    <row r="5" spans="1:14" ht="12.75" thickBot="1" x14ac:dyDescent="0.25">
      <c r="A5" s="65" t="s">
        <v>72</v>
      </c>
      <c r="B5" s="75"/>
      <c r="C5" s="76"/>
      <c r="D5" s="76"/>
      <c r="E5" s="76"/>
      <c r="F5" s="76"/>
      <c r="G5" s="76"/>
      <c r="H5" s="76"/>
      <c r="I5" s="77"/>
      <c r="J5" s="76"/>
      <c r="K5" s="76"/>
      <c r="L5" s="76"/>
      <c r="M5" s="76"/>
      <c r="N5" s="77"/>
    </row>
    <row r="6" spans="1:14" ht="15" customHeight="1" x14ac:dyDescent="0.2">
      <c r="A6" s="78" t="s">
        <v>20</v>
      </c>
      <c r="B6" s="79">
        <f>+'METAS CDMYPE'!B20</f>
        <v>172</v>
      </c>
      <c r="C6" s="79">
        <f>+'METAS CDMYPE'!C20</f>
        <v>172</v>
      </c>
      <c r="D6" s="79">
        <f>+'METAS CDMYPE'!D20</f>
        <v>172</v>
      </c>
      <c r="E6" s="79">
        <f>+'METAS CDMYPE'!E20</f>
        <v>172</v>
      </c>
      <c r="F6" s="79">
        <f>+'METAS CDMYPE'!F20</f>
        <v>172</v>
      </c>
      <c r="G6" s="79">
        <f>+'METAS CDMYPE'!G20</f>
        <v>172</v>
      </c>
      <c r="H6" s="79">
        <f>+'METAS CDMYPE'!H20</f>
        <v>172</v>
      </c>
      <c r="I6" s="79">
        <f>+'METAS CDMYPE'!I20</f>
        <v>172</v>
      </c>
      <c r="J6" s="79">
        <f>+'METAS CDMYPE'!J20</f>
        <v>172</v>
      </c>
      <c r="K6" s="79">
        <f>+'METAS CDMYPE'!K20</f>
        <v>172</v>
      </c>
      <c r="L6" s="79">
        <f>+'METAS CDMYPE'!L20</f>
        <v>172</v>
      </c>
      <c r="M6" s="79">
        <f>+'METAS CDMYPE'!M20</f>
        <v>172</v>
      </c>
      <c r="N6" s="80">
        <f>+SUM(B6:M6)</f>
        <v>2064</v>
      </c>
    </row>
    <row r="7" spans="1:14" x14ac:dyDescent="0.2">
      <c r="A7" s="10" t="s">
        <v>59</v>
      </c>
      <c r="B7" s="10"/>
      <c r="C7" s="72"/>
      <c r="D7" s="72"/>
      <c r="E7" s="72"/>
      <c r="F7" s="72"/>
      <c r="G7" s="72"/>
      <c r="H7" s="72"/>
      <c r="I7" s="81"/>
      <c r="J7" s="72"/>
      <c r="K7" s="72"/>
      <c r="L7" s="72"/>
      <c r="M7" s="72"/>
      <c r="N7" s="81"/>
    </row>
    <row r="8" spans="1:14" x14ac:dyDescent="0.2">
      <c r="A8" s="10" t="s">
        <v>2</v>
      </c>
      <c r="B8" s="10"/>
      <c r="C8" s="72"/>
      <c r="D8" s="72"/>
      <c r="E8" s="72"/>
      <c r="F8" s="72"/>
      <c r="G8" s="72"/>
      <c r="H8" s="72"/>
      <c r="I8" s="81"/>
      <c r="J8" s="72"/>
      <c r="K8" s="72"/>
      <c r="L8" s="72"/>
      <c r="M8" s="72"/>
      <c r="N8" s="81"/>
    </row>
    <row r="9" spans="1:14" x14ac:dyDescent="0.2">
      <c r="A9" s="78" t="s">
        <v>34</v>
      </c>
      <c r="B9" s="79">
        <f>+B6*0.7</f>
        <v>120.39999999999999</v>
      </c>
      <c r="C9" s="79">
        <f>+C6*0.7</f>
        <v>120.39999999999999</v>
      </c>
      <c r="D9" s="79">
        <f>+D6*0.7</f>
        <v>120.39999999999999</v>
      </c>
      <c r="E9" s="79">
        <f>+E6*0.7</f>
        <v>120.39999999999999</v>
      </c>
      <c r="F9" s="79">
        <f>+F6*0.7</f>
        <v>120.39999999999999</v>
      </c>
      <c r="G9" s="79">
        <f t="shared" ref="G9:M9" si="1">+G6*0.7</f>
        <v>120.39999999999999</v>
      </c>
      <c r="H9" s="79">
        <f t="shared" si="1"/>
        <v>120.39999999999999</v>
      </c>
      <c r="I9" s="79">
        <f t="shared" si="1"/>
        <v>120.39999999999999</v>
      </c>
      <c r="J9" s="79">
        <f t="shared" si="1"/>
        <v>120.39999999999999</v>
      </c>
      <c r="K9" s="79">
        <f t="shared" si="1"/>
        <v>120.39999999999999</v>
      </c>
      <c r="L9" s="79">
        <f t="shared" si="1"/>
        <v>120.39999999999999</v>
      </c>
      <c r="M9" s="79">
        <f t="shared" si="1"/>
        <v>120.39999999999999</v>
      </c>
      <c r="N9" s="80">
        <f>+SUM(B9:M9)</f>
        <v>1444.8000000000002</v>
      </c>
    </row>
    <row r="10" spans="1:14" x14ac:dyDescent="0.2">
      <c r="A10" s="10" t="s">
        <v>46</v>
      </c>
      <c r="B10" s="10"/>
      <c r="C10" s="72"/>
      <c r="D10" s="72"/>
      <c r="E10" s="72"/>
      <c r="F10" s="72"/>
      <c r="G10" s="72"/>
      <c r="H10" s="72"/>
      <c r="I10" s="81"/>
      <c r="J10" s="72"/>
      <c r="K10" s="72"/>
      <c r="L10" s="72"/>
      <c r="M10" s="72"/>
      <c r="N10" s="81"/>
    </row>
    <row r="11" spans="1:14" ht="12.75" thickBot="1" x14ac:dyDescent="0.25">
      <c r="A11" s="10" t="s">
        <v>61</v>
      </c>
      <c r="B11" s="10"/>
      <c r="C11" s="72"/>
      <c r="D11" s="72"/>
      <c r="E11" s="72"/>
      <c r="F11" s="72"/>
      <c r="G11" s="72"/>
      <c r="H11" s="72"/>
      <c r="I11" s="81"/>
      <c r="J11" s="72"/>
      <c r="K11" s="72"/>
      <c r="L11" s="72"/>
      <c r="M11" s="72"/>
      <c r="N11" s="82"/>
    </row>
    <row r="12" spans="1:14" ht="12.75" thickBot="1" x14ac:dyDescent="0.25">
      <c r="A12" s="65" t="s">
        <v>5</v>
      </c>
      <c r="B12" s="75"/>
      <c r="C12" s="76"/>
      <c r="D12" s="76"/>
      <c r="E12" s="76"/>
      <c r="F12" s="76"/>
      <c r="G12" s="76"/>
      <c r="H12" s="76"/>
      <c r="I12" s="77"/>
      <c r="J12" s="76"/>
      <c r="K12" s="76"/>
      <c r="L12" s="76"/>
      <c r="M12" s="76"/>
      <c r="N12" s="77"/>
    </row>
    <row r="13" spans="1:14" x14ac:dyDescent="0.2">
      <c r="A13" s="78" t="s">
        <v>17</v>
      </c>
      <c r="B13" s="79">
        <v>0</v>
      </c>
      <c r="C13" s="79">
        <v>0</v>
      </c>
      <c r="D13" s="79">
        <v>0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80">
        <f>+SUM(B13:M13)</f>
        <v>0</v>
      </c>
    </row>
    <row r="14" spans="1:14" ht="13.5" customHeight="1" x14ac:dyDescent="0.2">
      <c r="A14" s="10" t="s">
        <v>55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81"/>
    </row>
    <row r="15" spans="1:14" x14ac:dyDescent="0.2">
      <c r="A15" s="78" t="s">
        <v>38</v>
      </c>
      <c r="B15" s="79">
        <f>+'METAS CDMYPE'!B31</f>
        <v>0</v>
      </c>
      <c r="C15" s="79">
        <f>+'METAS CDMYPE'!C31</f>
        <v>0</v>
      </c>
      <c r="D15" s="79">
        <f>+'METAS CDMYPE'!D31</f>
        <v>0</v>
      </c>
      <c r="E15" s="79">
        <f>+'METAS CDMYPE'!E31</f>
        <v>0</v>
      </c>
      <c r="F15" s="79">
        <f>+'METAS CDMYPE'!F31</f>
        <v>0</v>
      </c>
      <c r="G15" s="79">
        <f>+'METAS CDMYPE'!G31</f>
        <v>0</v>
      </c>
      <c r="H15" s="79">
        <f>+'METAS CDMYPE'!H31</f>
        <v>0</v>
      </c>
      <c r="I15" s="79">
        <f>+'METAS CDMYPE'!I31</f>
        <v>0</v>
      </c>
      <c r="J15" s="79">
        <f>+'METAS CDMYPE'!J31</f>
        <v>0</v>
      </c>
      <c r="K15" s="79">
        <f>+'METAS CDMYPE'!K31</f>
        <v>0</v>
      </c>
      <c r="L15" s="79">
        <f>+'METAS CDMYPE'!L31</f>
        <v>0</v>
      </c>
      <c r="M15" s="79">
        <f>+'METAS CDMYPE'!M31</f>
        <v>0</v>
      </c>
      <c r="N15" s="80">
        <f>+SUM(B15:M15)</f>
        <v>0</v>
      </c>
    </row>
    <row r="16" spans="1:14" x14ac:dyDescent="0.2">
      <c r="A16" s="78" t="s">
        <v>56</v>
      </c>
      <c r="B16" s="79">
        <f>+B13*4+B15*8</f>
        <v>0</v>
      </c>
      <c r="C16" s="79">
        <f>+C13*4+C15*8</f>
        <v>0</v>
      </c>
      <c r="D16" s="79">
        <f>+D13*4+D15*8</f>
        <v>0</v>
      </c>
      <c r="E16" s="79">
        <f>+E13*4+E15*8</f>
        <v>0</v>
      </c>
      <c r="F16" s="79">
        <f>+F13*4+F15*8</f>
        <v>0</v>
      </c>
      <c r="G16" s="79">
        <f t="shared" ref="G16:M16" si="2">+G13*4+G15*8</f>
        <v>0</v>
      </c>
      <c r="H16" s="79">
        <f t="shared" si="2"/>
        <v>0</v>
      </c>
      <c r="I16" s="79">
        <f t="shared" si="2"/>
        <v>0</v>
      </c>
      <c r="J16" s="79">
        <f t="shared" si="2"/>
        <v>0</v>
      </c>
      <c r="K16" s="79">
        <f t="shared" si="2"/>
        <v>0</v>
      </c>
      <c r="L16" s="79">
        <f t="shared" si="2"/>
        <v>0</v>
      </c>
      <c r="M16" s="79">
        <f t="shared" si="2"/>
        <v>0</v>
      </c>
      <c r="N16" s="80">
        <f>+SUM(B16:M16)</f>
        <v>0</v>
      </c>
    </row>
    <row r="17" spans="1:14" x14ac:dyDescent="0.2">
      <c r="A17" s="10" t="s">
        <v>62</v>
      </c>
      <c r="B17" s="10"/>
      <c r="C17" s="72"/>
      <c r="D17" s="72"/>
      <c r="E17" s="72"/>
      <c r="F17" s="72"/>
      <c r="G17" s="72"/>
      <c r="H17" s="72"/>
      <c r="I17" s="81"/>
      <c r="J17" s="72"/>
      <c r="K17" s="72"/>
      <c r="L17" s="72"/>
      <c r="M17" s="72"/>
      <c r="N17" s="81"/>
    </row>
    <row r="18" spans="1:14" x14ac:dyDescent="0.2">
      <c r="A18" s="78" t="s">
        <v>40</v>
      </c>
      <c r="B18" s="79">
        <f t="shared" ref="B18:M18" si="3">B13*15+B15*10</f>
        <v>0</v>
      </c>
      <c r="C18" s="79">
        <f t="shared" si="3"/>
        <v>0</v>
      </c>
      <c r="D18" s="79">
        <f t="shared" si="3"/>
        <v>0</v>
      </c>
      <c r="E18" s="79">
        <f t="shared" si="3"/>
        <v>0</v>
      </c>
      <c r="F18" s="79">
        <f t="shared" si="3"/>
        <v>0</v>
      </c>
      <c r="G18" s="79">
        <f t="shared" si="3"/>
        <v>0</v>
      </c>
      <c r="H18" s="79">
        <f t="shared" si="3"/>
        <v>0</v>
      </c>
      <c r="I18" s="79">
        <f t="shared" si="3"/>
        <v>0</v>
      </c>
      <c r="J18" s="79">
        <f t="shared" si="3"/>
        <v>0</v>
      </c>
      <c r="K18" s="79">
        <f t="shared" si="3"/>
        <v>0</v>
      </c>
      <c r="L18" s="79">
        <f t="shared" si="3"/>
        <v>0</v>
      </c>
      <c r="M18" s="79">
        <f t="shared" si="3"/>
        <v>0</v>
      </c>
      <c r="N18" s="80">
        <f>+SUM(B18:M18)</f>
        <v>0</v>
      </c>
    </row>
    <row r="19" spans="1:14" x14ac:dyDescent="0.2">
      <c r="A19" s="21" t="s">
        <v>58</v>
      </c>
      <c r="B19" s="21"/>
      <c r="C19" s="79"/>
      <c r="D19" s="79"/>
      <c r="E19" s="79"/>
      <c r="F19" s="79"/>
      <c r="G19" s="79"/>
      <c r="H19" s="79"/>
      <c r="I19" s="80"/>
      <c r="J19" s="79"/>
      <c r="K19" s="79"/>
      <c r="L19" s="79"/>
      <c r="M19" s="79"/>
      <c r="N19" s="80"/>
    </row>
    <row r="20" spans="1:14" x14ac:dyDescent="0.2">
      <c r="A20" s="78" t="s">
        <v>41</v>
      </c>
      <c r="B20" s="83">
        <f t="shared" ref="B20:M20" si="4">B18/1</f>
        <v>0</v>
      </c>
      <c r="C20" s="83">
        <f t="shared" si="4"/>
        <v>0</v>
      </c>
      <c r="D20" s="83">
        <f t="shared" si="4"/>
        <v>0</v>
      </c>
      <c r="E20" s="83">
        <f t="shared" si="4"/>
        <v>0</v>
      </c>
      <c r="F20" s="83">
        <f t="shared" si="4"/>
        <v>0</v>
      </c>
      <c r="G20" s="83">
        <f t="shared" si="4"/>
        <v>0</v>
      </c>
      <c r="H20" s="83">
        <f t="shared" si="4"/>
        <v>0</v>
      </c>
      <c r="I20" s="83">
        <f t="shared" si="4"/>
        <v>0</v>
      </c>
      <c r="J20" s="83">
        <f t="shared" si="4"/>
        <v>0</v>
      </c>
      <c r="K20" s="83">
        <f t="shared" si="4"/>
        <v>0</v>
      </c>
      <c r="L20" s="83">
        <f t="shared" si="4"/>
        <v>0</v>
      </c>
      <c r="M20" s="83">
        <f t="shared" si="4"/>
        <v>0</v>
      </c>
      <c r="N20" s="80">
        <f>+SUM(B20:M20)</f>
        <v>0</v>
      </c>
    </row>
    <row r="21" spans="1:14" ht="12.75" thickBot="1" x14ac:dyDescent="0.25">
      <c r="A21" s="10" t="s">
        <v>65</v>
      </c>
      <c r="B21" s="10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3"/>
      <c r="N21" s="85"/>
    </row>
    <row r="22" spans="1:14" ht="12.75" thickBot="1" x14ac:dyDescent="0.25">
      <c r="A22" s="65" t="s">
        <v>24</v>
      </c>
      <c r="B22" s="75"/>
      <c r="C22" s="76"/>
      <c r="D22" s="76"/>
      <c r="E22" s="76"/>
      <c r="F22" s="76"/>
      <c r="G22" s="76"/>
      <c r="H22" s="76"/>
      <c r="I22" s="77"/>
      <c r="J22" s="76"/>
      <c r="K22" s="76"/>
      <c r="L22" s="76"/>
      <c r="M22" s="76"/>
      <c r="N22" s="77"/>
    </row>
    <row r="23" spans="1:14" x14ac:dyDescent="0.2">
      <c r="A23" s="86" t="s">
        <v>54</v>
      </c>
      <c r="B23" s="87">
        <f>+'METAS CDMYPE'!B39/'METAS CDMYPE'!B18</f>
        <v>0</v>
      </c>
      <c r="C23" s="87">
        <v>0</v>
      </c>
      <c r="D23" s="87">
        <f>+'METAS CDMYPE'!D39/'METAS CDMYPE'!D18</f>
        <v>0.875</v>
      </c>
      <c r="E23" s="87">
        <f>+'METAS CDMYPE'!E39/'METAS CDMYPE'!E18</f>
        <v>1.125</v>
      </c>
      <c r="F23" s="87">
        <f>+'METAS CDMYPE'!F39/'METAS CDMYPE'!F18</f>
        <v>1.125</v>
      </c>
      <c r="G23" s="87">
        <f>+'METAS CDMYPE'!G39/'METAS CDMYPE'!G18</f>
        <v>1.125</v>
      </c>
      <c r="H23" s="87">
        <f>+'METAS CDMYPE'!H39/'METAS CDMYPE'!H18</f>
        <v>1.125</v>
      </c>
      <c r="I23" s="87">
        <f>+'METAS CDMYPE'!I39/'METAS CDMYPE'!I18</f>
        <v>1.125</v>
      </c>
      <c r="J23" s="87">
        <f>+'METAS CDMYPE'!J39/'METAS CDMYPE'!J18</f>
        <v>1.125</v>
      </c>
      <c r="K23" s="87">
        <f>+'METAS CDMYPE'!K39/'METAS CDMYPE'!K18</f>
        <v>1</v>
      </c>
      <c r="L23" s="87">
        <f>+'METAS CDMYPE'!L39/'METAS CDMYPE'!L18</f>
        <v>1</v>
      </c>
      <c r="M23" s="87">
        <f>+'METAS CDMYPE'!M39/'METAS CDMYPE'!M18</f>
        <v>0</v>
      </c>
      <c r="N23" s="88">
        <f>+SUM(B23:M23)</f>
        <v>9.625</v>
      </c>
    </row>
    <row r="24" spans="1:14" x14ac:dyDescent="0.2">
      <c r="A24" s="78" t="s">
        <v>53</v>
      </c>
      <c r="B24" s="79">
        <f>+B23*8</f>
        <v>0</v>
      </c>
      <c r="C24" s="79">
        <f>+C23*8</f>
        <v>0</v>
      </c>
      <c r="D24" s="79">
        <f>+D23*8</f>
        <v>7</v>
      </c>
      <c r="E24" s="79">
        <f>+E23*8</f>
        <v>9</v>
      </c>
      <c r="F24" s="79">
        <f t="shared" ref="F24:M24" si="5">+F23*8</f>
        <v>9</v>
      </c>
      <c r="G24" s="79">
        <f t="shared" si="5"/>
        <v>9</v>
      </c>
      <c r="H24" s="79">
        <f t="shared" si="5"/>
        <v>9</v>
      </c>
      <c r="I24" s="79">
        <f t="shared" si="5"/>
        <v>9</v>
      </c>
      <c r="J24" s="79">
        <f t="shared" si="5"/>
        <v>9</v>
      </c>
      <c r="K24" s="79">
        <f t="shared" si="5"/>
        <v>8</v>
      </c>
      <c r="L24" s="79">
        <f t="shared" si="5"/>
        <v>8</v>
      </c>
      <c r="M24" s="79">
        <f t="shared" si="5"/>
        <v>0</v>
      </c>
      <c r="N24" s="80">
        <f>+SUM(B24:M24)</f>
        <v>77</v>
      </c>
    </row>
    <row r="25" spans="1:14" ht="12.75" customHeight="1" x14ac:dyDescent="0.2">
      <c r="A25" s="24" t="s">
        <v>66</v>
      </c>
      <c r="B25" s="24"/>
      <c r="C25" s="79"/>
      <c r="D25" s="79"/>
      <c r="E25" s="79"/>
      <c r="F25" s="79"/>
      <c r="G25" s="79"/>
      <c r="H25" s="79"/>
      <c r="I25" s="80"/>
      <c r="J25" s="79"/>
      <c r="K25" s="79"/>
      <c r="L25" s="79"/>
      <c r="M25" s="79"/>
      <c r="N25" s="80"/>
    </row>
    <row r="26" spans="1:14" ht="12.75" thickBot="1" x14ac:dyDescent="0.25">
      <c r="A26" s="78" t="s">
        <v>27</v>
      </c>
      <c r="B26" s="84">
        <f t="shared" ref="B26:M26" si="6">+B23/1</f>
        <v>0</v>
      </c>
      <c r="C26" s="84">
        <f t="shared" si="6"/>
        <v>0</v>
      </c>
      <c r="D26" s="84">
        <f t="shared" si="6"/>
        <v>0.875</v>
      </c>
      <c r="E26" s="84">
        <f t="shared" si="6"/>
        <v>1.125</v>
      </c>
      <c r="F26" s="84">
        <f t="shared" si="6"/>
        <v>1.125</v>
      </c>
      <c r="G26" s="84">
        <f t="shared" si="6"/>
        <v>1.125</v>
      </c>
      <c r="H26" s="84">
        <f t="shared" si="6"/>
        <v>1.125</v>
      </c>
      <c r="I26" s="84">
        <f t="shared" si="6"/>
        <v>1.125</v>
      </c>
      <c r="J26" s="84">
        <f t="shared" si="6"/>
        <v>1.125</v>
      </c>
      <c r="K26" s="84">
        <f t="shared" si="6"/>
        <v>1</v>
      </c>
      <c r="L26" s="84">
        <f t="shared" si="6"/>
        <v>1</v>
      </c>
      <c r="M26" s="84">
        <f t="shared" si="6"/>
        <v>0</v>
      </c>
      <c r="N26" s="88">
        <f>+SUM(B26:M26)</f>
        <v>9.625</v>
      </c>
    </row>
    <row r="27" spans="1:14" ht="12.75" thickBot="1" x14ac:dyDescent="0.25">
      <c r="A27" s="65" t="s">
        <v>47</v>
      </c>
      <c r="B27" s="75"/>
      <c r="C27" s="76"/>
      <c r="D27" s="76"/>
      <c r="E27" s="76"/>
      <c r="F27" s="76"/>
      <c r="G27" s="76"/>
      <c r="H27" s="76"/>
      <c r="I27" s="77"/>
      <c r="J27" s="76"/>
      <c r="K27" s="76"/>
      <c r="L27" s="76"/>
      <c r="M27" s="76"/>
      <c r="N27" s="77"/>
    </row>
    <row r="28" spans="1:14" ht="16.5" customHeight="1" x14ac:dyDescent="0.2">
      <c r="A28" s="86" t="s">
        <v>19</v>
      </c>
      <c r="B28" s="79">
        <f>+'METAS CDMYPE'!B44/ ('METAS CDMYPE'!B18 - 2)</f>
        <v>4</v>
      </c>
      <c r="C28" s="79">
        <f>+'METAS CDMYPE'!C44/ ('METAS CDMYPE'!C18 - 2)</f>
        <v>6</v>
      </c>
      <c r="D28" s="79">
        <f>+'METAS CDMYPE'!D44/ ('METAS CDMYPE'!D18 - 2)</f>
        <v>6</v>
      </c>
      <c r="E28" s="79">
        <f>+'METAS CDMYPE'!E44/ ('METAS CDMYPE'!E18 - 2)</f>
        <v>6</v>
      </c>
      <c r="F28" s="79">
        <f>+'METAS CDMYPE'!F44/ ('METAS CDMYPE'!F18 - 2)</f>
        <v>6</v>
      </c>
      <c r="G28" s="79">
        <f>+'METAS CDMYPE'!G44/ ('METAS CDMYPE'!G18 - 2)</f>
        <v>6</v>
      </c>
      <c r="H28" s="79">
        <f>+'METAS CDMYPE'!H44/ ('METAS CDMYPE'!H18 - 2)</f>
        <v>6</v>
      </c>
      <c r="I28" s="79">
        <f>+'METAS CDMYPE'!I44/ ('METAS CDMYPE'!I18 - 2)</f>
        <v>5</v>
      </c>
      <c r="J28" s="79">
        <f>+'METAS CDMYPE'!J44/ ('METAS CDMYPE'!J18 - 2)</f>
        <v>5</v>
      </c>
      <c r="K28" s="79">
        <f>+'METAS CDMYPE'!K44/ ('METAS CDMYPE'!K18 - 2)</f>
        <v>0</v>
      </c>
      <c r="L28" s="79">
        <f>+'METAS CDMYPE'!L44/ ('METAS CDMYPE'!L18 - 2)</f>
        <v>0</v>
      </c>
      <c r="M28" s="79">
        <f>+'METAS CDMYPE'!M44/ ('METAS CDMYPE'!M18 - 2)</f>
        <v>0</v>
      </c>
      <c r="N28" s="80">
        <f>+SUM(B28:M28)</f>
        <v>50</v>
      </c>
    </row>
    <row r="29" spans="1:14" x14ac:dyDescent="0.2">
      <c r="A29" s="21" t="s">
        <v>52</v>
      </c>
      <c r="B29" s="21"/>
      <c r="C29" s="83"/>
      <c r="D29" s="83"/>
      <c r="E29" s="83"/>
      <c r="F29" s="83"/>
      <c r="G29" s="83"/>
      <c r="H29" s="83"/>
      <c r="I29" s="84"/>
      <c r="J29" s="83"/>
      <c r="K29" s="83"/>
      <c r="L29" s="83"/>
      <c r="M29" s="83"/>
      <c r="N29" s="84"/>
    </row>
    <row r="30" spans="1:14" x14ac:dyDescent="0.2">
      <c r="A30" s="78" t="s">
        <v>35</v>
      </c>
      <c r="B30" s="79">
        <f>+B9-(B16/4)-B24</f>
        <v>120.39999999999999</v>
      </c>
      <c r="C30" s="79">
        <f>+C9-(C16/4)-C24</f>
        <v>120.39999999999999</v>
      </c>
      <c r="D30" s="79">
        <f>+D9-(D16/4)-D24</f>
        <v>113.39999999999999</v>
      </c>
      <c r="E30" s="79">
        <f>+E9-(E16/4)-E24</f>
        <v>111.39999999999999</v>
      </c>
      <c r="F30" s="79">
        <f t="shared" ref="F30:M30" si="7">+F9-(F16/4)-F24</f>
        <v>111.39999999999999</v>
      </c>
      <c r="G30" s="79">
        <f t="shared" si="7"/>
        <v>111.39999999999999</v>
      </c>
      <c r="H30" s="79">
        <f t="shared" si="7"/>
        <v>111.39999999999999</v>
      </c>
      <c r="I30" s="79">
        <f t="shared" si="7"/>
        <v>111.39999999999999</v>
      </c>
      <c r="J30" s="79">
        <f t="shared" si="7"/>
        <v>111.39999999999999</v>
      </c>
      <c r="K30" s="79">
        <f t="shared" si="7"/>
        <v>112.39999999999999</v>
      </c>
      <c r="L30" s="79">
        <f t="shared" si="7"/>
        <v>112.39999999999999</v>
      </c>
      <c r="M30" s="79">
        <f t="shared" si="7"/>
        <v>120.39999999999999</v>
      </c>
      <c r="N30" s="80">
        <f>+SUM(B30:M30)</f>
        <v>1367.8000000000002</v>
      </c>
    </row>
    <row r="31" spans="1:14" ht="24" x14ac:dyDescent="0.2">
      <c r="A31" s="24" t="s">
        <v>28</v>
      </c>
      <c r="B31" s="24"/>
      <c r="C31" s="79"/>
      <c r="D31" s="79"/>
      <c r="E31" s="79"/>
      <c r="F31" s="79"/>
      <c r="G31" s="79"/>
      <c r="H31" s="79"/>
      <c r="I31" s="80"/>
      <c r="J31" s="79"/>
      <c r="K31" s="79"/>
      <c r="L31" s="79"/>
      <c r="M31" s="79"/>
      <c r="N31" s="80"/>
    </row>
    <row r="32" spans="1:14" x14ac:dyDescent="0.2">
      <c r="A32" s="78" t="s">
        <v>29</v>
      </c>
      <c r="B32" s="89">
        <f t="shared" ref="B32:M32" si="8">B30/B42</f>
        <v>30.099999999999998</v>
      </c>
      <c r="C32" s="89">
        <f t="shared" si="8"/>
        <v>12.04</v>
      </c>
      <c r="D32" s="89">
        <f>D30/D42</f>
        <v>7.0874999999999995</v>
      </c>
      <c r="E32" s="89">
        <f t="shared" si="8"/>
        <v>5.0636363636363635</v>
      </c>
      <c r="F32" s="89">
        <f t="shared" si="8"/>
        <v>4.6416666666666666</v>
      </c>
      <c r="G32" s="89">
        <f t="shared" si="8"/>
        <v>4.6416666666666666</v>
      </c>
      <c r="H32" s="89">
        <f t="shared" si="8"/>
        <v>4.6416666666666666</v>
      </c>
      <c r="I32" s="89">
        <f t="shared" si="8"/>
        <v>4.8434782608695652</v>
      </c>
      <c r="J32" s="89">
        <f t="shared" si="8"/>
        <v>5.0636363636363635</v>
      </c>
      <c r="K32" s="89">
        <f t="shared" si="8"/>
        <v>7.0249999999999995</v>
      </c>
      <c r="L32" s="89">
        <f t="shared" si="8"/>
        <v>11.239999999999998</v>
      </c>
      <c r="M32" s="89">
        <f t="shared" si="8"/>
        <v>24.08</v>
      </c>
      <c r="N32" s="84"/>
    </row>
    <row r="33" spans="1:14" ht="12.75" thickBot="1" x14ac:dyDescent="0.25">
      <c r="A33" s="40" t="s">
        <v>6</v>
      </c>
      <c r="B33" s="40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</row>
    <row r="34" spans="1:14" ht="12.75" thickBot="1" x14ac:dyDescent="0.25">
      <c r="A34" s="65" t="s">
        <v>49</v>
      </c>
      <c r="B34" s="75"/>
      <c r="C34" s="76"/>
      <c r="D34" s="76"/>
      <c r="E34" s="76"/>
      <c r="F34" s="76"/>
      <c r="G34" s="76"/>
      <c r="H34" s="76"/>
      <c r="I34" s="77"/>
      <c r="J34" s="76"/>
      <c r="K34" s="76"/>
      <c r="L34" s="76"/>
      <c r="M34" s="76"/>
      <c r="N34" s="77"/>
    </row>
    <row r="35" spans="1:14" ht="16.5" customHeight="1" x14ac:dyDescent="0.2">
      <c r="A35" s="90" t="s">
        <v>37</v>
      </c>
      <c r="B35" s="91">
        <f>(B16/4)+B30+B24</f>
        <v>120.39999999999999</v>
      </c>
      <c r="C35" s="91">
        <f>(C16/4)+C30+C24</f>
        <v>120.39999999999999</v>
      </c>
      <c r="D35" s="91">
        <f>(D16/4)+D30+D24</f>
        <v>120.39999999999999</v>
      </c>
      <c r="E35" s="91">
        <f>(E16/4)+E30+E24</f>
        <v>120.39999999999999</v>
      </c>
      <c r="F35" s="91">
        <f t="shared" ref="F35:M35" si="9">(F16/4)+F30+F24</f>
        <v>120.39999999999999</v>
      </c>
      <c r="G35" s="91">
        <f t="shared" si="9"/>
        <v>120.39999999999999</v>
      </c>
      <c r="H35" s="91">
        <f t="shared" si="9"/>
        <v>120.39999999999999</v>
      </c>
      <c r="I35" s="91">
        <f t="shared" si="9"/>
        <v>120.39999999999999</v>
      </c>
      <c r="J35" s="91">
        <f t="shared" si="9"/>
        <v>120.39999999999999</v>
      </c>
      <c r="K35" s="91">
        <f t="shared" si="9"/>
        <v>120.39999999999999</v>
      </c>
      <c r="L35" s="91">
        <f t="shared" si="9"/>
        <v>120.39999999999999</v>
      </c>
      <c r="M35" s="91">
        <f t="shared" si="9"/>
        <v>120.39999999999999</v>
      </c>
      <c r="N35" s="80">
        <f>+SUM(B35:M35)</f>
        <v>1444.8000000000002</v>
      </c>
    </row>
    <row r="36" spans="1:14" x14ac:dyDescent="0.2">
      <c r="A36" s="19" t="s">
        <v>67</v>
      </c>
      <c r="B36" s="19"/>
      <c r="C36" s="81"/>
      <c r="D36" s="81"/>
      <c r="E36" s="81"/>
      <c r="F36" s="92"/>
      <c r="G36" s="81"/>
      <c r="H36" s="92"/>
      <c r="I36" s="81"/>
      <c r="J36" s="81"/>
      <c r="K36" s="92"/>
      <c r="L36" s="81"/>
      <c r="M36" s="92"/>
      <c r="N36" s="81"/>
    </row>
    <row r="37" spans="1:14" x14ac:dyDescent="0.2">
      <c r="A37" s="93" t="s">
        <v>1</v>
      </c>
      <c r="B37" s="94">
        <f t="shared" ref="B37:M37" si="10">B35/B6</f>
        <v>0.7</v>
      </c>
      <c r="C37" s="94">
        <f t="shared" si="10"/>
        <v>0.7</v>
      </c>
      <c r="D37" s="94">
        <f t="shared" si="10"/>
        <v>0.7</v>
      </c>
      <c r="E37" s="94">
        <f t="shared" si="10"/>
        <v>0.7</v>
      </c>
      <c r="F37" s="94">
        <f t="shared" si="10"/>
        <v>0.7</v>
      </c>
      <c r="G37" s="94">
        <f t="shared" si="10"/>
        <v>0.7</v>
      </c>
      <c r="H37" s="94">
        <f t="shared" si="10"/>
        <v>0.7</v>
      </c>
      <c r="I37" s="94">
        <f t="shared" si="10"/>
        <v>0.7</v>
      </c>
      <c r="J37" s="94">
        <f t="shared" si="10"/>
        <v>0.7</v>
      </c>
      <c r="K37" s="94">
        <f t="shared" si="10"/>
        <v>0.7</v>
      </c>
      <c r="L37" s="94">
        <f t="shared" si="10"/>
        <v>0.7</v>
      </c>
      <c r="M37" s="94">
        <f t="shared" si="10"/>
        <v>0.7</v>
      </c>
      <c r="N37" s="80"/>
    </row>
    <row r="38" spans="1:14" x14ac:dyDescent="0.2">
      <c r="A38" s="19" t="s">
        <v>51</v>
      </c>
      <c r="B38" s="19"/>
      <c r="C38" s="94"/>
      <c r="D38" s="94"/>
      <c r="E38" s="94"/>
      <c r="F38" s="95"/>
      <c r="G38" s="94"/>
      <c r="H38" s="95"/>
      <c r="I38" s="94"/>
      <c r="J38" s="94"/>
      <c r="K38" s="95"/>
      <c r="L38" s="94"/>
      <c r="M38" s="95"/>
      <c r="N38" s="80"/>
    </row>
    <row r="39" spans="1:14" x14ac:dyDescent="0.2">
      <c r="A39" s="19" t="s">
        <v>63</v>
      </c>
      <c r="B39" s="19"/>
      <c r="C39" s="81"/>
      <c r="D39" s="81"/>
      <c r="E39" s="81"/>
      <c r="F39" s="92"/>
      <c r="G39" s="81"/>
      <c r="H39" s="92"/>
      <c r="I39" s="81"/>
      <c r="J39" s="81"/>
      <c r="K39" s="92"/>
      <c r="L39" s="81"/>
      <c r="M39" s="92"/>
      <c r="N39" s="81"/>
    </row>
    <row r="40" spans="1:14" x14ac:dyDescent="0.2">
      <c r="A40" s="93" t="s">
        <v>7</v>
      </c>
      <c r="B40" s="96">
        <f t="shared" ref="B40:M40" si="11">B30/B35</f>
        <v>1</v>
      </c>
      <c r="C40" s="96">
        <f t="shared" si="11"/>
        <v>1</v>
      </c>
      <c r="D40" s="96">
        <f t="shared" si="11"/>
        <v>0.94186046511627908</v>
      </c>
      <c r="E40" s="96">
        <f t="shared" si="11"/>
        <v>0.92524916943521596</v>
      </c>
      <c r="F40" s="96">
        <f t="shared" si="11"/>
        <v>0.92524916943521596</v>
      </c>
      <c r="G40" s="96">
        <f t="shared" si="11"/>
        <v>0.92524916943521596</v>
      </c>
      <c r="H40" s="96">
        <f t="shared" si="11"/>
        <v>0.92524916943521596</v>
      </c>
      <c r="I40" s="96">
        <f t="shared" si="11"/>
        <v>0.92524916943521596</v>
      </c>
      <c r="J40" s="96">
        <f t="shared" si="11"/>
        <v>0.92524916943521596</v>
      </c>
      <c r="K40" s="96">
        <f t="shared" si="11"/>
        <v>0.93355481727574752</v>
      </c>
      <c r="L40" s="96">
        <f t="shared" si="11"/>
        <v>0.93355481727574752</v>
      </c>
      <c r="M40" s="96">
        <f t="shared" si="11"/>
        <v>1</v>
      </c>
      <c r="N40" s="80"/>
    </row>
    <row r="41" spans="1:14" ht="12.75" thickBot="1" x14ac:dyDescent="0.25">
      <c r="A41" s="19"/>
      <c r="B41" s="19"/>
      <c r="C41" s="81"/>
      <c r="D41" s="81"/>
      <c r="E41" s="81"/>
      <c r="F41" s="92"/>
      <c r="G41" s="81"/>
      <c r="H41" s="92"/>
      <c r="I41" s="81"/>
      <c r="J41" s="81"/>
      <c r="K41" s="92"/>
      <c r="L41" s="81"/>
      <c r="M41" s="92"/>
      <c r="N41" s="81"/>
    </row>
    <row r="42" spans="1:14" ht="14.25" customHeight="1" thickBot="1" x14ac:dyDescent="0.25">
      <c r="A42" s="65" t="s">
        <v>8</v>
      </c>
      <c r="B42" s="75">
        <f>+B28</f>
        <v>4</v>
      </c>
      <c r="C42" s="97">
        <f>B42+C28</f>
        <v>10</v>
      </c>
      <c r="D42" s="97">
        <f>C42+D28</f>
        <v>16</v>
      </c>
      <c r="E42" s="97">
        <f>D42+E28</f>
        <v>22</v>
      </c>
      <c r="F42" s="97">
        <f>E42+F28-B28</f>
        <v>24</v>
      </c>
      <c r="G42" s="97">
        <f t="shared" ref="G42:M42" si="12">F42+G28-C28</f>
        <v>24</v>
      </c>
      <c r="H42" s="97">
        <f t="shared" si="12"/>
        <v>24</v>
      </c>
      <c r="I42" s="97">
        <f t="shared" si="12"/>
        <v>23</v>
      </c>
      <c r="J42" s="97">
        <f t="shared" si="12"/>
        <v>22</v>
      </c>
      <c r="K42" s="97">
        <f t="shared" si="12"/>
        <v>16</v>
      </c>
      <c r="L42" s="97">
        <f t="shared" si="12"/>
        <v>10</v>
      </c>
      <c r="M42" s="97">
        <f t="shared" si="12"/>
        <v>5</v>
      </c>
      <c r="N42" s="77"/>
    </row>
    <row r="43" spans="1:14" ht="25.5" customHeight="1" thickBot="1" x14ac:dyDescent="0.25">
      <c r="A43" s="43" t="s">
        <v>50</v>
      </c>
      <c r="B43" s="43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</row>
  </sheetData>
  <mergeCells count="1">
    <mergeCell ref="A1:N1"/>
  </mergeCells>
  <pageMargins left="0.62992125984251968" right="0.23622047244094491" top="1.1811023622047245" bottom="0.27559055118110237" header="0" footer="0.31496062992125984"/>
  <pageSetup orientation="landscape" r:id="rId1"/>
  <headerFooter alignWithMargins="0"/>
  <rowBreaks count="1" manualBreakCount="1">
    <brk id="43" max="10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topLeftCell="A2" zoomScale="91" zoomScaleSheetLayoutView="91" workbookViewId="0">
      <selection activeCell="A3" sqref="A3"/>
    </sheetView>
  </sheetViews>
  <sheetFormatPr baseColWidth="10" defaultColWidth="11.42578125" defaultRowHeight="12.75" x14ac:dyDescent="0.2"/>
  <cols>
    <col min="1" max="1" width="69.28515625" customWidth="1"/>
    <col min="2" max="2" width="9.7109375" customWidth="1"/>
    <col min="3" max="5" width="9.42578125" customWidth="1"/>
    <col min="6" max="6" width="9.28515625" customWidth="1"/>
    <col min="7" max="7" width="9.140625" customWidth="1"/>
    <col min="8" max="9" width="9.42578125" customWidth="1"/>
    <col min="10" max="10" width="9.85546875" customWidth="1"/>
    <col min="11" max="11" width="8.85546875" customWidth="1"/>
    <col min="12" max="12" width="8.42578125" customWidth="1"/>
    <col min="13" max="13" width="10.42578125" customWidth="1"/>
    <col min="14" max="14" width="8" customWidth="1"/>
  </cols>
  <sheetData>
    <row r="1" spans="1:14" ht="58.5" customHeight="1" thickBot="1" x14ac:dyDescent="0.25">
      <c r="A1" s="99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13.5" thickBot="1" x14ac:dyDescent="0.25">
      <c r="A2" s="6" t="s">
        <v>33</v>
      </c>
      <c r="B2" s="6" t="s">
        <v>80</v>
      </c>
      <c r="C2" s="28" t="s">
        <v>82</v>
      </c>
      <c r="D2" s="28" t="s">
        <v>69</v>
      </c>
      <c r="E2" s="28" t="s">
        <v>9</v>
      </c>
      <c r="F2" s="29" t="s">
        <v>10</v>
      </c>
      <c r="G2" s="29" t="s">
        <v>11</v>
      </c>
      <c r="H2" s="29" t="s">
        <v>12</v>
      </c>
      <c r="I2" s="29" t="s">
        <v>48</v>
      </c>
      <c r="J2" s="29" t="s">
        <v>13</v>
      </c>
      <c r="K2" s="29" t="s">
        <v>14</v>
      </c>
      <c r="L2" s="29" t="s">
        <v>15</v>
      </c>
      <c r="M2" s="29" t="s">
        <v>16</v>
      </c>
      <c r="N2" s="30">
        <v>2014</v>
      </c>
    </row>
    <row r="3" spans="1:14" ht="16.5" customHeight="1" thickBot="1" x14ac:dyDescent="0.25">
      <c r="A3" s="46" t="s">
        <v>83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3">
        <v>1</v>
      </c>
    </row>
    <row r="4" spans="1:14" ht="13.5" thickBot="1" x14ac:dyDescent="0.25">
      <c r="A4" s="5" t="s">
        <v>3</v>
      </c>
      <c r="B4" s="25">
        <f t="shared" ref="B4:N4" si="0">SUM(B3:B3)</f>
        <v>1</v>
      </c>
      <c r="C4" s="25">
        <f t="shared" si="0"/>
        <v>1</v>
      </c>
      <c r="D4" s="25">
        <f t="shared" si="0"/>
        <v>1</v>
      </c>
      <c r="E4" s="25">
        <f t="shared" si="0"/>
        <v>1</v>
      </c>
      <c r="F4" s="25">
        <f t="shared" si="0"/>
        <v>1</v>
      </c>
      <c r="G4" s="25">
        <f t="shared" si="0"/>
        <v>1</v>
      </c>
      <c r="H4" s="25">
        <f t="shared" si="0"/>
        <v>1</v>
      </c>
      <c r="I4" s="26">
        <f t="shared" si="0"/>
        <v>1</v>
      </c>
      <c r="J4" s="25">
        <f t="shared" si="0"/>
        <v>1</v>
      </c>
      <c r="K4" s="25">
        <f t="shared" si="0"/>
        <v>1</v>
      </c>
      <c r="L4" s="25">
        <f t="shared" si="0"/>
        <v>1</v>
      </c>
      <c r="M4" s="25">
        <f t="shared" si="0"/>
        <v>1</v>
      </c>
      <c r="N4" s="26">
        <f t="shared" si="0"/>
        <v>1</v>
      </c>
    </row>
    <row r="5" spans="1:14" ht="13.5" thickBot="1" x14ac:dyDescent="0.25">
      <c r="A5" s="6" t="s">
        <v>72</v>
      </c>
      <c r="B5" s="47"/>
      <c r="C5" s="7"/>
      <c r="D5" s="7"/>
      <c r="E5" s="7"/>
      <c r="F5" s="7"/>
      <c r="G5" s="7"/>
      <c r="H5" s="7"/>
      <c r="I5" s="8"/>
      <c r="J5" s="7"/>
      <c r="K5" s="7"/>
      <c r="L5" s="7"/>
      <c r="M5" s="7"/>
      <c r="N5" s="8"/>
    </row>
    <row r="6" spans="1:14" ht="15" customHeight="1" x14ac:dyDescent="0.2">
      <c r="A6" s="27" t="s">
        <v>20</v>
      </c>
      <c r="B6" s="9">
        <f>+'METAS CDMYPE'!B20</f>
        <v>172</v>
      </c>
      <c r="C6" s="9">
        <f>+'METAS CDMYPE'!C20</f>
        <v>172</v>
      </c>
      <c r="D6" s="9">
        <f>+'METAS CDMYPE'!D20</f>
        <v>172</v>
      </c>
      <c r="E6" s="9">
        <f>+'METAS CDMYPE'!E20</f>
        <v>172</v>
      </c>
      <c r="F6" s="9">
        <f>+'METAS CDMYPE'!F20</f>
        <v>172</v>
      </c>
      <c r="G6" s="9">
        <f>+'METAS CDMYPE'!G20</f>
        <v>172</v>
      </c>
      <c r="H6" s="9">
        <f>+'METAS CDMYPE'!H20</f>
        <v>172</v>
      </c>
      <c r="I6" s="9">
        <f>+'METAS CDMYPE'!I20</f>
        <v>172</v>
      </c>
      <c r="J6" s="9">
        <f>+'METAS CDMYPE'!J20</f>
        <v>172</v>
      </c>
      <c r="K6" s="9">
        <f>+'METAS CDMYPE'!K20</f>
        <v>172</v>
      </c>
      <c r="L6" s="9">
        <f>+'METAS CDMYPE'!L20</f>
        <v>172</v>
      </c>
      <c r="M6" s="9">
        <f>+'METAS CDMYPE'!M20</f>
        <v>172</v>
      </c>
      <c r="N6" s="3">
        <f>+SUM(B6:M6)</f>
        <v>2064</v>
      </c>
    </row>
    <row r="7" spans="1:14" x14ac:dyDescent="0.2">
      <c r="A7" s="10" t="s">
        <v>59</v>
      </c>
      <c r="B7" s="10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4"/>
    </row>
    <row r="8" spans="1:14" x14ac:dyDescent="0.2">
      <c r="A8" s="10" t="s">
        <v>2</v>
      </c>
      <c r="B8" s="10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4"/>
    </row>
    <row r="9" spans="1:14" x14ac:dyDescent="0.2">
      <c r="A9" s="27" t="s">
        <v>34</v>
      </c>
      <c r="B9" s="9">
        <f>+B6*0.7</f>
        <v>120.39999999999999</v>
      </c>
      <c r="C9" s="9">
        <f>+C6*0.7</f>
        <v>120.39999999999999</v>
      </c>
      <c r="D9" s="9">
        <f>+D6*0.7</f>
        <v>120.39999999999999</v>
      </c>
      <c r="E9" s="9">
        <f>+E6*0.7</f>
        <v>120.39999999999999</v>
      </c>
      <c r="F9" s="9">
        <f>+F6*0.7</f>
        <v>120.39999999999999</v>
      </c>
      <c r="G9" s="9">
        <f t="shared" ref="G9:M9" si="1">+G6*0.7</f>
        <v>120.39999999999999</v>
      </c>
      <c r="H9" s="9">
        <f t="shared" si="1"/>
        <v>120.39999999999999</v>
      </c>
      <c r="I9" s="9">
        <f t="shared" si="1"/>
        <v>120.39999999999999</v>
      </c>
      <c r="J9" s="9">
        <f t="shared" si="1"/>
        <v>120.39999999999999</v>
      </c>
      <c r="K9" s="9">
        <f t="shared" si="1"/>
        <v>120.39999999999999</v>
      </c>
      <c r="L9" s="9">
        <f t="shared" si="1"/>
        <v>120.39999999999999</v>
      </c>
      <c r="M9" s="9">
        <f t="shared" si="1"/>
        <v>120.39999999999999</v>
      </c>
      <c r="N9" s="3">
        <f>+SUM(B9:M9)</f>
        <v>1444.8000000000002</v>
      </c>
    </row>
    <row r="10" spans="1:14" x14ac:dyDescent="0.2">
      <c r="A10" s="10" t="s">
        <v>46</v>
      </c>
      <c r="B10" s="10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4"/>
    </row>
    <row r="11" spans="1:14" ht="13.5" thickBot="1" x14ac:dyDescent="0.25">
      <c r="A11" s="10" t="s">
        <v>61</v>
      </c>
      <c r="B11" s="10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1"/>
    </row>
    <row r="12" spans="1:14" ht="13.5" thickBot="1" x14ac:dyDescent="0.25">
      <c r="A12" s="6" t="s">
        <v>5</v>
      </c>
      <c r="B12" s="47"/>
      <c r="C12" s="7"/>
      <c r="D12" s="7"/>
      <c r="E12" s="7"/>
      <c r="F12" s="7"/>
      <c r="G12" s="7"/>
      <c r="H12" s="7"/>
      <c r="I12" s="8"/>
      <c r="J12" s="7"/>
      <c r="K12" s="7"/>
      <c r="L12" s="7"/>
      <c r="M12" s="7"/>
      <c r="N12" s="8"/>
    </row>
    <row r="13" spans="1:14" x14ac:dyDescent="0.2">
      <c r="A13" s="27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3">
        <f>+SUM(B13:M13)</f>
        <v>0</v>
      </c>
    </row>
    <row r="14" spans="1:14" ht="13.5" customHeight="1" x14ac:dyDescent="0.2">
      <c r="A14" s="10" t="s">
        <v>55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</row>
    <row r="15" spans="1:14" x14ac:dyDescent="0.2">
      <c r="A15" s="27" t="s">
        <v>38</v>
      </c>
      <c r="B15" s="9">
        <f>+'METAS CDMYPE'!B31</f>
        <v>0</v>
      </c>
      <c r="C15" s="9">
        <f>+'METAS CDMYPE'!C31</f>
        <v>0</v>
      </c>
      <c r="D15" s="9">
        <f>+'METAS CDMYPE'!D31</f>
        <v>0</v>
      </c>
      <c r="E15" s="9">
        <f>+'METAS CDMYPE'!E31</f>
        <v>0</v>
      </c>
      <c r="F15" s="9">
        <f>+'METAS CDMYPE'!F31</f>
        <v>0</v>
      </c>
      <c r="G15" s="9">
        <f>+'METAS CDMYPE'!G31</f>
        <v>0</v>
      </c>
      <c r="H15" s="9">
        <f>+'METAS CDMYPE'!H31</f>
        <v>0</v>
      </c>
      <c r="I15" s="9">
        <f>+'METAS CDMYPE'!I31</f>
        <v>0</v>
      </c>
      <c r="J15" s="9">
        <f>+'METAS CDMYPE'!J31</f>
        <v>0</v>
      </c>
      <c r="K15" s="9">
        <f>+'METAS CDMYPE'!K31</f>
        <v>0</v>
      </c>
      <c r="L15" s="9">
        <f>+'METAS CDMYPE'!L31</f>
        <v>0</v>
      </c>
      <c r="M15" s="9">
        <f>+'METAS CDMYPE'!M31</f>
        <v>0</v>
      </c>
      <c r="N15" s="3">
        <f>+SUM(B15:M15)</f>
        <v>0</v>
      </c>
    </row>
    <row r="16" spans="1:14" x14ac:dyDescent="0.2">
      <c r="A16" s="27" t="s">
        <v>56</v>
      </c>
      <c r="B16" s="9">
        <f>+B13*4+B15*8</f>
        <v>0</v>
      </c>
      <c r="C16" s="9">
        <f>+C13*4+C15*8</f>
        <v>0</v>
      </c>
      <c r="D16" s="9">
        <f>+D13*4+D15*8</f>
        <v>0</v>
      </c>
      <c r="E16" s="9">
        <f>+E13*4+E15*8</f>
        <v>0</v>
      </c>
      <c r="F16" s="9">
        <f>+F13*4+F15*8</f>
        <v>0</v>
      </c>
      <c r="G16" s="9">
        <f t="shared" ref="G16:M16" si="2">+G13*4+G15*8</f>
        <v>0</v>
      </c>
      <c r="H16" s="9">
        <f t="shared" si="2"/>
        <v>0</v>
      </c>
      <c r="I16" s="9">
        <f t="shared" si="2"/>
        <v>0</v>
      </c>
      <c r="J16" s="9">
        <f t="shared" si="2"/>
        <v>0</v>
      </c>
      <c r="K16" s="9">
        <f t="shared" si="2"/>
        <v>0</v>
      </c>
      <c r="L16" s="9">
        <f t="shared" si="2"/>
        <v>0</v>
      </c>
      <c r="M16" s="9">
        <f t="shared" si="2"/>
        <v>0</v>
      </c>
      <c r="N16" s="3">
        <f>+SUM(B16:M16)</f>
        <v>0</v>
      </c>
    </row>
    <row r="17" spans="1:14" x14ac:dyDescent="0.2">
      <c r="A17" s="10" t="s">
        <v>62</v>
      </c>
      <c r="B17" s="10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4"/>
    </row>
    <row r="18" spans="1:14" x14ac:dyDescent="0.2">
      <c r="A18" s="27" t="s">
        <v>40</v>
      </c>
      <c r="B18" s="9">
        <f t="shared" ref="B18:M18" si="3">B13*15+B15*10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3">
        <f>+SUM(B18:M18)</f>
        <v>0</v>
      </c>
    </row>
    <row r="19" spans="1:14" x14ac:dyDescent="0.2">
      <c r="A19" s="21" t="s">
        <v>58</v>
      </c>
      <c r="B19" s="21"/>
      <c r="C19" s="9"/>
      <c r="D19" s="9"/>
      <c r="E19" s="9"/>
      <c r="F19" s="9"/>
      <c r="G19" s="9"/>
      <c r="H19" s="9"/>
      <c r="I19" s="3"/>
      <c r="J19" s="9"/>
      <c r="K19" s="9"/>
      <c r="L19" s="9"/>
      <c r="M19" s="9"/>
      <c r="N19" s="3"/>
    </row>
    <row r="20" spans="1:14" x14ac:dyDescent="0.2">
      <c r="A20" s="27" t="s">
        <v>41</v>
      </c>
      <c r="B20" s="14">
        <f t="shared" ref="B20:M20" si="4">B18/1</f>
        <v>0</v>
      </c>
      <c r="C20" s="14">
        <f t="shared" si="4"/>
        <v>0</v>
      </c>
      <c r="D20" s="14">
        <f t="shared" si="4"/>
        <v>0</v>
      </c>
      <c r="E20" s="14">
        <f t="shared" si="4"/>
        <v>0</v>
      </c>
      <c r="F20" s="14">
        <f t="shared" si="4"/>
        <v>0</v>
      </c>
      <c r="G20" s="14">
        <f t="shared" si="4"/>
        <v>0</v>
      </c>
      <c r="H20" s="14">
        <f t="shared" si="4"/>
        <v>0</v>
      </c>
      <c r="I20" s="14">
        <f t="shared" si="4"/>
        <v>0</v>
      </c>
      <c r="J20" s="14">
        <f t="shared" si="4"/>
        <v>0</v>
      </c>
      <c r="K20" s="14">
        <f t="shared" si="4"/>
        <v>0</v>
      </c>
      <c r="L20" s="14">
        <f t="shared" si="4"/>
        <v>0</v>
      </c>
      <c r="M20" s="14">
        <f t="shared" si="4"/>
        <v>0</v>
      </c>
      <c r="N20" s="3">
        <f>+SUM(B20:M20)</f>
        <v>0</v>
      </c>
    </row>
    <row r="21" spans="1:14" ht="13.5" thickBot="1" x14ac:dyDescent="0.25">
      <c r="A21" s="10" t="s">
        <v>65</v>
      </c>
      <c r="B21" s="1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4"/>
      <c r="N21" s="20"/>
    </row>
    <row r="22" spans="1:14" ht="13.5" thickBot="1" x14ac:dyDescent="0.25">
      <c r="A22" s="6" t="s">
        <v>24</v>
      </c>
      <c r="B22" s="4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</row>
    <row r="23" spans="1:14" x14ac:dyDescent="0.2">
      <c r="A23" s="38" t="s">
        <v>54</v>
      </c>
      <c r="B23" s="39">
        <f>+'METAS CDMYPE'!B39/'METAS CDMYPE'!B18</f>
        <v>0</v>
      </c>
      <c r="C23" s="39">
        <v>0</v>
      </c>
      <c r="D23" s="39">
        <f>+'METAS CDMYPE'!D39/'METAS CDMYPE'!D18</f>
        <v>0.875</v>
      </c>
      <c r="E23" s="39">
        <f>+'METAS CDMYPE'!E39/'METAS CDMYPE'!E18</f>
        <v>1.125</v>
      </c>
      <c r="F23" s="39">
        <f>+'METAS CDMYPE'!F39/'METAS CDMYPE'!F18</f>
        <v>1.125</v>
      </c>
      <c r="G23" s="39">
        <f>+'METAS CDMYPE'!G39/'METAS CDMYPE'!G18</f>
        <v>1.125</v>
      </c>
      <c r="H23" s="39">
        <f>+'METAS CDMYPE'!H39/'METAS CDMYPE'!H18</f>
        <v>1.125</v>
      </c>
      <c r="I23" s="39">
        <f>+'METAS CDMYPE'!I39/'METAS CDMYPE'!I18</f>
        <v>1.125</v>
      </c>
      <c r="J23" s="39">
        <f>+'METAS CDMYPE'!J39/'METAS CDMYPE'!J18</f>
        <v>1.125</v>
      </c>
      <c r="K23" s="39">
        <f>+'METAS CDMYPE'!K39/'METAS CDMYPE'!K18</f>
        <v>1</v>
      </c>
      <c r="L23" s="39">
        <f>+'METAS CDMYPE'!L39/'METAS CDMYPE'!L18</f>
        <v>1</v>
      </c>
      <c r="M23" s="39">
        <f>+'METAS CDMYPE'!M39/'METAS CDMYPE'!M18</f>
        <v>0</v>
      </c>
      <c r="N23" s="45">
        <f>+SUM(B23:M23)</f>
        <v>9.625</v>
      </c>
    </row>
    <row r="24" spans="1:14" x14ac:dyDescent="0.2">
      <c r="A24" s="27" t="s">
        <v>53</v>
      </c>
      <c r="B24" s="9">
        <f>+B23*8</f>
        <v>0</v>
      </c>
      <c r="C24" s="9">
        <f>+C23*8</f>
        <v>0</v>
      </c>
      <c r="D24" s="9">
        <f>+D23*8</f>
        <v>7</v>
      </c>
      <c r="E24" s="9">
        <f>+E23*8</f>
        <v>9</v>
      </c>
      <c r="F24" s="9">
        <f t="shared" ref="F24:M24" si="5">+F23*8</f>
        <v>9</v>
      </c>
      <c r="G24" s="9">
        <f t="shared" si="5"/>
        <v>9</v>
      </c>
      <c r="H24" s="9">
        <f t="shared" si="5"/>
        <v>9</v>
      </c>
      <c r="I24" s="9">
        <f t="shared" si="5"/>
        <v>9</v>
      </c>
      <c r="J24" s="9">
        <f t="shared" si="5"/>
        <v>9</v>
      </c>
      <c r="K24" s="9">
        <f t="shared" si="5"/>
        <v>8</v>
      </c>
      <c r="L24" s="9">
        <f t="shared" si="5"/>
        <v>8</v>
      </c>
      <c r="M24" s="9">
        <f t="shared" si="5"/>
        <v>0</v>
      </c>
      <c r="N24" s="3">
        <f>+SUM(B24:M24)</f>
        <v>77</v>
      </c>
    </row>
    <row r="25" spans="1:14" ht="12.75" customHeight="1" x14ac:dyDescent="0.2">
      <c r="A25" s="24" t="s">
        <v>66</v>
      </c>
      <c r="B25" s="24"/>
      <c r="C25" s="9"/>
      <c r="D25" s="9"/>
      <c r="E25" s="9"/>
      <c r="F25" s="9"/>
      <c r="G25" s="9"/>
      <c r="H25" s="9"/>
      <c r="I25" s="3"/>
      <c r="J25" s="9"/>
      <c r="K25" s="9"/>
      <c r="L25" s="9"/>
      <c r="M25" s="9"/>
      <c r="N25" s="3"/>
    </row>
    <row r="26" spans="1:14" ht="13.5" thickBot="1" x14ac:dyDescent="0.25">
      <c r="A26" s="27" t="s">
        <v>27</v>
      </c>
      <c r="B26" s="15">
        <f t="shared" ref="B26:M26" si="6">+B23/1</f>
        <v>0</v>
      </c>
      <c r="C26" s="15">
        <f t="shared" si="6"/>
        <v>0</v>
      </c>
      <c r="D26" s="15">
        <f t="shared" si="6"/>
        <v>0.875</v>
      </c>
      <c r="E26" s="15">
        <f t="shared" si="6"/>
        <v>1.125</v>
      </c>
      <c r="F26" s="15">
        <f t="shared" si="6"/>
        <v>1.125</v>
      </c>
      <c r="G26" s="15">
        <f t="shared" si="6"/>
        <v>1.125</v>
      </c>
      <c r="H26" s="15">
        <f t="shared" si="6"/>
        <v>1.125</v>
      </c>
      <c r="I26" s="15">
        <f t="shared" si="6"/>
        <v>1.125</v>
      </c>
      <c r="J26" s="15">
        <f t="shared" si="6"/>
        <v>1.125</v>
      </c>
      <c r="K26" s="15">
        <f t="shared" si="6"/>
        <v>1</v>
      </c>
      <c r="L26" s="15">
        <f t="shared" si="6"/>
        <v>1</v>
      </c>
      <c r="M26" s="15">
        <f t="shared" si="6"/>
        <v>0</v>
      </c>
      <c r="N26" s="45">
        <f>+SUM(B26:M26)</f>
        <v>9.625</v>
      </c>
    </row>
    <row r="27" spans="1:14" ht="13.5" thickBot="1" x14ac:dyDescent="0.25">
      <c r="A27" s="6" t="s">
        <v>47</v>
      </c>
      <c r="B27" s="4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8"/>
    </row>
    <row r="28" spans="1:14" ht="16.5" customHeight="1" x14ac:dyDescent="0.2">
      <c r="A28" s="38" t="s">
        <v>19</v>
      </c>
      <c r="B28" s="9">
        <f>+'METAS CDMYPE'!B44/ ('METAS CDMYPE'!B18 - 2)</f>
        <v>4</v>
      </c>
      <c r="C28" s="9">
        <f>+'METAS CDMYPE'!C44/ ('METAS CDMYPE'!C18 - 2)</f>
        <v>6</v>
      </c>
      <c r="D28" s="9">
        <f>+'METAS CDMYPE'!D44/ ('METAS CDMYPE'!D18 - 2)</f>
        <v>6</v>
      </c>
      <c r="E28" s="9">
        <f>+'METAS CDMYPE'!E44/ ('METAS CDMYPE'!E18 - 2)</f>
        <v>6</v>
      </c>
      <c r="F28" s="9">
        <f>+'METAS CDMYPE'!F44/ ('METAS CDMYPE'!F18 - 2)</f>
        <v>6</v>
      </c>
      <c r="G28" s="9">
        <f>+'METAS CDMYPE'!G44/ ('METAS CDMYPE'!G18 - 2)</f>
        <v>6</v>
      </c>
      <c r="H28" s="9">
        <f>+'METAS CDMYPE'!H44/ ('METAS CDMYPE'!H18 - 2)</f>
        <v>6</v>
      </c>
      <c r="I28" s="9">
        <f>+'METAS CDMYPE'!I44/ ('METAS CDMYPE'!I18 - 2)</f>
        <v>5</v>
      </c>
      <c r="J28" s="9">
        <f>+'METAS CDMYPE'!J44/ ('METAS CDMYPE'!J18 - 2)</f>
        <v>5</v>
      </c>
      <c r="K28" s="9">
        <f>+'METAS CDMYPE'!K44/ ('METAS CDMYPE'!K18 - 2)</f>
        <v>0</v>
      </c>
      <c r="L28" s="9">
        <f>+'METAS CDMYPE'!L44/ ('METAS CDMYPE'!L18 - 2)</f>
        <v>0</v>
      </c>
      <c r="M28" s="9">
        <f>+'METAS CDMYPE'!M44/ ('METAS CDMYPE'!M18 - 2)</f>
        <v>0</v>
      </c>
      <c r="N28" s="3">
        <f>+SUM(B28:M28)</f>
        <v>50</v>
      </c>
    </row>
    <row r="29" spans="1:14" x14ac:dyDescent="0.2">
      <c r="A29" s="21" t="s">
        <v>52</v>
      </c>
      <c r="B29" s="21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5"/>
    </row>
    <row r="30" spans="1:14" x14ac:dyDescent="0.2">
      <c r="A30" s="27" t="s">
        <v>35</v>
      </c>
      <c r="B30" s="9">
        <f>+B9-(B16/4)-B24</f>
        <v>120.39999999999999</v>
      </c>
      <c r="C30" s="9">
        <f>+C9-(C16/4)-C24</f>
        <v>120.39999999999999</v>
      </c>
      <c r="D30" s="9">
        <f>+D9-(D16/4)-D24</f>
        <v>113.39999999999999</v>
      </c>
      <c r="E30" s="9">
        <f>+E9-(E16/4)-E24</f>
        <v>111.39999999999999</v>
      </c>
      <c r="F30" s="9">
        <f t="shared" ref="F30:M30" si="7">+F9-(F16/4)-F24</f>
        <v>111.39999999999999</v>
      </c>
      <c r="G30" s="9">
        <f t="shared" si="7"/>
        <v>111.39999999999999</v>
      </c>
      <c r="H30" s="9">
        <f t="shared" si="7"/>
        <v>111.39999999999999</v>
      </c>
      <c r="I30" s="9">
        <f t="shared" si="7"/>
        <v>111.39999999999999</v>
      </c>
      <c r="J30" s="9">
        <f t="shared" si="7"/>
        <v>111.39999999999999</v>
      </c>
      <c r="K30" s="9">
        <f t="shared" si="7"/>
        <v>112.39999999999999</v>
      </c>
      <c r="L30" s="9">
        <f t="shared" si="7"/>
        <v>112.39999999999999</v>
      </c>
      <c r="M30" s="9">
        <f t="shared" si="7"/>
        <v>120.39999999999999</v>
      </c>
      <c r="N30" s="3">
        <f>+SUM(B30:M30)</f>
        <v>1367.8000000000002</v>
      </c>
    </row>
    <row r="31" spans="1:14" ht="24" x14ac:dyDescent="0.2">
      <c r="A31" s="24" t="s">
        <v>28</v>
      </c>
      <c r="B31" s="24"/>
      <c r="C31" s="9"/>
      <c r="D31" s="9"/>
      <c r="E31" s="9"/>
      <c r="F31" s="9"/>
      <c r="G31" s="9"/>
      <c r="H31" s="9"/>
      <c r="I31" s="3"/>
      <c r="J31" s="9"/>
      <c r="K31" s="9"/>
      <c r="L31" s="9"/>
      <c r="M31" s="9"/>
      <c r="N31" s="3"/>
    </row>
    <row r="32" spans="1:14" x14ac:dyDescent="0.2">
      <c r="A32" s="27" t="s">
        <v>29</v>
      </c>
      <c r="B32" s="37">
        <f t="shared" ref="B32:M32" si="8">B30/B42</f>
        <v>30.099999999999998</v>
      </c>
      <c r="C32" s="37">
        <f t="shared" si="8"/>
        <v>12.04</v>
      </c>
      <c r="D32" s="37">
        <f>D30/D42</f>
        <v>7.0874999999999995</v>
      </c>
      <c r="E32" s="37">
        <f t="shared" si="8"/>
        <v>5.0636363636363635</v>
      </c>
      <c r="F32" s="37">
        <f t="shared" si="8"/>
        <v>4.6416666666666666</v>
      </c>
      <c r="G32" s="37">
        <f t="shared" si="8"/>
        <v>4.6416666666666666</v>
      </c>
      <c r="H32" s="37">
        <f t="shared" si="8"/>
        <v>4.6416666666666666</v>
      </c>
      <c r="I32" s="37">
        <f t="shared" si="8"/>
        <v>4.8434782608695652</v>
      </c>
      <c r="J32" s="37">
        <f t="shared" si="8"/>
        <v>5.0636363636363635</v>
      </c>
      <c r="K32" s="37">
        <f t="shared" si="8"/>
        <v>7.0249999999999995</v>
      </c>
      <c r="L32" s="37">
        <f t="shared" si="8"/>
        <v>11.239999999999998</v>
      </c>
      <c r="M32" s="37">
        <f t="shared" si="8"/>
        <v>24.08</v>
      </c>
      <c r="N32" s="15"/>
    </row>
    <row r="33" spans="1:14" ht="13.5" thickBot="1" x14ac:dyDescent="0.25">
      <c r="A33" s="40" t="s">
        <v>6</v>
      </c>
      <c r="B33" s="4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3.5" thickBot="1" x14ac:dyDescent="0.25">
      <c r="A34" s="6" t="s">
        <v>49</v>
      </c>
      <c r="B34" s="47"/>
      <c r="C34" s="7"/>
      <c r="D34" s="7"/>
      <c r="E34" s="7"/>
      <c r="F34" s="7"/>
      <c r="G34" s="7"/>
      <c r="H34" s="7"/>
      <c r="I34" s="8"/>
      <c r="J34" s="7"/>
      <c r="K34" s="7"/>
      <c r="L34" s="7"/>
      <c r="M34" s="7"/>
      <c r="N34" s="8"/>
    </row>
    <row r="35" spans="1:14" ht="16.5" customHeight="1" x14ac:dyDescent="0.2">
      <c r="A35" s="36" t="s">
        <v>37</v>
      </c>
      <c r="B35" s="11">
        <f>(B16/4)+B30+B24</f>
        <v>120.39999999999999</v>
      </c>
      <c r="C35" s="11">
        <f>(C16/4)+C30+C24</f>
        <v>120.39999999999999</v>
      </c>
      <c r="D35" s="11">
        <f>(D16/4)+D30+D24</f>
        <v>120.39999999999999</v>
      </c>
      <c r="E35" s="11">
        <f>(E16/4)+E30+E24</f>
        <v>120.39999999999999</v>
      </c>
      <c r="F35" s="11">
        <f t="shared" ref="F35:M35" si="9">(F16/4)+F30+F24</f>
        <v>120.39999999999999</v>
      </c>
      <c r="G35" s="11">
        <f t="shared" si="9"/>
        <v>120.39999999999999</v>
      </c>
      <c r="H35" s="11">
        <f t="shared" si="9"/>
        <v>120.39999999999999</v>
      </c>
      <c r="I35" s="11">
        <f t="shared" si="9"/>
        <v>120.39999999999999</v>
      </c>
      <c r="J35" s="11">
        <f t="shared" si="9"/>
        <v>120.39999999999999</v>
      </c>
      <c r="K35" s="11">
        <f t="shared" si="9"/>
        <v>120.39999999999999</v>
      </c>
      <c r="L35" s="11">
        <f t="shared" si="9"/>
        <v>120.39999999999999</v>
      </c>
      <c r="M35" s="11">
        <f t="shared" si="9"/>
        <v>120.39999999999999</v>
      </c>
      <c r="N35" s="3">
        <f>+SUM(B35:M35)</f>
        <v>1444.8000000000002</v>
      </c>
    </row>
    <row r="36" spans="1:14" x14ac:dyDescent="0.2">
      <c r="A36" s="19" t="s">
        <v>67</v>
      </c>
      <c r="B36" s="19"/>
      <c r="C36" s="4"/>
      <c r="D36" s="4"/>
      <c r="E36" s="4"/>
      <c r="F36" s="12"/>
      <c r="G36" s="4"/>
      <c r="H36" s="12"/>
      <c r="I36" s="4"/>
      <c r="J36" s="4"/>
      <c r="K36" s="12"/>
      <c r="L36" s="4"/>
      <c r="M36" s="12"/>
      <c r="N36" s="4"/>
    </row>
    <row r="37" spans="1:14" x14ac:dyDescent="0.2">
      <c r="A37" s="13" t="s">
        <v>1</v>
      </c>
      <c r="B37" s="17">
        <f t="shared" ref="B37:M37" si="10">B35/B6</f>
        <v>0.7</v>
      </c>
      <c r="C37" s="17">
        <f t="shared" si="10"/>
        <v>0.7</v>
      </c>
      <c r="D37" s="17">
        <f t="shared" si="10"/>
        <v>0.7</v>
      </c>
      <c r="E37" s="17">
        <f t="shared" si="10"/>
        <v>0.7</v>
      </c>
      <c r="F37" s="17">
        <f t="shared" si="10"/>
        <v>0.7</v>
      </c>
      <c r="G37" s="17">
        <f t="shared" si="10"/>
        <v>0.7</v>
      </c>
      <c r="H37" s="17">
        <f t="shared" si="10"/>
        <v>0.7</v>
      </c>
      <c r="I37" s="17">
        <f t="shared" si="10"/>
        <v>0.7</v>
      </c>
      <c r="J37" s="17">
        <f t="shared" si="10"/>
        <v>0.7</v>
      </c>
      <c r="K37" s="17">
        <f t="shared" si="10"/>
        <v>0.7</v>
      </c>
      <c r="L37" s="17">
        <f t="shared" si="10"/>
        <v>0.7</v>
      </c>
      <c r="M37" s="17">
        <f t="shared" si="10"/>
        <v>0.7</v>
      </c>
      <c r="N37" s="3"/>
    </row>
    <row r="38" spans="1:14" x14ac:dyDescent="0.2">
      <c r="A38" s="19" t="s">
        <v>51</v>
      </c>
      <c r="B38" s="19"/>
      <c r="C38" s="17"/>
      <c r="D38" s="17"/>
      <c r="E38" s="17"/>
      <c r="F38" s="18"/>
      <c r="G38" s="17"/>
      <c r="H38" s="18"/>
      <c r="I38" s="17"/>
      <c r="J38" s="17"/>
      <c r="K38" s="18"/>
      <c r="L38" s="17"/>
      <c r="M38" s="18"/>
      <c r="N38" s="3"/>
    </row>
    <row r="39" spans="1:14" x14ac:dyDescent="0.2">
      <c r="A39" s="19" t="s">
        <v>63</v>
      </c>
      <c r="B39" s="19"/>
      <c r="C39" s="4"/>
      <c r="D39" s="4"/>
      <c r="E39" s="4"/>
      <c r="F39" s="12"/>
      <c r="G39" s="4"/>
      <c r="H39" s="12"/>
      <c r="I39" s="4"/>
      <c r="J39" s="4"/>
      <c r="K39" s="12"/>
      <c r="L39" s="4"/>
      <c r="M39" s="12"/>
      <c r="N39" s="4"/>
    </row>
    <row r="40" spans="1:14" x14ac:dyDescent="0.2">
      <c r="A40" s="13" t="s">
        <v>7</v>
      </c>
      <c r="B40" s="16">
        <f t="shared" ref="B40:M40" si="11">B30/B35</f>
        <v>1</v>
      </c>
      <c r="C40" s="16">
        <f t="shared" si="11"/>
        <v>1</v>
      </c>
      <c r="D40" s="16">
        <f t="shared" si="11"/>
        <v>0.94186046511627908</v>
      </c>
      <c r="E40" s="16">
        <f t="shared" si="11"/>
        <v>0.92524916943521596</v>
      </c>
      <c r="F40" s="16">
        <f t="shared" si="11"/>
        <v>0.92524916943521596</v>
      </c>
      <c r="G40" s="16">
        <f t="shared" si="11"/>
        <v>0.92524916943521596</v>
      </c>
      <c r="H40" s="16">
        <f t="shared" si="11"/>
        <v>0.92524916943521596</v>
      </c>
      <c r="I40" s="16">
        <f t="shared" si="11"/>
        <v>0.92524916943521596</v>
      </c>
      <c r="J40" s="16">
        <f t="shared" si="11"/>
        <v>0.92524916943521596</v>
      </c>
      <c r="K40" s="16">
        <f t="shared" si="11"/>
        <v>0.93355481727574752</v>
      </c>
      <c r="L40" s="16">
        <f t="shared" si="11"/>
        <v>0.93355481727574752</v>
      </c>
      <c r="M40" s="16">
        <f t="shared" si="11"/>
        <v>1</v>
      </c>
      <c r="N40" s="3"/>
    </row>
    <row r="41" spans="1:14" ht="13.5" thickBot="1" x14ac:dyDescent="0.25">
      <c r="A41" s="19"/>
      <c r="B41" s="19"/>
      <c r="C41" s="4"/>
      <c r="D41" s="4"/>
      <c r="E41" s="4"/>
      <c r="F41" s="12"/>
      <c r="G41" s="4"/>
      <c r="H41" s="12"/>
      <c r="I41" s="4"/>
      <c r="J41" s="4"/>
      <c r="K41" s="12"/>
      <c r="L41" s="4"/>
      <c r="M41" s="12"/>
      <c r="N41" s="4"/>
    </row>
    <row r="42" spans="1:14" ht="14.25" customHeight="1" thickBot="1" x14ac:dyDescent="0.25">
      <c r="A42" s="6" t="s">
        <v>8</v>
      </c>
      <c r="B42" s="47">
        <f>+B28</f>
        <v>4</v>
      </c>
      <c r="C42" s="56">
        <f>B42+C28</f>
        <v>10</v>
      </c>
      <c r="D42" s="56">
        <f>C42+D28</f>
        <v>16</v>
      </c>
      <c r="E42" s="56">
        <f>D42+E28</f>
        <v>22</v>
      </c>
      <c r="F42" s="56">
        <f>E42+F28-B28</f>
        <v>24</v>
      </c>
      <c r="G42" s="56">
        <f t="shared" ref="G42:M42" si="12">F42+G28-C28</f>
        <v>24</v>
      </c>
      <c r="H42" s="56">
        <f t="shared" si="12"/>
        <v>24</v>
      </c>
      <c r="I42" s="56">
        <f t="shared" si="12"/>
        <v>23</v>
      </c>
      <c r="J42" s="56">
        <f t="shared" si="12"/>
        <v>22</v>
      </c>
      <c r="K42" s="56">
        <f t="shared" si="12"/>
        <v>16</v>
      </c>
      <c r="L42" s="56">
        <f t="shared" si="12"/>
        <v>10</v>
      </c>
      <c r="M42" s="56">
        <f t="shared" si="12"/>
        <v>5</v>
      </c>
      <c r="N42" s="8"/>
    </row>
    <row r="43" spans="1:14" ht="25.5" customHeight="1" thickBot="1" x14ac:dyDescent="0.25">
      <c r="A43" s="43" t="s">
        <v>50</v>
      </c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</sheetData>
  <mergeCells count="1">
    <mergeCell ref="A1:N1"/>
  </mergeCells>
  <pageMargins left="0.62992125984251968" right="0.23622047244094491" top="1.1811023622047245" bottom="0.27559055118110237" header="0" footer="0.31496062992125984"/>
  <pageSetup orientation="landscape" r:id="rId1"/>
  <headerFooter alignWithMargins="0"/>
  <rowBreaks count="1" manualBreakCount="1">
    <brk id="43" max="10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topLeftCell="A3" zoomScale="98" zoomScaleSheetLayoutView="98" workbookViewId="0">
      <selection activeCell="A3" sqref="A3"/>
    </sheetView>
  </sheetViews>
  <sheetFormatPr baseColWidth="10" defaultColWidth="11.42578125" defaultRowHeight="12.75" x14ac:dyDescent="0.2"/>
  <cols>
    <col min="1" max="1" width="69.28515625" customWidth="1"/>
    <col min="2" max="2" width="9.7109375" customWidth="1"/>
    <col min="3" max="5" width="9.42578125" customWidth="1"/>
    <col min="6" max="6" width="9.28515625" customWidth="1"/>
    <col min="7" max="7" width="9.140625" customWidth="1"/>
    <col min="8" max="9" width="9.42578125" customWidth="1"/>
    <col min="10" max="10" width="8.42578125" customWidth="1"/>
    <col min="11" max="11" width="9" customWidth="1"/>
    <col min="12" max="12" width="9.7109375" customWidth="1"/>
    <col min="13" max="13" width="9.42578125" customWidth="1"/>
    <col min="14" max="14" width="9" customWidth="1"/>
  </cols>
  <sheetData>
    <row r="1" spans="1:14" ht="58.5" customHeight="1" thickBot="1" x14ac:dyDescent="0.25">
      <c r="A1" s="99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13.5" thickBot="1" x14ac:dyDescent="0.25">
      <c r="A2" s="6" t="s">
        <v>33</v>
      </c>
      <c r="B2" s="6" t="s">
        <v>80</v>
      </c>
      <c r="C2" s="28" t="s">
        <v>82</v>
      </c>
      <c r="D2" s="28" t="s">
        <v>69</v>
      </c>
      <c r="E2" s="28" t="s">
        <v>9</v>
      </c>
      <c r="F2" s="29" t="s">
        <v>10</v>
      </c>
      <c r="G2" s="29" t="s">
        <v>11</v>
      </c>
      <c r="H2" s="29" t="s">
        <v>12</v>
      </c>
      <c r="I2" s="29" t="s">
        <v>48</v>
      </c>
      <c r="J2" s="29" t="s">
        <v>13</v>
      </c>
      <c r="K2" s="29" t="s">
        <v>14</v>
      </c>
      <c r="L2" s="29" t="s">
        <v>15</v>
      </c>
      <c r="M2" s="29" t="s">
        <v>16</v>
      </c>
      <c r="N2" s="30">
        <v>2014</v>
      </c>
    </row>
    <row r="3" spans="1:14" ht="16.5" customHeight="1" thickBot="1" x14ac:dyDescent="0.25">
      <c r="A3" s="46" t="s">
        <v>86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3">
        <v>1</v>
      </c>
    </row>
    <row r="4" spans="1:14" ht="13.5" thickBot="1" x14ac:dyDescent="0.25">
      <c r="A4" s="5" t="s">
        <v>3</v>
      </c>
      <c r="B4" s="25">
        <f t="shared" ref="B4:N4" si="0">SUM(B3:B3)</f>
        <v>1</v>
      </c>
      <c r="C4" s="25">
        <f t="shared" ref="C4:D4" si="1">SUM(C3:C3)</f>
        <v>1</v>
      </c>
      <c r="D4" s="25">
        <f t="shared" si="1"/>
        <v>1</v>
      </c>
      <c r="E4" s="25">
        <f t="shared" si="0"/>
        <v>1</v>
      </c>
      <c r="F4" s="25">
        <f t="shared" si="0"/>
        <v>1</v>
      </c>
      <c r="G4" s="25">
        <f t="shared" si="0"/>
        <v>1</v>
      </c>
      <c r="H4" s="25">
        <f t="shared" si="0"/>
        <v>1</v>
      </c>
      <c r="I4" s="26">
        <f t="shared" si="0"/>
        <v>1</v>
      </c>
      <c r="J4" s="25">
        <f t="shared" si="0"/>
        <v>1</v>
      </c>
      <c r="K4" s="25">
        <f t="shared" si="0"/>
        <v>1</v>
      </c>
      <c r="L4" s="25">
        <f t="shared" si="0"/>
        <v>1</v>
      </c>
      <c r="M4" s="25">
        <f t="shared" si="0"/>
        <v>1</v>
      </c>
      <c r="N4" s="26">
        <f t="shared" si="0"/>
        <v>1</v>
      </c>
    </row>
    <row r="5" spans="1:14" ht="13.5" thickBot="1" x14ac:dyDescent="0.25">
      <c r="A5" s="6" t="s">
        <v>72</v>
      </c>
      <c r="B5" s="47"/>
      <c r="C5" s="7"/>
      <c r="D5" s="7"/>
      <c r="E5" s="7"/>
      <c r="F5" s="7"/>
      <c r="G5" s="7"/>
      <c r="H5" s="7"/>
      <c r="I5" s="8"/>
      <c r="J5" s="7"/>
      <c r="K5" s="7"/>
      <c r="L5" s="7"/>
      <c r="M5" s="7"/>
      <c r="N5" s="8"/>
    </row>
    <row r="6" spans="1:14" ht="15" customHeight="1" x14ac:dyDescent="0.2">
      <c r="A6" s="27" t="s">
        <v>20</v>
      </c>
      <c r="B6" s="9">
        <f>+'METAS CDMYPE'!B20</f>
        <v>172</v>
      </c>
      <c r="C6" s="9">
        <f>+'METAS CDMYPE'!C20</f>
        <v>172</v>
      </c>
      <c r="D6" s="9">
        <f>+'METAS CDMYPE'!D20</f>
        <v>172</v>
      </c>
      <c r="E6" s="9">
        <f>+'METAS CDMYPE'!E20</f>
        <v>172</v>
      </c>
      <c r="F6" s="9">
        <f>+'METAS CDMYPE'!F20</f>
        <v>172</v>
      </c>
      <c r="G6" s="9">
        <f>+'METAS CDMYPE'!G20</f>
        <v>172</v>
      </c>
      <c r="H6" s="9">
        <f>+'METAS CDMYPE'!H20</f>
        <v>172</v>
      </c>
      <c r="I6" s="9">
        <f>+'METAS CDMYPE'!I20</f>
        <v>172</v>
      </c>
      <c r="J6" s="9">
        <f>+'METAS CDMYPE'!J20</f>
        <v>172</v>
      </c>
      <c r="K6" s="9">
        <f>+'METAS CDMYPE'!K20</f>
        <v>172</v>
      </c>
      <c r="L6" s="9">
        <f>+'METAS CDMYPE'!L20</f>
        <v>172</v>
      </c>
      <c r="M6" s="9">
        <f>+'METAS CDMYPE'!M20</f>
        <v>172</v>
      </c>
      <c r="N6" s="3">
        <f>+SUM(B6:M6)</f>
        <v>2064</v>
      </c>
    </row>
    <row r="7" spans="1:14" x14ac:dyDescent="0.2">
      <c r="A7" s="10" t="s">
        <v>59</v>
      </c>
      <c r="B7" s="10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4"/>
    </row>
    <row r="8" spans="1:14" x14ac:dyDescent="0.2">
      <c r="A8" s="10" t="s">
        <v>2</v>
      </c>
      <c r="B8" s="10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4"/>
    </row>
    <row r="9" spans="1:14" x14ac:dyDescent="0.2">
      <c r="A9" s="27" t="s">
        <v>34</v>
      </c>
      <c r="B9" s="9">
        <f>+B6*0.7</f>
        <v>120.39999999999999</v>
      </c>
      <c r="C9" s="9">
        <f>+C6*0.7</f>
        <v>120.39999999999999</v>
      </c>
      <c r="D9" s="9">
        <f>+D6*0.7</f>
        <v>120.39999999999999</v>
      </c>
      <c r="E9" s="9">
        <f>+E6*0.7</f>
        <v>120.39999999999999</v>
      </c>
      <c r="F9" s="9">
        <f>+F6*0.7</f>
        <v>120.39999999999999</v>
      </c>
      <c r="G9" s="9">
        <f t="shared" ref="G9:M9" si="2">+G6*0.7</f>
        <v>120.39999999999999</v>
      </c>
      <c r="H9" s="9">
        <f t="shared" si="2"/>
        <v>120.39999999999999</v>
      </c>
      <c r="I9" s="9">
        <f t="shared" si="2"/>
        <v>120.39999999999999</v>
      </c>
      <c r="J9" s="9">
        <f t="shared" si="2"/>
        <v>120.39999999999999</v>
      </c>
      <c r="K9" s="9">
        <f t="shared" si="2"/>
        <v>120.39999999999999</v>
      </c>
      <c r="L9" s="9">
        <f t="shared" si="2"/>
        <v>120.39999999999999</v>
      </c>
      <c r="M9" s="9">
        <f t="shared" si="2"/>
        <v>120.39999999999999</v>
      </c>
      <c r="N9" s="3">
        <f>+SUM(B9:M9)</f>
        <v>1444.8000000000002</v>
      </c>
    </row>
    <row r="10" spans="1:14" x14ac:dyDescent="0.2">
      <c r="A10" s="10" t="s">
        <v>46</v>
      </c>
      <c r="B10" s="10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4"/>
    </row>
    <row r="11" spans="1:14" ht="13.5" thickBot="1" x14ac:dyDescent="0.25">
      <c r="A11" s="10" t="s">
        <v>61</v>
      </c>
      <c r="B11" s="10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1"/>
    </row>
    <row r="12" spans="1:14" ht="13.5" thickBot="1" x14ac:dyDescent="0.25">
      <c r="A12" s="6" t="s">
        <v>5</v>
      </c>
      <c r="B12" s="47"/>
      <c r="C12" s="7"/>
      <c r="D12" s="7"/>
      <c r="E12" s="7"/>
      <c r="F12" s="7"/>
      <c r="G12" s="7"/>
      <c r="H12" s="7"/>
      <c r="I12" s="8"/>
      <c r="J12" s="7"/>
      <c r="K12" s="7"/>
      <c r="L12" s="7"/>
      <c r="M12" s="7"/>
      <c r="N12" s="8"/>
    </row>
    <row r="13" spans="1:14" x14ac:dyDescent="0.2">
      <c r="A13" s="27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3">
        <f>+SUM(B13:M13)</f>
        <v>0</v>
      </c>
    </row>
    <row r="14" spans="1:14" ht="13.5" customHeight="1" x14ac:dyDescent="0.2">
      <c r="A14" s="10" t="s">
        <v>55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</row>
    <row r="15" spans="1:14" x14ac:dyDescent="0.2">
      <c r="A15" s="27" t="s">
        <v>38</v>
      </c>
      <c r="B15" s="9">
        <f>+'METAS CDMYPE'!B31</f>
        <v>0</v>
      </c>
      <c r="C15" s="9">
        <f>+'METAS CDMYPE'!C31</f>
        <v>0</v>
      </c>
      <c r="D15" s="9">
        <f>+'METAS CDMYPE'!D31</f>
        <v>0</v>
      </c>
      <c r="E15" s="9">
        <f>+'METAS CDMYPE'!E31</f>
        <v>0</v>
      </c>
      <c r="F15" s="9">
        <f>+'METAS CDMYPE'!F31</f>
        <v>0</v>
      </c>
      <c r="G15" s="9">
        <f>+'METAS CDMYPE'!G31</f>
        <v>0</v>
      </c>
      <c r="H15" s="9">
        <f>+'METAS CDMYPE'!H31</f>
        <v>0</v>
      </c>
      <c r="I15" s="9">
        <f>+'METAS CDMYPE'!I31</f>
        <v>0</v>
      </c>
      <c r="J15" s="9">
        <f>+'METAS CDMYPE'!J31</f>
        <v>0</v>
      </c>
      <c r="K15" s="9">
        <f>+'METAS CDMYPE'!K31</f>
        <v>0</v>
      </c>
      <c r="L15" s="9">
        <f>+'METAS CDMYPE'!L31</f>
        <v>0</v>
      </c>
      <c r="M15" s="9">
        <f>+'METAS CDMYPE'!M31</f>
        <v>0</v>
      </c>
      <c r="N15" s="3">
        <f>+SUM(B15:M15)</f>
        <v>0</v>
      </c>
    </row>
    <row r="16" spans="1:14" x14ac:dyDescent="0.2">
      <c r="A16" s="27" t="s">
        <v>56</v>
      </c>
      <c r="B16" s="9">
        <f>+B13*4+B15*8</f>
        <v>0</v>
      </c>
      <c r="C16" s="9">
        <f>+C13*4+C15*8</f>
        <v>0</v>
      </c>
      <c r="D16" s="9">
        <f>+D13*4+D15*8</f>
        <v>0</v>
      </c>
      <c r="E16" s="9">
        <f>+E13*4+E15*8</f>
        <v>0</v>
      </c>
      <c r="F16" s="9">
        <f>+F13*4+F15*8</f>
        <v>0</v>
      </c>
      <c r="G16" s="9">
        <f t="shared" ref="G16:M16" si="3">+G13*4+G15*8</f>
        <v>0</v>
      </c>
      <c r="H16" s="9">
        <f t="shared" si="3"/>
        <v>0</v>
      </c>
      <c r="I16" s="9">
        <f t="shared" si="3"/>
        <v>0</v>
      </c>
      <c r="J16" s="9">
        <f t="shared" si="3"/>
        <v>0</v>
      </c>
      <c r="K16" s="9">
        <f t="shared" si="3"/>
        <v>0</v>
      </c>
      <c r="L16" s="9">
        <f t="shared" si="3"/>
        <v>0</v>
      </c>
      <c r="M16" s="9">
        <f t="shared" si="3"/>
        <v>0</v>
      </c>
      <c r="N16" s="3">
        <f>+SUM(B16:M16)</f>
        <v>0</v>
      </c>
    </row>
    <row r="17" spans="1:14" x14ac:dyDescent="0.2">
      <c r="A17" s="10" t="s">
        <v>62</v>
      </c>
      <c r="B17" s="10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4"/>
    </row>
    <row r="18" spans="1:14" x14ac:dyDescent="0.2">
      <c r="A18" s="27" t="s">
        <v>40</v>
      </c>
      <c r="B18" s="9">
        <f t="shared" ref="B18:M18" si="4">B13*15+B15*10</f>
        <v>0</v>
      </c>
      <c r="C18" s="9">
        <f t="shared" ref="C18:D18" si="5">C13*15+C15*10</f>
        <v>0</v>
      </c>
      <c r="D18" s="9">
        <f t="shared" si="5"/>
        <v>0</v>
      </c>
      <c r="E18" s="9">
        <f t="shared" si="4"/>
        <v>0</v>
      </c>
      <c r="F18" s="9">
        <f t="shared" si="4"/>
        <v>0</v>
      </c>
      <c r="G18" s="9">
        <f t="shared" si="4"/>
        <v>0</v>
      </c>
      <c r="H18" s="9">
        <f t="shared" si="4"/>
        <v>0</v>
      </c>
      <c r="I18" s="9">
        <f t="shared" si="4"/>
        <v>0</v>
      </c>
      <c r="J18" s="9">
        <f t="shared" si="4"/>
        <v>0</v>
      </c>
      <c r="K18" s="9">
        <f t="shared" si="4"/>
        <v>0</v>
      </c>
      <c r="L18" s="9">
        <f t="shared" si="4"/>
        <v>0</v>
      </c>
      <c r="M18" s="9">
        <f t="shared" si="4"/>
        <v>0</v>
      </c>
      <c r="N18" s="3">
        <f>+SUM(B18:M18)</f>
        <v>0</v>
      </c>
    </row>
    <row r="19" spans="1:14" x14ac:dyDescent="0.2">
      <c r="A19" s="21" t="s">
        <v>58</v>
      </c>
      <c r="B19" s="21"/>
      <c r="C19" s="9"/>
      <c r="D19" s="9"/>
      <c r="E19" s="9"/>
      <c r="F19" s="9"/>
      <c r="G19" s="9"/>
      <c r="H19" s="9"/>
      <c r="I19" s="3"/>
      <c r="J19" s="9"/>
      <c r="K19" s="9"/>
      <c r="L19" s="9"/>
      <c r="M19" s="9"/>
      <c r="N19" s="3"/>
    </row>
    <row r="20" spans="1:14" x14ac:dyDescent="0.2">
      <c r="A20" s="27" t="s">
        <v>41</v>
      </c>
      <c r="B20" s="14">
        <f t="shared" ref="B20:M20" si="6">B18/1</f>
        <v>0</v>
      </c>
      <c r="C20" s="14">
        <f t="shared" ref="C20:D20" si="7">C18/1</f>
        <v>0</v>
      </c>
      <c r="D20" s="14">
        <f t="shared" si="7"/>
        <v>0</v>
      </c>
      <c r="E20" s="14">
        <f t="shared" si="6"/>
        <v>0</v>
      </c>
      <c r="F20" s="14">
        <f t="shared" si="6"/>
        <v>0</v>
      </c>
      <c r="G20" s="14">
        <f t="shared" si="6"/>
        <v>0</v>
      </c>
      <c r="H20" s="14">
        <f t="shared" si="6"/>
        <v>0</v>
      </c>
      <c r="I20" s="14">
        <f t="shared" si="6"/>
        <v>0</v>
      </c>
      <c r="J20" s="14">
        <f t="shared" si="6"/>
        <v>0</v>
      </c>
      <c r="K20" s="14">
        <f t="shared" si="6"/>
        <v>0</v>
      </c>
      <c r="L20" s="14">
        <f t="shared" si="6"/>
        <v>0</v>
      </c>
      <c r="M20" s="14">
        <f t="shared" si="6"/>
        <v>0</v>
      </c>
      <c r="N20" s="3">
        <f>+SUM(B20:M20)</f>
        <v>0</v>
      </c>
    </row>
    <row r="21" spans="1:14" ht="13.5" thickBot="1" x14ac:dyDescent="0.25">
      <c r="A21" s="10" t="s">
        <v>65</v>
      </c>
      <c r="B21" s="1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4"/>
      <c r="N21" s="20"/>
    </row>
    <row r="22" spans="1:14" ht="13.5" thickBot="1" x14ac:dyDescent="0.25">
      <c r="A22" s="6" t="s">
        <v>24</v>
      </c>
      <c r="B22" s="4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</row>
    <row r="23" spans="1:14" x14ac:dyDescent="0.2">
      <c r="A23" s="38" t="s">
        <v>54</v>
      </c>
      <c r="B23" s="39">
        <f>+'METAS CDMYPE'!B39/'METAS CDMYPE'!B18</f>
        <v>0</v>
      </c>
      <c r="C23" s="39">
        <v>0</v>
      </c>
      <c r="D23" s="39">
        <f>+'METAS CDMYPE'!D39/'METAS CDMYPE'!D18</f>
        <v>0.875</v>
      </c>
      <c r="E23" s="39">
        <f>+'METAS CDMYPE'!E39/'METAS CDMYPE'!E18</f>
        <v>1.125</v>
      </c>
      <c r="F23" s="39">
        <f>+'METAS CDMYPE'!F39/'METAS CDMYPE'!F18</f>
        <v>1.125</v>
      </c>
      <c r="G23" s="39">
        <f>+'METAS CDMYPE'!G39/'METAS CDMYPE'!G18</f>
        <v>1.125</v>
      </c>
      <c r="H23" s="39">
        <f>+'METAS CDMYPE'!H39/'METAS CDMYPE'!H18</f>
        <v>1.125</v>
      </c>
      <c r="I23" s="39">
        <f>+'METAS CDMYPE'!I39/'METAS CDMYPE'!I18</f>
        <v>1.125</v>
      </c>
      <c r="J23" s="39">
        <f>+'METAS CDMYPE'!J39/'METAS CDMYPE'!J18</f>
        <v>1.125</v>
      </c>
      <c r="K23" s="39">
        <f>+'METAS CDMYPE'!K39/'METAS CDMYPE'!K18</f>
        <v>1</v>
      </c>
      <c r="L23" s="39">
        <f>+'METAS CDMYPE'!L39/'METAS CDMYPE'!L18</f>
        <v>1</v>
      </c>
      <c r="M23" s="39">
        <f>+'METAS CDMYPE'!M39/'METAS CDMYPE'!M18</f>
        <v>0</v>
      </c>
      <c r="N23" s="45">
        <f>+SUM(B23:M23)</f>
        <v>9.625</v>
      </c>
    </row>
    <row r="24" spans="1:14" x14ac:dyDescent="0.2">
      <c r="A24" s="27" t="s">
        <v>53</v>
      </c>
      <c r="B24" s="9">
        <f>+B23*8</f>
        <v>0</v>
      </c>
      <c r="C24" s="9">
        <f>+C23*8</f>
        <v>0</v>
      </c>
      <c r="D24" s="9">
        <f>+D23*8</f>
        <v>7</v>
      </c>
      <c r="E24" s="9">
        <f>+E23*8</f>
        <v>9</v>
      </c>
      <c r="F24" s="9">
        <f t="shared" ref="F24:M24" si="8">+F23*8</f>
        <v>9</v>
      </c>
      <c r="G24" s="9">
        <f t="shared" si="8"/>
        <v>9</v>
      </c>
      <c r="H24" s="9">
        <f t="shared" si="8"/>
        <v>9</v>
      </c>
      <c r="I24" s="9">
        <f t="shared" si="8"/>
        <v>9</v>
      </c>
      <c r="J24" s="9">
        <f t="shared" si="8"/>
        <v>9</v>
      </c>
      <c r="K24" s="9">
        <f t="shared" si="8"/>
        <v>8</v>
      </c>
      <c r="L24" s="9">
        <f t="shared" si="8"/>
        <v>8</v>
      </c>
      <c r="M24" s="9">
        <f t="shared" si="8"/>
        <v>0</v>
      </c>
      <c r="N24" s="3">
        <f>+SUM(B24:M24)</f>
        <v>77</v>
      </c>
    </row>
    <row r="25" spans="1:14" ht="12.75" customHeight="1" x14ac:dyDescent="0.2">
      <c r="A25" s="24" t="s">
        <v>66</v>
      </c>
      <c r="B25" s="24"/>
      <c r="C25" s="9"/>
      <c r="D25" s="9"/>
      <c r="E25" s="9"/>
      <c r="F25" s="9"/>
      <c r="G25" s="9"/>
      <c r="H25" s="9"/>
      <c r="I25" s="3"/>
      <c r="J25" s="9"/>
      <c r="K25" s="9"/>
      <c r="L25" s="9"/>
      <c r="M25" s="9"/>
      <c r="N25" s="3"/>
    </row>
    <row r="26" spans="1:14" ht="13.5" thickBot="1" x14ac:dyDescent="0.25">
      <c r="A26" s="27" t="s">
        <v>27</v>
      </c>
      <c r="B26" s="15">
        <f t="shared" ref="B26:M26" si="9">+B23/1</f>
        <v>0</v>
      </c>
      <c r="C26" s="15">
        <f t="shared" ref="C26:D26" si="10">+C23/1</f>
        <v>0</v>
      </c>
      <c r="D26" s="15">
        <f t="shared" si="10"/>
        <v>0.875</v>
      </c>
      <c r="E26" s="15">
        <f t="shared" si="9"/>
        <v>1.125</v>
      </c>
      <c r="F26" s="15">
        <f t="shared" si="9"/>
        <v>1.125</v>
      </c>
      <c r="G26" s="15">
        <f t="shared" si="9"/>
        <v>1.125</v>
      </c>
      <c r="H26" s="15">
        <f t="shared" si="9"/>
        <v>1.125</v>
      </c>
      <c r="I26" s="15">
        <f t="shared" si="9"/>
        <v>1.125</v>
      </c>
      <c r="J26" s="15">
        <f t="shared" si="9"/>
        <v>1.125</v>
      </c>
      <c r="K26" s="15">
        <f t="shared" si="9"/>
        <v>1</v>
      </c>
      <c r="L26" s="15">
        <f t="shared" si="9"/>
        <v>1</v>
      </c>
      <c r="M26" s="15">
        <f t="shared" si="9"/>
        <v>0</v>
      </c>
      <c r="N26" s="45">
        <f>+SUM(B26:M26)</f>
        <v>9.625</v>
      </c>
    </row>
    <row r="27" spans="1:14" ht="13.5" thickBot="1" x14ac:dyDescent="0.25">
      <c r="A27" s="6" t="s">
        <v>47</v>
      </c>
      <c r="B27" s="4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8"/>
    </row>
    <row r="28" spans="1:14" ht="16.5" customHeight="1" x14ac:dyDescent="0.2">
      <c r="A28" s="38" t="s">
        <v>19</v>
      </c>
      <c r="B28" s="9">
        <f>+'METAS CDMYPE'!B44/ ('METAS CDMYPE'!B18 - 2)</f>
        <v>4</v>
      </c>
      <c r="C28" s="9">
        <f>+'METAS CDMYPE'!C44/ ('METAS CDMYPE'!C18 - 2)</f>
        <v>6</v>
      </c>
      <c r="D28" s="9">
        <f>+'METAS CDMYPE'!D44/ ('METAS CDMYPE'!D18 - 2)</f>
        <v>6</v>
      </c>
      <c r="E28" s="9">
        <f>+'METAS CDMYPE'!E44/ ('METAS CDMYPE'!E18 - 2)</f>
        <v>6</v>
      </c>
      <c r="F28" s="9">
        <f>+'METAS CDMYPE'!F44/ ('METAS CDMYPE'!F18 - 2)</f>
        <v>6</v>
      </c>
      <c r="G28" s="9">
        <f>+'METAS CDMYPE'!G44/ ('METAS CDMYPE'!G18 - 2)</f>
        <v>6</v>
      </c>
      <c r="H28" s="9">
        <f>+'METAS CDMYPE'!H44/ ('METAS CDMYPE'!H18 - 2)</f>
        <v>6</v>
      </c>
      <c r="I28" s="9">
        <f>+'METAS CDMYPE'!I44/ ('METAS CDMYPE'!I18 - 2)</f>
        <v>5</v>
      </c>
      <c r="J28" s="9">
        <f>+'METAS CDMYPE'!J44/ ('METAS CDMYPE'!J18 - 2)</f>
        <v>5</v>
      </c>
      <c r="K28" s="9">
        <f>+'METAS CDMYPE'!K44/ ('METAS CDMYPE'!K18 - 2)</f>
        <v>0</v>
      </c>
      <c r="L28" s="9">
        <f>+'METAS CDMYPE'!L44/ ('METAS CDMYPE'!L18 - 2)</f>
        <v>0</v>
      </c>
      <c r="M28" s="9">
        <f>+'METAS CDMYPE'!M44/ ('METAS CDMYPE'!M18 - 2)</f>
        <v>0</v>
      </c>
      <c r="N28" s="3">
        <f>+SUM(B28:M28)</f>
        <v>50</v>
      </c>
    </row>
    <row r="29" spans="1:14" x14ac:dyDescent="0.2">
      <c r="A29" s="21" t="s">
        <v>52</v>
      </c>
      <c r="B29" s="21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5"/>
    </row>
    <row r="30" spans="1:14" x14ac:dyDescent="0.2">
      <c r="A30" s="27" t="s">
        <v>35</v>
      </c>
      <c r="B30" s="9">
        <f>+B9-(B16/4)-B24</f>
        <v>120.39999999999999</v>
      </c>
      <c r="C30" s="9">
        <f>+C9-(C16/4)-C24</f>
        <v>120.39999999999999</v>
      </c>
      <c r="D30" s="9">
        <f>+D9-(D16/4)-D24</f>
        <v>113.39999999999999</v>
      </c>
      <c r="E30" s="9">
        <f>+E9-(E16/4)-E24</f>
        <v>111.39999999999999</v>
      </c>
      <c r="F30" s="9">
        <f t="shared" ref="F30:M30" si="11">+F9-(F16/4)-F24</f>
        <v>111.39999999999999</v>
      </c>
      <c r="G30" s="9">
        <f t="shared" si="11"/>
        <v>111.39999999999999</v>
      </c>
      <c r="H30" s="9">
        <f t="shared" si="11"/>
        <v>111.39999999999999</v>
      </c>
      <c r="I30" s="9">
        <f t="shared" si="11"/>
        <v>111.39999999999999</v>
      </c>
      <c r="J30" s="9">
        <f t="shared" si="11"/>
        <v>111.39999999999999</v>
      </c>
      <c r="K30" s="9">
        <f t="shared" si="11"/>
        <v>112.39999999999999</v>
      </c>
      <c r="L30" s="9">
        <f t="shared" si="11"/>
        <v>112.39999999999999</v>
      </c>
      <c r="M30" s="9">
        <f t="shared" si="11"/>
        <v>120.39999999999999</v>
      </c>
      <c r="N30" s="3">
        <f>+SUM(B30:M30)</f>
        <v>1367.8000000000002</v>
      </c>
    </row>
    <row r="31" spans="1:14" ht="24" x14ac:dyDescent="0.2">
      <c r="A31" s="24" t="s">
        <v>28</v>
      </c>
      <c r="B31" s="24"/>
      <c r="C31" s="9"/>
      <c r="D31" s="9"/>
      <c r="E31" s="9"/>
      <c r="F31" s="9"/>
      <c r="G31" s="9"/>
      <c r="H31" s="9"/>
      <c r="I31" s="3"/>
      <c r="J31" s="9"/>
      <c r="K31" s="9"/>
      <c r="L31" s="9"/>
      <c r="M31" s="9"/>
      <c r="N31" s="3"/>
    </row>
    <row r="32" spans="1:14" x14ac:dyDescent="0.2">
      <c r="A32" s="27" t="s">
        <v>29</v>
      </c>
      <c r="B32" s="37">
        <f t="shared" ref="B32:M32" si="12">B30/B42</f>
        <v>30.099999999999998</v>
      </c>
      <c r="C32" s="37">
        <f t="shared" ref="C32" si="13">C30/C42</f>
        <v>12.04</v>
      </c>
      <c r="D32" s="37">
        <f>D30/D42</f>
        <v>7.0874999999999995</v>
      </c>
      <c r="E32" s="37">
        <f t="shared" si="12"/>
        <v>5.0636363636363635</v>
      </c>
      <c r="F32" s="37">
        <f t="shared" si="12"/>
        <v>4.6416666666666666</v>
      </c>
      <c r="G32" s="37">
        <f t="shared" si="12"/>
        <v>4.6416666666666666</v>
      </c>
      <c r="H32" s="37">
        <f t="shared" si="12"/>
        <v>4.6416666666666666</v>
      </c>
      <c r="I32" s="37">
        <f t="shared" si="12"/>
        <v>4.8434782608695652</v>
      </c>
      <c r="J32" s="37">
        <f t="shared" si="12"/>
        <v>5.0636363636363635</v>
      </c>
      <c r="K32" s="37">
        <f t="shared" si="12"/>
        <v>7.0249999999999995</v>
      </c>
      <c r="L32" s="37">
        <f t="shared" si="12"/>
        <v>11.239999999999998</v>
      </c>
      <c r="M32" s="37">
        <f t="shared" si="12"/>
        <v>24.08</v>
      </c>
      <c r="N32" s="15"/>
    </row>
    <row r="33" spans="1:14" ht="13.5" thickBot="1" x14ac:dyDescent="0.25">
      <c r="A33" s="40" t="s">
        <v>6</v>
      </c>
      <c r="B33" s="4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3.5" thickBot="1" x14ac:dyDescent="0.25">
      <c r="A34" s="6" t="s">
        <v>49</v>
      </c>
      <c r="B34" s="47"/>
      <c r="C34" s="7"/>
      <c r="D34" s="7"/>
      <c r="E34" s="7"/>
      <c r="F34" s="7"/>
      <c r="G34" s="7"/>
      <c r="H34" s="7"/>
      <c r="I34" s="8"/>
      <c r="J34" s="7"/>
      <c r="K34" s="7"/>
      <c r="L34" s="7"/>
      <c r="M34" s="7"/>
      <c r="N34" s="8"/>
    </row>
    <row r="35" spans="1:14" ht="16.5" customHeight="1" x14ac:dyDescent="0.2">
      <c r="A35" s="36" t="s">
        <v>37</v>
      </c>
      <c r="B35" s="11">
        <f>(B16/4)+B30+B24</f>
        <v>120.39999999999999</v>
      </c>
      <c r="C35" s="11">
        <f>(C16/4)+C30+C24</f>
        <v>120.39999999999999</v>
      </c>
      <c r="D35" s="11">
        <f>(D16/4)+D30+D24</f>
        <v>120.39999999999999</v>
      </c>
      <c r="E35" s="11">
        <f>(E16/4)+E30+E24</f>
        <v>120.39999999999999</v>
      </c>
      <c r="F35" s="11">
        <f t="shared" ref="F35:M35" si="14">(F16/4)+F30+F24</f>
        <v>120.39999999999999</v>
      </c>
      <c r="G35" s="11">
        <f t="shared" si="14"/>
        <v>120.39999999999999</v>
      </c>
      <c r="H35" s="11">
        <f t="shared" si="14"/>
        <v>120.39999999999999</v>
      </c>
      <c r="I35" s="11">
        <f t="shared" si="14"/>
        <v>120.39999999999999</v>
      </c>
      <c r="J35" s="11">
        <f t="shared" si="14"/>
        <v>120.39999999999999</v>
      </c>
      <c r="K35" s="11">
        <f t="shared" si="14"/>
        <v>120.39999999999999</v>
      </c>
      <c r="L35" s="11">
        <f t="shared" si="14"/>
        <v>120.39999999999999</v>
      </c>
      <c r="M35" s="11">
        <f t="shared" si="14"/>
        <v>120.39999999999999</v>
      </c>
      <c r="N35" s="3">
        <f>+SUM(B35:M35)</f>
        <v>1444.8000000000002</v>
      </c>
    </row>
    <row r="36" spans="1:14" x14ac:dyDescent="0.2">
      <c r="A36" s="19" t="s">
        <v>67</v>
      </c>
      <c r="B36" s="19"/>
      <c r="C36" s="4"/>
      <c r="D36" s="4"/>
      <c r="E36" s="4"/>
      <c r="F36" s="12"/>
      <c r="G36" s="4"/>
      <c r="H36" s="12"/>
      <c r="I36" s="4"/>
      <c r="J36" s="4"/>
      <c r="K36" s="12"/>
      <c r="L36" s="4"/>
      <c r="M36" s="12"/>
      <c r="N36" s="4"/>
    </row>
    <row r="37" spans="1:14" x14ac:dyDescent="0.2">
      <c r="A37" s="13" t="s">
        <v>1</v>
      </c>
      <c r="B37" s="17">
        <f t="shared" ref="B37:M37" si="15">B35/B6</f>
        <v>0.7</v>
      </c>
      <c r="C37" s="17">
        <f t="shared" ref="C37:D37" si="16">C35/C6</f>
        <v>0.7</v>
      </c>
      <c r="D37" s="17">
        <f t="shared" si="16"/>
        <v>0.7</v>
      </c>
      <c r="E37" s="17">
        <f t="shared" si="15"/>
        <v>0.7</v>
      </c>
      <c r="F37" s="17">
        <f t="shared" si="15"/>
        <v>0.7</v>
      </c>
      <c r="G37" s="17">
        <f t="shared" si="15"/>
        <v>0.7</v>
      </c>
      <c r="H37" s="17">
        <f t="shared" si="15"/>
        <v>0.7</v>
      </c>
      <c r="I37" s="17">
        <f t="shared" si="15"/>
        <v>0.7</v>
      </c>
      <c r="J37" s="17">
        <f t="shared" si="15"/>
        <v>0.7</v>
      </c>
      <c r="K37" s="17">
        <f t="shared" si="15"/>
        <v>0.7</v>
      </c>
      <c r="L37" s="17">
        <f t="shared" si="15"/>
        <v>0.7</v>
      </c>
      <c r="M37" s="17">
        <f t="shared" si="15"/>
        <v>0.7</v>
      </c>
      <c r="N37" s="3"/>
    </row>
    <row r="38" spans="1:14" x14ac:dyDescent="0.2">
      <c r="A38" s="19" t="s">
        <v>51</v>
      </c>
      <c r="B38" s="19"/>
      <c r="C38" s="17"/>
      <c r="D38" s="17"/>
      <c r="E38" s="17"/>
      <c r="F38" s="18"/>
      <c r="G38" s="17"/>
      <c r="H38" s="18"/>
      <c r="I38" s="17"/>
      <c r="J38" s="17"/>
      <c r="K38" s="18"/>
      <c r="L38" s="17"/>
      <c r="M38" s="18"/>
      <c r="N38" s="3"/>
    </row>
    <row r="39" spans="1:14" x14ac:dyDescent="0.2">
      <c r="A39" s="19" t="s">
        <v>63</v>
      </c>
      <c r="B39" s="19"/>
      <c r="C39" s="4"/>
      <c r="D39" s="4"/>
      <c r="E39" s="4"/>
      <c r="F39" s="12"/>
      <c r="G39" s="4"/>
      <c r="H39" s="12"/>
      <c r="I39" s="4"/>
      <c r="J39" s="4"/>
      <c r="K39" s="12"/>
      <c r="L39" s="4"/>
      <c r="M39" s="12"/>
      <c r="N39" s="4"/>
    </row>
    <row r="40" spans="1:14" x14ac:dyDescent="0.2">
      <c r="A40" s="13" t="s">
        <v>7</v>
      </c>
      <c r="B40" s="16">
        <f t="shared" ref="B40:M40" si="17">B30/B35</f>
        <v>1</v>
      </c>
      <c r="C40" s="16">
        <f t="shared" ref="C40:D40" si="18">C30/C35</f>
        <v>1</v>
      </c>
      <c r="D40" s="16">
        <f t="shared" si="18"/>
        <v>0.94186046511627908</v>
      </c>
      <c r="E40" s="16">
        <f t="shared" si="17"/>
        <v>0.92524916943521596</v>
      </c>
      <c r="F40" s="16">
        <f t="shared" si="17"/>
        <v>0.92524916943521596</v>
      </c>
      <c r="G40" s="16">
        <f t="shared" si="17"/>
        <v>0.92524916943521596</v>
      </c>
      <c r="H40" s="16">
        <f t="shared" si="17"/>
        <v>0.92524916943521596</v>
      </c>
      <c r="I40" s="16">
        <f t="shared" si="17"/>
        <v>0.92524916943521596</v>
      </c>
      <c r="J40" s="16">
        <f t="shared" si="17"/>
        <v>0.92524916943521596</v>
      </c>
      <c r="K40" s="16">
        <f t="shared" si="17"/>
        <v>0.93355481727574752</v>
      </c>
      <c r="L40" s="16">
        <f t="shared" si="17"/>
        <v>0.93355481727574752</v>
      </c>
      <c r="M40" s="16">
        <f t="shared" si="17"/>
        <v>1</v>
      </c>
      <c r="N40" s="3"/>
    </row>
    <row r="41" spans="1:14" ht="13.5" thickBot="1" x14ac:dyDescent="0.25">
      <c r="A41" s="19"/>
      <c r="B41" s="19"/>
      <c r="C41" s="4"/>
      <c r="D41" s="4"/>
      <c r="E41" s="4"/>
      <c r="F41" s="12"/>
      <c r="G41" s="4"/>
      <c r="H41" s="12"/>
      <c r="I41" s="4"/>
      <c r="J41" s="4"/>
      <c r="K41" s="12"/>
      <c r="L41" s="4"/>
      <c r="M41" s="12"/>
      <c r="N41" s="4"/>
    </row>
    <row r="42" spans="1:14" ht="14.25" customHeight="1" thickBot="1" x14ac:dyDescent="0.25">
      <c r="A42" s="6" t="s">
        <v>8</v>
      </c>
      <c r="B42" s="47">
        <f>+B28</f>
        <v>4</v>
      </c>
      <c r="C42" s="56">
        <f>B42+C28</f>
        <v>10</v>
      </c>
      <c r="D42" s="56">
        <f>C42+D28</f>
        <v>16</v>
      </c>
      <c r="E42" s="56">
        <f>D42+E28</f>
        <v>22</v>
      </c>
      <c r="F42" s="56">
        <f>E42+F28-B28</f>
        <v>24</v>
      </c>
      <c r="G42" s="56">
        <f t="shared" ref="G42:M42" si="19">F42+G28-C28</f>
        <v>24</v>
      </c>
      <c r="H42" s="56">
        <f t="shared" si="19"/>
        <v>24</v>
      </c>
      <c r="I42" s="56">
        <f t="shared" si="19"/>
        <v>23</v>
      </c>
      <c r="J42" s="56">
        <f t="shared" si="19"/>
        <v>22</v>
      </c>
      <c r="K42" s="56">
        <f t="shared" si="19"/>
        <v>16</v>
      </c>
      <c r="L42" s="56">
        <f t="shared" si="19"/>
        <v>10</v>
      </c>
      <c r="M42" s="56">
        <f t="shared" si="19"/>
        <v>5</v>
      </c>
      <c r="N42" s="8"/>
    </row>
    <row r="43" spans="1:14" ht="25.5" customHeight="1" thickBot="1" x14ac:dyDescent="0.25">
      <c r="A43" s="43" t="s">
        <v>50</v>
      </c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</sheetData>
  <mergeCells count="1">
    <mergeCell ref="A1:N1"/>
  </mergeCells>
  <phoneticPr fontId="7" type="noConversion"/>
  <pageMargins left="0.62992125984251968" right="0.23622047244094491" top="1.1811023622047245" bottom="0.27559055118110237" header="0" footer="0.31496062992125984"/>
  <pageSetup orientation="portrait" r:id="rId1"/>
  <headerFooter alignWithMargins="0"/>
  <rowBreaks count="1" manualBreakCount="1">
    <brk id="43" max="10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topLeftCell="A2" zoomScale="93" zoomScaleSheetLayoutView="93" workbookViewId="0">
      <selection activeCell="A3" sqref="A3"/>
    </sheetView>
  </sheetViews>
  <sheetFormatPr baseColWidth="10" defaultColWidth="11.42578125" defaultRowHeight="12.75" x14ac:dyDescent="0.2"/>
  <cols>
    <col min="1" max="1" width="69.28515625" customWidth="1"/>
    <col min="2" max="2" width="9.7109375" customWidth="1"/>
    <col min="3" max="5" width="9.42578125" customWidth="1"/>
    <col min="6" max="6" width="9.28515625" customWidth="1"/>
    <col min="7" max="7" width="9.140625" customWidth="1"/>
    <col min="8" max="9" width="9.42578125" customWidth="1"/>
    <col min="10" max="10" width="10" customWidth="1"/>
    <col min="11" max="11" width="8.140625" customWidth="1"/>
    <col min="12" max="12" width="9.140625" customWidth="1"/>
    <col min="13" max="13" width="8.42578125" customWidth="1"/>
    <col min="14" max="14" width="9.85546875" customWidth="1"/>
  </cols>
  <sheetData>
    <row r="1" spans="1:14" ht="58.5" customHeight="1" thickBot="1" x14ac:dyDescent="0.25">
      <c r="A1" s="99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13.5" thickBot="1" x14ac:dyDescent="0.25">
      <c r="A2" s="6" t="s">
        <v>33</v>
      </c>
      <c r="B2" s="6" t="s">
        <v>80</v>
      </c>
      <c r="C2" s="28" t="s">
        <v>82</v>
      </c>
      <c r="D2" s="28" t="s">
        <v>69</v>
      </c>
      <c r="E2" s="28" t="s">
        <v>9</v>
      </c>
      <c r="F2" s="29" t="s">
        <v>10</v>
      </c>
      <c r="G2" s="29" t="s">
        <v>11</v>
      </c>
      <c r="H2" s="29" t="s">
        <v>12</v>
      </c>
      <c r="I2" s="29" t="s">
        <v>48</v>
      </c>
      <c r="J2" s="29" t="s">
        <v>13</v>
      </c>
      <c r="K2" s="29" t="s">
        <v>14</v>
      </c>
      <c r="L2" s="29" t="s">
        <v>15</v>
      </c>
      <c r="M2" s="29" t="s">
        <v>16</v>
      </c>
      <c r="N2" s="30">
        <v>2014</v>
      </c>
    </row>
    <row r="3" spans="1:14" ht="16.5" customHeight="1" thickBot="1" x14ac:dyDescent="0.25">
      <c r="A3" s="46" t="s">
        <v>84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3">
        <v>1</v>
      </c>
    </row>
    <row r="4" spans="1:14" ht="13.5" thickBot="1" x14ac:dyDescent="0.25">
      <c r="A4" s="5" t="s">
        <v>3</v>
      </c>
      <c r="B4" s="25">
        <f t="shared" ref="B4:N4" si="0">SUM(B3:B3)</f>
        <v>1</v>
      </c>
      <c r="C4" s="25">
        <f t="shared" si="0"/>
        <v>1</v>
      </c>
      <c r="D4" s="25">
        <f t="shared" si="0"/>
        <v>1</v>
      </c>
      <c r="E4" s="25">
        <f t="shared" si="0"/>
        <v>1</v>
      </c>
      <c r="F4" s="25">
        <f t="shared" si="0"/>
        <v>1</v>
      </c>
      <c r="G4" s="25">
        <f t="shared" si="0"/>
        <v>1</v>
      </c>
      <c r="H4" s="25">
        <f t="shared" si="0"/>
        <v>1</v>
      </c>
      <c r="I4" s="26">
        <f t="shared" si="0"/>
        <v>1</v>
      </c>
      <c r="J4" s="25">
        <f t="shared" si="0"/>
        <v>1</v>
      </c>
      <c r="K4" s="25">
        <f t="shared" si="0"/>
        <v>1</v>
      </c>
      <c r="L4" s="25">
        <f t="shared" si="0"/>
        <v>1</v>
      </c>
      <c r="M4" s="25">
        <f t="shared" si="0"/>
        <v>1</v>
      </c>
      <c r="N4" s="26">
        <f t="shared" si="0"/>
        <v>1</v>
      </c>
    </row>
    <row r="5" spans="1:14" ht="13.5" thickBot="1" x14ac:dyDescent="0.25">
      <c r="A5" s="6" t="s">
        <v>72</v>
      </c>
      <c r="B5" s="47"/>
      <c r="C5" s="7"/>
      <c r="D5" s="7"/>
      <c r="E5" s="7"/>
      <c r="F5" s="7"/>
      <c r="G5" s="7"/>
      <c r="H5" s="7"/>
      <c r="I5" s="8"/>
      <c r="J5" s="7"/>
      <c r="K5" s="7"/>
      <c r="L5" s="7"/>
      <c r="M5" s="7"/>
      <c r="N5" s="8"/>
    </row>
    <row r="6" spans="1:14" ht="15" customHeight="1" x14ac:dyDescent="0.2">
      <c r="A6" s="27" t="s">
        <v>20</v>
      </c>
      <c r="B6" s="9">
        <f>+'METAS CDMYPE'!B20</f>
        <v>172</v>
      </c>
      <c r="C6" s="9">
        <f>+'METAS CDMYPE'!C20</f>
        <v>172</v>
      </c>
      <c r="D6" s="9">
        <f>+'METAS CDMYPE'!D20</f>
        <v>172</v>
      </c>
      <c r="E6" s="9">
        <f>+'METAS CDMYPE'!E20</f>
        <v>172</v>
      </c>
      <c r="F6" s="9">
        <f>+'METAS CDMYPE'!F20</f>
        <v>172</v>
      </c>
      <c r="G6" s="9">
        <f>+'METAS CDMYPE'!G20</f>
        <v>172</v>
      </c>
      <c r="H6" s="9">
        <f>+'METAS CDMYPE'!H20</f>
        <v>172</v>
      </c>
      <c r="I6" s="9">
        <f>+'METAS CDMYPE'!I20</f>
        <v>172</v>
      </c>
      <c r="J6" s="9">
        <f>+'METAS CDMYPE'!J20</f>
        <v>172</v>
      </c>
      <c r="K6" s="9">
        <f>+'METAS CDMYPE'!K20</f>
        <v>172</v>
      </c>
      <c r="L6" s="9">
        <f>+'METAS CDMYPE'!L20</f>
        <v>172</v>
      </c>
      <c r="M6" s="9">
        <f>+'METAS CDMYPE'!M20</f>
        <v>172</v>
      </c>
      <c r="N6" s="3">
        <f>+SUM(B6:M6)</f>
        <v>2064</v>
      </c>
    </row>
    <row r="7" spans="1:14" x14ac:dyDescent="0.2">
      <c r="A7" s="10" t="s">
        <v>59</v>
      </c>
      <c r="B7" s="10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4"/>
    </row>
    <row r="8" spans="1:14" x14ac:dyDescent="0.2">
      <c r="A8" s="10" t="s">
        <v>2</v>
      </c>
      <c r="B8" s="10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4"/>
    </row>
    <row r="9" spans="1:14" x14ac:dyDescent="0.2">
      <c r="A9" s="27" t="s">
        <v>34</v>
      </c>
      <c r="B9" s="9">
        <f>+B6*0.7</f>
        <v>120.39999999999999</v>
      </c>
      <c r="C9" s="9">
        <f>+C6*0.7</f>
        <v>120.39999999999999</v>
      </c>
      <c r="D9" s="9">
        <f>+D6*0.7</f>
        <v>120.39999999999999</v>
      </c>
      <c r="E9" s="9">
        <f>+E6*0.7</f>
        <v>120.39999999999999</v>
      </c>
      <c r="F9" s="9">
        <f>+F6*0.7</f>
        <v>120.39999999999999</v>
      </c>
      <c r="G9" s="9">
        <f t="shared" ref="G9:M9" si="1">+G6*0.7</f>
        <v>120.39999999999999</v>
      </c>
      <c r="H9" s="9">
        <f t="shared" si="1"/>
        <v>120.39999999999999</v>
      </c>
      <c r="I9" s="9">
        <f t="shared" si="1"/>
        <v>120.39999999999999</v>
      </c>
      <c r="J9" s="9">
        <f t="shared" si="1"/>
        <v>120.39999999999999</v>
      </c>
      <c r="K9" s="9">
        <f t="shared" si="1"/>
        <v>120.39999999999999</v>
      </c>
      <c r="L9" s="9">
        <f t="shared" si="1"/>
        <v>120.39999999999999</v>
      </c>
      <c r="M9" s="9">
        <f t="shared" si="1"/>
        <v>120.39999999999999</v>
      </c>
      <c r="N9" s="3">
        <f>+SUM(B9:M9)</f>
        <v>1444.8000000000002</v>
      </c>
    </row>
    <row r="10" spans="1:14" x14ac:dyDescent="0.2">
      <c r="A10" s="10" t="s">
        <v>46</v>
      </c>
      <c r="B10" s="10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4"/>
    </row>
    <row r="11" spans="1:14" ht="13.5" thickBot="1" x14ac:dyDescent="0.25">
      <c r="A11" s="10" t="s">
        <v>61</v>
      </c>
      <c r="B11" s="10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1"/>
    </row>
    <row r="12" spans="1:14" ht="13.5" thickBot="1" x14ac:dyDescent="0.25">
      <c r="A12" s="6" t="s">
        <v>5</v>
      </c>
      <c r="B12" s="47"/>
      <c r="C12" s="7"/>
      <c r="D12" s="7"/>
      <c r="E12" s="7"/>
      <c r="F12" s="7"/>
      <c r="G12" s="7"/>
      <c r="H12" s="7"/>
      <c r="I12" s="8"/>
      <c r="J12" s="7"/>
      <c r="K12" s="7"/>
      <c r="L12" s="7"/>
      <c r="M12" s="7"/>
      <c r="N12" s="8"/>
    </row>
    <row r="13" spans="1:14" x14ac:dyDescent="0.2">
      <c r="A13" s="27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3">
        <f>+SUM(B13:M13)</f>
        <v>0</v>
      </c>
    </row>
    <row r="14" spans="1:14" ht="13.5" customHeight="1" x14ac:dyDescent="0.2">
      <c r="A14" s="10" t="s">
        <v>55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</row>
    <row r="15" spans="1:14" x14ac:dyDescent="0.2">
      <c r="A15" s="27" t="s">
        <v>38</v>
      </c>
      <c r="B15" s="9">
        <f>+'METAS CDMYPE'!B31</f>
        <v>0</v>
      </c>
      <c r="C15" s="9">
        <f>+'METAS CDMYPE'!C31</f>
        <v>0</v>
      </c>
      <c r="D15" s="9">
        <f>+'METAS CDMYPE'!D31</f>
        <v>0</v>
      </c>
      <c r="E15" s="9">
        <f>+'METAS CDMYPE'!E31</f>
        <v>0</v>
      </c>
      <c r="F15" s="9">
        <f>+'METAS CDMYPE'!F31</f>
        <v>0</v>
      </c>
      <c r="G15" s="9">
        <f>+'METAS CDMYPE'!G31</f>
        <v>0</v>
      </c>
      <c r="H15" s="9">
        <f>+'METAS CDMYPE'!H31</f>
        <v>0</v>
      </c>
      <c r="I15" s="9">
        <f>+'METAS CDMYPE'!I31</f>
        <v>0</v>
      </c>
      <c r="J15" s="9">
        <f>+'METAS CDMYPE'!J31</f>
        <v>0</v>
      </c>
      <c r="K15" s="9">
        <f>+'METAS CDMYPE'!K31</f>
        <v>0</v>
      </c>
      <c r="L15" s="9">
        <f>+'METAS CDMYPE'!L31</f>
        <v>0</v>
      </c>
      <c r="M15" s="9">
        <f>+'METAS CDMYPE'!M31</f>
        <v>0</v>
      </c>
      <c r="N15" s="3">
        <f>+SUM(B15:M15)</f>
        <v>0</v>
      </c>
    </row>
    <row r="16" spans="1:14" x14ac:dyDescent="0.2">
      <c r="A16" s="27" t="s">
        <v>56</v>
      </c>
      <c r="B16" s="9">
        <f>+B13*4+B15*8</f>
        <v>0</v>
      </c>
      <c r="C16" s="9">
        <f>+C13*4+C15*8</f>
        <v>0</v>
      </c>
      <c r="D16" s="9">
        <f>+D13*4+D15*8</f>
        <v>0</v>
      </c>
      <c r="E16" s="9">
        <f>+E13*4+E15*8</f>
        <v>0</v>
      </c>
      <c r="F16" s="9">
        <f>+F13*4+F15*8</f>
        <v>0</v>
      </c>
      <c r="G16" s="9">
        <f t="shared" ref="G16:M16" si="2">+G13*4+G15*8</f>
        <v>0</v>
      </c>
      <c r="H16" s="9">
        <f t="shared" si="2"/>
        <v>0</v>
      </c>
      <c r="I16" s="9">
        <f t="shared" si="2"/>
        <v>0</v>
      </c>
      <c r="J16" s="9">
        <f t="shared" si="2"/>
        <v>0</v>
      </c>
      <c r="K16" s="9">
        <f t="shared" si="2"/>
        <v>0</v>
      </c>
      <c r="L16" s="9">
        <f t="shared" si="2"/>
        <v>0</v>
      </c>
      <c r="M16" s="9">
        <f t="shared" si="2"/>
        <v>0</v>
      </c>
      <c r="N16" s="3">
        <f>+SUM(B16:M16)</f>
        <v>0</v>
      </c>
    </row>
    <row r="17" spans="1:14" x14ac:dyDescent="0.2">
      <c r="A17" s="10" t="s">
        <v>62</v>
      </c>
      <c r="B17" s="10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4"/>
    </row>
    <row r="18" spans="1:14" x14ac:dyDescent="0.2">
      <c r="A18" s="27" t="s">
        <v>40</v>
      </c>
      <c r="B18" s="9">
        <f t="shared" ref="B18:M18" si="3">B13*15+B15*10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3">
        <f>+SUM(B18:M18)</f>
        <v>0</v>
      </c>
    </row>
    <row r="19" spans="1:14" x14ac:dyDescent="0.2">
      <c r="A19" s="21" t="s">
        <v>58</v>
      </c>
      <c r="B19" s="21"/>
      <c r="C19" s="9"/>
      <c r="D19" s="9"/>
      <c r="E19" s="9"/>
      <c r="F19" s="9"/>
      <c r="G19" s="9"/>
      <c r="H19" s="9"/>
      <c r="I19" s="3"/>
      <c r="J19" s="9"/>
      <c r="K19" s="9"/>
      <c r="L19" s="9"/>
      <c r="M19" s="9"/>
      <c r="N19" s="3"/>
    </row>
    <row r="20" spans="1:14" x14ac:dyDescent="0.2">
      <c r="A20" s="27" t="s">
        <v>41</v>
      </c>
      <c r="B20" s="14">
        <f t="shared" ref="B20:M20" si="4">B18/1</f>
        <v>0</v>
      </c>
      <c r="C20" s="14">
        <f t="shared" si="4"/>
        <v>0</v>
      </c>
      <c r="D20" s="14">
        <f t="shared" si="4"/>
        <v>0</v>
      </c>
      <c r="E20" s="14">
        <f t="shared" si="4"/>
        <v>0</v>
      </c>
      <c r="F20" s="14">
        <f t="shared" si="4"/>
        <v>0</v>
      </c>
      <c r="G20" s="14">
        <f t="shared" si="4"/>
        <v>0</v>
      </c>
      <c r="H20" s="14">
        <f t="shared" si="4"/>
        <v>0</v>
      </c>
      <c r="I20" s="14">
        <f t="shared" si="4"/>
        <v>0</v>
      </c>
      <c r="J20" s="14">
        <f t="shared" si="4"/>
        <v>0</v>
      </c>
      <c r="K20" s="14">
        <f t="shared" si="4"/>
        <v>0</v>
      </c>
      <c r="L20" s="14">
        <f t="shared" si="4"/>
        <v>0</v>
      </c>
      <c r="M20" s="14">
        <f t="shared" si="4"/>
        <v>0</v>
      </c>
      <c r="N20" s="3">
        <f>+SUM(B20:M20)</f>
        <v>0</v>
      </c>
    </row>
    <row r="21" spans="1:14" ht="13.5" thickBot="1" x14ac:dyDescent="0.25">
      <c r="A21" s="10" t="s">
        <v>65</v>
      </c>
      <c r="B21" s="1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4"/>
      <c r="N21" s="20"/>
    </row>
    <row r="22" spans="1:14" ht="13.5" thickBot="1" x14ac:dyDescent="0.25">
      <c r="A22" s="6" t="s">
        <v>24</v>
      </c>
      <c r="B22" s="4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</row>
    <row r="23" spans="1:14" x14ac:dyDescent="0.2">
      <c r="A23" s="38" t="s">
        <v>54</v>
      </c>
      <c r="B23" s="61">
        <v>0</v>
      </c>
      <c r="C23" s="61">
        <v>0</v>
      </c>
      <c r="D23" s="61">
        <v>1</v>
      </c>
      <c r="E23" s="61">
        <v>1</v>
      </c>
      <c r="F23" s="61">
        <v>1</v>
      </c>
      <c r="G23" s="61">
        <v>1</v>
      </c>
      <c r="H23" s="61">
        <v>1</v>
      </c>
      <c r="I23" s="61">
        <v>1</v>
      </c>
      <c r="J23" s="61">
        <v>1</v>
      </c>
      <c r="K23" s="61">
        <v>1</v>
      </c>
      <c r="L23" s="61">
        <v>1</v>
      </c>
      <c r="M23" s="61">
        <v>0</v>
      </c>
      <c r="N23" s="62">
        <v>9</v>
      </c>
    </row>
    <row r="24" spans="1:14" x14ac:dyDescent="0.2">
      <c r="A24" s="27" t="s">
        <v>53</v>
      </c>
      <c r="B24" s="9">
        <f>+B23*8</f>
        <v>0</v>
      </c>
      <c r="C24" s="9">
        <f>+C23*8</f>
        <v>0</v>
      </c>
      <c r="D24" s="9">
        <f>+D23*8</f>
        <v>8</v>
      </c>
      <c r="E24" s="9">
        <f>+E23*8</f>
        <v>8</v>
      </c>
      <c r="F24" s="9">
        <f t="shared" ref="F24:M24" si="5">+F23*8</f>
        <v>8</v>
      </c>
      <c r="G24" s="9">
        <f t="shared" si="5"/>
        <v>8</v>
      </c>
      <c r="H24" s="9">
        <f t="shared" si="5"/>
        <v>8</v>
      </c>
      <c r="I24" s="9">
        <f t="shared" si="5"/>
        <v>8</v>
      </c>
      <c r="J24" s="9">
        <f t="shared" si="5"/>
        <v>8</v>
      </c>
      <c r="K24" s="9">
        <f t="shared" si="5"/>
        <v>8</v>
      </c>
      <c r="L24" s="9">
        <f t="shared" si="5"/>
        <v>8</v>
      </c>
      <c r="M24" s="9">
        <f t="shared" si="5"/>
        <v>0</v>
      </c>
      <c r="N24" s="3">
        <f>+SUM(B24:M24)</f>
        <v>72</v>
      </c>
    </row>
    <row r="25" spans="1:14" ht="12.75" customHeight="1" x14ac:dyDescent="0.2">
      <c r="A25" s="24" t="s">
        <v>66</v>
      </c>
      <c r="B25" s="24"/>
      <c r="C25" s="9"/>
      <c r="D25" s="9"/>
      <c r="E25" s="9"/>
      <c r="F25" s="9"/>
      <c r="G25" s="9"/>
      <c r="H25" s="9"/>
      <c r="I25" s="3"/>
      <c r="J25" s="9"/>
      <c r="K25" s="9"/>
      <c r="L25" s="9"/>
      <c r="M25" s="9"/>
      <c r="N25" s="3"/>
    </row>
    <row r="26" spans="1:14" ht="13.5" thickBot="1" x14ac:dyDescent="0.25">
      <c r="A26" s="27" t="s">
        <v>27</v>
      </c>
      <c r="B26" s="15">
        <f t="shared" ref="B26:M26" si="6">+B23/1</f>
        <v>0</v>
      </c>
      <c r="C26" s="15">
        <f t="shared" si="6"/>
        <v>0</v>
      </c>
      <c r="D26" s="15">
        <f t="shared" si="6"/>
        <v>1</v>
      </c>
      <c r="E26" s="15">
        <f t="shared" si="6"/>
        <v>1</v>
      </c>
      <c r="F26" s="15">
        <f t="shared" si="6"/>
        <v>1</v>
      </c>
      <c r="G26" s="15">
        <f t="shared" si="6"/>
        <v>1</v>
      </c>
      <c r="H26" s="15">
        <f t="shared" si="6"/>
        <v>1</v>
      </c>
      <c r="I26" s="15">
        <f t="shared" si="6"/>
        <v>1</v>
      </c>
      <c r="J26" s="15">
        <f t="shared" si="6"/>
        <v>1</v>
      </c>
      <c r="K26" s="15">
        <f t="shared" si="6"/>
        <v>1</v>
      </c>
      <c r="L26" s="15">
        <f t="shared" si="6"/>
        <v>1</v>
      </c>
      <c r="M26" s="15">
        <f t="shared" si="6"/>
        <v>0</v>
      </c>
      <c r="N26" s="45">
        <f>+SUM(B26:M26)</f>
        <v>9</v>
      </c>
    </row>
    <row r="27" spans="1:14" ht="13.5" thickBot="1" x14ac:dyDescent="0.25">
      <c r="A27" s="6" t="s">
        <v>47</v>
      </c>
      <c r="B27" s="4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8"/>
    </row>
    <row r="28" spans="1:14" ht="16.5" customHeight="1" x14ac:dyDescent="0.2">
      <c r="A28" s="38" t="s">
        <v>19</v>
      </c>
      <c r="B28" s="9">
        <f>+'METAS CDMYPE'!B44/ ('METAS CDMYPE'!B18 - 2)</f>
        <v>4</v>
      </c>
      <c r="C28" s="9">
        <f>+'METAS CDMYPE'!C44/ ('METAS CDMYPE'!C18 - 2)</f>
        <v>6</v>
      </c>
      <c r="D28" s="9">
        <f>+'METAS CDMYPE'!D44/ ('METAS CDMYPE'!D18 - 2)</f>
        <v>6</v>
      </c>
      <c r="E28" s="9">
        <f>+'METAS CDMYPE'!E44/ ('METAS CDMYPE'!E18 - 2)</f>
        <v>6</v>
      </c>
      <c r="F28" s="9">
        <f>+'METAS CDMYPE'!F44/ ('METAS CDMYPE'!F18 - 2)</f>
        <v>6</v>
      </c>
      <c r="G28" s="9">
        <f>+'METAS CDMYPE'!G44/ ('METAS CDMYPE'!G18 - 2)</f>
        <v>6</v>
      </c>
      <c r="H28" s="9">
        <f>+'METAS CDMYPE'!H44/ ('METAS CDMYPE'!H18 - 2)</f>
        <v>6</v>
      </c>
      <c r="I28" s="9">
        <f>+'METAS CDMYPE'!I44/ ('METAS CDMYPE'!I18 - 2)</f>
        <v>5</v>
      </c>
      <c r="J28" s="9">
        <f>+'METAS CDMYPE'!J44/ ('METAS CDMYPE'!J18 - 2)</f>
        <v>5</v>
      </c>
      <c r="K28" s="9">
        <f>+'METAS CDMYPE'!K44/ ('METAS CDMYPE'!K18 - 2)</f>
        <v>0</v>
      </c>
      <c r="L28" s="9">
        <f>+'METAS CDMYPE'!L44/ ('METAS CDMYPE'!L18 - 2)</f>
        <v>0</v>
      </c>
      <c r="M28" s="9">
        <f>+'METAS CDMYPE'!M44/ ('METAS CDMYPE'!M18 - 2)</f>
        <v>0</v>
      </c>
      <c r="N28" s="3">
        <f>+SUM(B28:M28)</f>
        <v>50</v>
      </c>
    </row>
    <row r="29" spans="1:14" x14ac:dyDescent="0.2">
      <c r="A29" s="21" t="s">
        <v>52</v>
      </c>
      <c r="B29" s="21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5"/>
    </row>
    <row r="30" spans="1:14" x14ac:dyDescent="0.2">
      <c r="A30" s="27" t="s">
        <v>35</v>
      </c>
      <c r="B30" s="9">
        <f>+B9-(B16/4)-B24</f>
        <v>120.39999999999999</v>
      </c>
      <c r="C30" s="9">
        <f>+C9-(C16/4)-C24</f>
        <v>120.39999999999999</v>
      </c>
      <c r="D30" s="9">
        <f>+D9-(D16/4)-D24</f>
        <v>112.39999999999999</v>
      </c>
      <c r="E30" s="9">
        <f>+E9-(E16/4)-E24</f>
        <v>112.39999999999999</v>
      </c>
      <c r="F30" s="9">
        <f t="shared" ref="F30:M30" si="7">+F9-(F16/4)-F24</f>
        <v>112.39999999999999</v>
      </c>
      <c r="G30" s="9">
        <f t="shared" si="7"/>
        <v>112.39999999999999</v>
      </c>
      <c r="H30" s="9">
        <f t="shared" si="7"/>
        <v>112.39999999999999</v>
      </c>
      <c r="I30" s="9">
        <f t="shared" si="7"/>
        <v>112.39999999999999</v>
      </c>
      <c r="J30" s="9">
        <f t="shared" si="7"/>
        <v>112.39999999999999</v>
      </c>
      <c r="K30" s="9">
        <f t="shared" si="7"/>
        <v>112.39999999999999</v>
      </c>
      <c r="L30" s="9">
        <f t="shared" si="7"/>
        <v>112.39999999999999</v>
      </c>
      <c r="M30" s="9">
        <f t="shared" si="7"/>
        <v>120.39999999999999</v>
      </c>
      <c r="N30" s="3">
        <f>+SUM(B30:M30)</f>
        <v>1372.8000000000002</v>
      </c>
    </row>
    <row r="31" spans="1:14" ht="24" x14ac:dyDescent="0.2">
      <c r="A31" s="24" t="s">
        <v>28</v>
      </c>
      <c r="B31" s="24"/>
      <c r="C31" s="9"/>
      <c r="D31" s="9"/>
      <c r="E31" s="9"/>
      <c r="F31" s="9"/>
      <c r="G31" s="9"/>
      <c r="H31" s="9"/>
      <c r="I31" s="3"/>
      <c r="J31" s="9"/>
      <c r="K31" s="9"/>
      <c r="L31" s="9"/>
      <c r="M31" s="9"/>
      <c r="N31" s="3"/>
    </row>
    <row r="32" spans="1:14" x14ac:dyDescent="0.2">
      <c r="A32" s="27" t="s">
        <v>29</v>
      </c>
      <c r="B32" s="37">
        <f t="shared" ref="B32:M32" si="8">B30/B42</f>
        <v>30.099999999999998</v>
      </c>
      <c r="C32" s="37">
        <f t="shared" si="8"/>
        <v>12.04</v>
      </c>
      <c r="D32" s="37">
        <f>D30/D42</f>
        <v>7.0249999999999995</v>
      </c>
      <c r="E32" s="37">
        <f t="shared" si="8"/>
        <v>5.1090909090909085</v>
      </c>
      <c r="F32" s="37">
        <f t="shared" si="8"/>
        <v>4.6833333333333327</v>
      </c>
      <c r="G32" s="37">
        <f t="shared" si="8"/>
        <v>4.6833333333333327</v>
      </c>
      <c r="H32" s="37">
        <f t="shared" si="8"/>
        <v>4.6833333333333327</v>
      </c>
      <c r="I32" s="37">
        <f t="shared" si="8"/>
        <v>4.8869565217391298</v>
      </c>
      <c r="J32" s="37">
        <f t="shared" si="8"/>
        <v>5.1090909090909085</v>
      </c>
      <c r="K32" s="37">
        <f t="shared" si="8"/>
        <v>7.0249999999999995</v>
      </c>
      <c r="L32" s="37">
        <f t="shared" si="8"/>
        <v>11.239999999999998</v>
      </c>
      <c r="M32" s="37">
        <f t="shared" si="8"/>
        <v>24.08</v>
      </c>
      <c r="N32" s="15"/>
    </row>
    <row r="33" spans="1:14" ht="13.5" thickBot="1" x14ac:dyDescent="0.25">
      <c r="A33" s="40" t="s">
        <v>6</v>
      </c>
      <c r="B33" s="4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3.5" thickBot="1" x14ac:dyDescent="0.25">
      <c r="A34" s="6" t="s">
        <v>49</v>
      </c>
      <c r="B34" s="47"/>
      <c r="C34" s="7"/>
      <c r="D34" s="7"/>
      <c r="E34" s="7"/>
      <c r="F34" s="7"/>
      <c r="G34" s="7"/>
      <c r="H34" s="7"/>
      <c r="I34" s="8"/>
      <c r="J34" s="7"/>
      <c r="K34" s="7"/>
      <c r="L34" s="7"/>
      <c r="M34" s="7"/>
      <c r="N34" s="8"/>
    </row>
    <row r="35" spans="1:14" ht="16.5" customHeight="1" x14ac:dyDescent="0.2">
      <c r="A35" s="36" t="s">
        <v>37</v>
      </c>
      <c r="B35" s="11">
        <f>(B16/4)+B30+B24</f>
        <v>120.39999999999999</v>
      </c>
      <c r="C35" s="11">
        <f>(C16/4)+C30+C24</f>
        <v>120.39999999999999</v>
      </c>
      <c r="D35" s="11">
        <f>(D16/4)+D30+D24</f>
        <v>120.39999999999999</v>
      </c>
      <c r="E35" s="11">
        <f>(E16/4)+E30+E24</f>
        <v>120.39999999999999</v>
      </c>
      <c r="F35" s="11">
        <f t="shared" ref="F35:M35" si="9">(F16/4)+F30+F24</f>
        <v>120.39999999999999</v>
      </c>
      <c r="G35" s="11">
        <f t="shared" si="9"/>
        <v>120.39999999999999</v>
      </c>
      <c r="H35" s="11">
        <f t="shared" si="9"/>
        <v>120.39999999999999</v>
      </c>
      <c r="I35" s="11">
        <f t="shared" si="9"/>
        <v>120.39999999999999</v>
      </c>
      <c r="J35" s="11">
        <f t="shared" si="9"/>
        <v>120.39999999999999</v>
      </c>
      <c r="K35" s="11">
        <f t="shared" si="9"/>
        <v>120.39999999999999</v>
      </c>
      <c r="L35" s="11">
        <f t="shared" si="9"/>
        <v>120.39999999999999</v>
      </c>
      <c r="M35" s="11">
        <f t="shared" si="9"/>
        <v>120.39999999999999</v>
      </c>
      <c r="N35" s="3">
        <f>+SUM(B35:M35)</f>
        <v>1444.8000000000002</v>
      </c>
    </row>
    <row r="36" spans="1:14" x14ac:dyDescent="0.2">
      <c r="A36" s="19" t="s">
        <v>67</v>
      </c>
      <c r="B36" s="19"/>
      <c r="C36" s="4"/>
      <c r="D36" s="4"/>
      <c r="E36" s="4"/>
      <c r="F36" s="12"/>
      <c r="G36" s="4"/>
      <c r="H36" s="12"/>
      <c r="I36" s="4"/>
      <c r="J36" s="4"/>
      <c r="K36" s="12"/>
      <c r="L36" s="4"/>
      <c r="M36" s="12"/>
      <c r="N36" s="4"/>
    </row>
    <row r="37" spans="1:14" x14ac:dyDescent="0.2">
      <c r="A37" s="13" t="s">
        <v>1</v>
      </c>
      <c r="B37" s="17">
        <f t="shared" ref="B37:M37" si="10">B35/B6</f>
        <v>0.7</v>
      </c>
      <c r="C37" s="17">
        <f t="shared" si="10"/>
        <v>0.7</v>
      </c>
      <c r="D37" s="17">
        <f t="shared" si="10"/>
        <v>0.7</v>
      </c>
      <c r="E37" s="17">
        <f t="shared" si="10"/>
        <v>0.7</v>
      </c>
      <c r="F37" s="17">
        <f t="shared" si="10"/>
        <v>0.7</v>
      </c>
      <c r="G37" s="17">
        <f t="shared" si="10"/>
        <v>0.7</v>
      </c>
      <c r="H37" s="17">
        <f t="shared" si="10"/>
        <v>0.7</v>
      </c>
      <c r="I37" s="17">
        <f t="shared" si="10"/>
        <v>0.7</v>
      </c>
      <c r="J37" s="17">
        <f t="shared" si="10"/>
        <v>0.7</v>
      </c>
      <c r="K37" s="17">
        <f t="shared" si="10"/>
        <v>0.7</v>
      </c>
      <c r="L37" s="17">
        <f t="shared" si="10"/>
        <v>0.7</v>
      </c>
      <c r="M37" s="17">
        <f t="shared" si="10"/>
        <v>0.7</v>
      </c>
      <c r="N37" s="3"/>
    </row>
    <row r="38" spans="1:14" x14ac:dyDescent="0.2">
      <c r="A38" s="19" t="s">
        <v>51</v>
      </c>
      <c r="B38" s="19"/>
      <c r="C38" s="17"/>
      <c r="D38" s="17"/>
      <c r="E38" s="17"/>
      <c r="F38" s="18"/>
      <c r="G38" s="17"/>
      <c r="H38" s="18"/>
      <c r="I38" s="17"/>
      <c r="J38" s="17"/>
      <c r="K38" s="18"/>
      <c r="L38" s="17"/>
      <c r="M38" s="18"/>
      <c r="N38" s="3"/>
    </row>
    <row r="39" spans="1:14" x14ac:dyDescent="0.2">
      <c r="A39" s="19" t="s">
        <v>63</v>
      </c>
      <c r="B39" s="19"/>
      <c r="C39" s="4"/>
      <c r="D39" s="4"/>
      <c r="E39" s="4"/>
      <c r="F39" s="12"/>
      <c r="G39" s="4"/>
      <c r="H39" s="12"/>
      <c r="I39" s="4"/>
      <c r="J39" s="4"/>
      <c r="K39" s="12"/>
      <c r="L39" s="4"/>
      <c r="M39" s="12"/>
      <c r="N39" s="4"/>
    </row>
    <row r="40" spans="1:14" x14ac:dyDescent="0.2">
      <c r="A40" s="13" t="s">
        <v>7</v>
      </c>
      <c r="B40" s="16">
        <f t="shared" ref="B40:M40" si="11">B30/B35</f>
        <v>1</v>
      </c>
      <c r="C40" s="16">
        <f t="shared" si="11"/>
        <v>1</v>
      </c>
      <c r="D40" s="16">
        <f t="shared" si="11"/>
        <v>0.93355481727574752</v>
      </c>
      <c r="E40" s="16">
        <f t="shared" si="11"/>
        <v>0.93355481727574752</v>
      </c>
      <c r="F40" s="16">
        <f t="shared" si="11"/>
        <v>0.93355481727574752</v>
      </c>
      <c r="G40" s="16">
        <f t="shared" si="11"/>
        <v>0.93355481727574752</v>
      </c>
      <c r="H40" s="16">
        <f t="shared" si="11"/>
        <v>0.93355481727574752</v>
      </c>
      <c r="I40" s="16">
        <f t="shared" si="11"/>
        <v>0.93355481727574752</v>
      </c>
      <c r="J40" s="16">
        <f t="shared" si="11"/>
        <v>0.93355481727574752</v>
      </c>
      <c r="K40" s="16">
        <f t="shared" si="11"/>
        <v>0.93355481727574752</v>
      </c>
      <c r="L40" s="16">
        <f t="shared" si="11"/>
        <v>0.93355481727574752</v>
      </c>
      <c r="M40" s="16">
        <f t="shared" si="11"/>
        <v>1</v>
      </c>
      <c r="N40" s="3"/>
    </row>
    <row r="41" spans="1:14" ht="13.5" thickBot="1" x14ac:dyDescent="0.25">
      <c r="A41" s="19"/>
      <c r="B41" s="19"/>
      <c r="C41" s="4"/>
      <c r="D41" s="4"/>
      <c r="E41" s="4"/>
      <c r="F41" s="12"/>
      <c r="G41" s="4"/>
      <c r="H41" s="12"/>
      <c r="I41" s="4"/>
      <c r="J41" s="4"/>
      <c r="K41" s="12"/>
      <c r="L41" s="4"/>
      <c r="M41" s="12"/>
      <c r="N41" s="4"/>
    </row>
    <row r="42" spans="1:14" ht="14.25" customHeight="1" thickBot="1" x14ac:dyDescent="0.25">
      <c r="A42" s="6" t="s">
        <v>8</v>
      </c>
      <c r="B42" s="47">
        <f>+B28</f>
        <v>4</v>
      </c>
      <c r="C42" s="56">
        <f>B42+C28</f>
        <v>10</v>
      </c>
      <c r="D42" s="56">
        <f>C42+D28</f>
        <v>16</v>
      </c>
      <c r="E42" s="56">
        <f>D42+E28</f>
        <v>22</v>
      </c>
      <c r="F42" s="56">
        <f>E42+F28-B28</f>
        <v>24</v>
      </c>
      <c r="G42" s="56">
        <f t="shared" ref="G42:M42" si="12">F42+G28-C28</f>
        <v>24</v>
      </c>
      <c r="H42" s="56">
        <f t="shared" si="12"/>
        <v>24</v>
      </c>
      <c r="I42" s="56">
        <f t="shared" si="12"/>
        <v>23</v>
      </c>
      <c r="J42" s="56">
        <f t="shared" si="12"/>
        <v>22</v>
      </c>
      <c r="K42" s="56">
        <f t="shared" si="12"/>
        <v>16</v>
      </c>
      <c r="L42" s="56">
        <f t="shared" si="12"/>
        <v>10</v>
      </c>
      <c r="M42" s="56">
        <f t="shared" si="12"/>
        <v>5</v>
      </c>
      <c r="N42" s="8"/>
    </row>
    <row r="43" spans="1:14" ht="25.5" customHeight="1" thickBot="1" x14ac:dyDescent="0.25">
      <c r="A43" s="43" t="s">
        <v>50</v>
      </c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</sheetData>
  <mergeCells count="1">
    <mergeCell ref="A1:N1"/>
  </mergeCells>
  <pageMargins left="0.62992125984251968" right="0.23622047244094491" top="1.1811023622047245" bottom="0.27559055118110237" header="0" footer="0.31496062992125984"/>
  <pageSetup orientation="portrait" r:id="rId1"/>
  <headerFooter alignWithMargins="0"/>
  <rowBreaks count="1" manualBreakCount="1">
    <brk id="43" max="10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view="pageBreakPreview" topLeftCell="A7" zoomScale="93" zoomScaleSheetLayoutView="93" workbookViewId="0">
      <selection activeCell="I30" sqref="I30"/>
    </sheetView>
  </sheetViews>
  <sheetFormatPr baseColWidth="10" defaultColWidth="11.42578125" defaultRowHeight="12.75" x14ac:dyDescent="0.2"/>
  <cols>
    <col min="1" max="1" width="66" customWidth="1"/>
    <col min="2" max="2" width="9.7109375" customWidth="1"/>
    <col min="3" max="5" width="9.42578125" customWidth="1"/>
    <col min="6" max="6" width="9.28515625" customWidth="1"/>
    <col min="7" max="7" width="9.140625" customWidth="1"/>
    <col min="8" max="9" width="9.42578125" customWidth="1"/>
    <col min="10" max="10" width="9.28515625" customWidth="1"/>
    <col min="11" max="11" width="9.85546875" customWidth="1"/>
    <col min="12" max="12" width="9.28515625" customWidth="1"/>
    <col min="14" max="14" width="11.42578125" customWidth="1"/>
  </cols>
  <sheetData>
    <row r="1" spans="1:14" ht="58.5" customHeight="1" thickBot="1" x14ac:dyDescent="0.25">
      <c r="A1" s="99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13.5" thickBot="1" x14ac:dyDescent="0.25">
      <c r="A2" s="6" t="s">
        <v>33</v>
      </c>
      <c r="B2" s="6" t="s">
        <v>80</v>
      </c>
      <c r="C2" s="28" t="s">
        <v>81</v>
      </c>
      <c r="D2" s="28" t="s">
        <v>69</v>
      </c>
      <c r="E2" s="28" t="s">
        <v>9</v>
      </c>
      <c r="F2" s="29" t="s">
        <v>10</v>
      </c>
      <c r="G2" s="29" t="s">
        <v>11</v>
      </c>
      <c r="H2" s="29" t="s">
        <v>12</v>
      </c>
      <c r="I2" s="29" t="s">
        <v>48</v>
      </c>
      <c r="J2" s="29" t="s">
        <v>13</v>
      </c>
      <c r="K2" s="29" t="s">
        <v>14</v>
      </c>
      <c r="L2" s="29" t="s">
        <v>15</v>
      </c>
      <c r="M2" s="29" t="s">
        <v>16</v>
      </c>
      <c r="N2" s="30">
        <v>2014</v>
      </c>
    </row>
    <row r="3" spans="1:14" ht="16.5" customHeight="1" thickBot="1" x14ac:dyDescent="0.25">
      <c r="A3" s="46" t="s">
        <v>85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3">
        <v>1</v>
      </c>
    </row>
    <row r="4" spans="1:14" ht="13.5" thickBot="1" x14ac:dyDescent="0.25">
      <c r="A4" s="5" t="s">
        <v>3</v>
      </c>
      <c r="B4" s="25">
        <f t="shared" ref="B4:N4" si="0">SUM(B3:B3)</f>
        <v>1</v>
      </c>
      <c r="C4" s="25">
        <f t="shared" ref="C4" si="1">SUM(C3:C3)</f>
        <v>1</v>
      </c>
      <c r="D4" s="25">
        <f t="shared" ref="D4" si="2">SUM(D3:D3)</f>
        <v>1</v>
      </c>
      <c r="E4" s="25">
        <f t="shared" si="0"/>
        <v>1</v>
      </c>
      <c r="F4" s="25">
        <f t="shared" si="0"/>
        <v>1</v>
      </c>
      <c r="G4" s="25">
        <f t="shared" si="0"/>
        <v>1</v>
      </c>
      <c r="H4" s="25">
        <f t="shared" si="0"/>
        <v>1</v>
      </c>
      <c r="I4" s="26">
        <f t="shared" si="0"/>
        <v>1</v>
      </c>
      <c r="J4" s="25">
        <f t="shared" si="0"/>
        <v>1</v>
      </c>
      <c r="K4" s="25">
        <f t="shared" si="0"/>
        <v>1</v>
      </c>
      <c r="L4" s="25">
        <f t="shared" si="0"/>
        <v>1</v>
      </c>
      <c r="M4" s="25">
        <f t="shared" si="0"/>
        <v>1</v>
      </c>
      <c r="N4" s="26">
        <f t="shared" si="0"/>
        <v>1</v>
      </c>
    </row>
    <row r="5" spans="1:14" ht="13.5" thickBot="1" x14ac:dyDescent="0.25">
      <c r="A5" s="6" t="s">
        <v>72</v>
      </c>
      <c r="B5" s="47"/>
      <c r="C5" s="7"/>
      <c r="D5" s="7"/>
      <c r="E5" s="7"/>
      <c r="F5" s="7"/>
      <c r="G5" s="7"/>
      <c r="H5" s="7"/>
      <c r="I5" s="8"/>
      <c r="J5" s="7"/>
      <c r="K5" s="7"/>
      <c r="L5" s="7"/>
      <c r="M5" s="7"/>
      <c r="N5" s="8"/>
    </row>
    <row r="6" spans="1:14" ht="15" customHeight="1" x14ac:dyDescent="0.2">
      <c r="A6" s="27" t="s">
        <v>20</v>
      </c>
      <c r="B6" s="9">
        <f>+'METAS CDMYPE'!B20</f>
        <v>172</v>
      </c>
      <c r="C6" s="9">
        <f>+'METAS CDMYPE'!C20</f>
        <v>172</v>
      </c>
      <c r="D6" s="9">
        <f>+'METAS CDMYPE'!D20</f>
        <v>172</v>
      </c>
      <c r="E6" s="9">
        <f>+'METAS CDMYPE'!E20</f>
        <v>172</v>
      </c>
      <c r="F6" s="9">
        <f>+'METAS CDMYPE'!F20</f>
        <v>172</v>
      </c>
      <c r="G6" s="9">
        <f>+'METAS CDMYPE'!G20</f>
        <v>172</v>
      </c>
      <c r="H6" s="9">
        <f>+'METAS CDMYPE'!H20</f>
        <v>172</v>
      </c>
      <c r="I6" s="9">
        <f>+'METAS CDMYPE'!I20</f>
        <v>172</v>
      </c>
      <c r="J6" s="9">
        <f>+'METAS CDMYPE'!J20</f>
        <v>172</v>
      </c>
      <c r="K6" s="9">
        <f>+'METAS CDMYPE'!K20</f>
        <v>172</v>
      </c>
      <c r="L6" s="9">
        <f>+'METAS CDMYPE'!L20</f>
        <v>172</v>
      </c>
      <c r="M6" s="9">
        <f>+'METAS CDMYPE'!M20</f>
        <v>172</v>
      </c>
      <c r="N6" s="3">
        <f>+SUM(B6:M6)</f>
        <v>2064</v>
      </c>
    </row>
    <row r="7" spans="1:14" x14ac:dyDescent="0.2">
      <c r="A7" s="10" t="s">
        <v>59</v>
      </c>
      <c r="B7" s="10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4"/>
    </row>
    <row r="8" spans="1:14" x14ac:dyDescent="0.2">
      <c r="A8" s="10" t="s">
        <v>2</v>
      </c>
      <c r="B8" s="10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4"/>
    </row>
    <row r="9" spans="1:14" x14ac:dyDescent="0.2">
      <c r="A9" s="27" t="s">
        <v>34</v>
      </c>
      <c r="B9" s="9">
        <f>+B6*0.7</f>
        <v>120.39999999999999</v>
      </c>
      <c r="C9" s="9">
        <f>+C6*0.7</f>
        <v>120.39999999999999</v>
      </c>
      <c r="D9" s="9">
        <f>+D6*0.7</f>
        <v>120.39999999999999</v>
      </c>
      <c r="E9" s="9">
        <f>+E6*0.7</f>
        <v>120.39999999999999</v>
      </c>
      <c r="F9" s="9">
        <f>+F6*0.7</f>
        <v>120.39999999999999</v>
      </c>
      <c r="G9" s="9">
        <f t="shared" ref="G9:M9" si="3">+G6*0.7</f>
        <v>120.39999999999999</v>
      </c>
      <c r="H9" s="9">
        <f t="shared" si="3"/>
        <v>120.39999999999999</v>
      </c>
      <c r="I9" s="9">
        <f t="shared" si="3"/>
        <v>120.39999999999999</v>
      </c>
      <c r="J9" s="9">
        <f t="shared" si="3"/>
        <v>120.39999999999999</v>
      </c>
      <c r="K9" s="9">
        <f t="shared" si="3"/>
        <v>120.39999999999999</v>
      </c>
      <c r="L9" s="9">
        <f t="shared" si="3"/>
        <v>120.39999999999999</v>
      </c>
      <c r="M9" s="9">
        <f t="shared" si="3"/>
        <v>120.39999999999999</v>
      </c>
      <c r="N9" s="3">
        <f>+SUM(B9:M9)</f>
        <v>1444.8000000000002</v>
      </c>
    </row>
    <row r="10" spans="1:14" x14ac:dyDescent="0.2">
      <c r="A10" s="10" t="s">
        <v>46</v>
      </c>
      <c r="B10" s="10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4"/>
    </row>
    <row r="11" spans="1:14" ht="13.5" thickBot="1" x14ac:dyDescent="0.25">
      <c r="A11" s="10" t="s">
        <v>61</v>
      </c>
      <c r="B11" s="10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1"/>
    </row>
    <row r="12" spans="1:14" ht="13.5" thickBot="1" x14ac:dyDescent="0.25">
      <c r="A12" s="6" t="s">
        <v>5</v>
      </c>
      <c r="B12" s="47"/>
      <c r="C12" s="7"/>
      <c r="D12" s="7"/>
      <c r="E12" s="7"/>
      <c r="F12" s="7"/>
      <c r="G12" s="7"/>
      <c r="H12" s="7"/>
      <c r="I12" s="8"/>
      <c r="J12" s="7"/>
      <c r="K12" s="7"/>
      <c r="L12" s="7"/>
      <c r="M12" s="7"/>
      <c r="N12" s="8"/>
    </row>
    <row r="13" spans="1:14" x14ac:dyDescent="0.2">
      <c r="A13" s="27" t="s">
        <v>17</v>
      </c>
      <c r="B13" s="57">
        <v>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3">
        <f>+SUM(B13:M13)</f>
        <v>0</v>
      </c>
    </row>
    <row r="14" spans="1:14" ht="13.5" customHeight="1" x14ac:dyDescent="0.2">
      <c r="A14" s="10" t="s">
        <v>73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</row>
    <row r="15" spans="1:14" x14ac:dyDescent="0.2">
      <c r="A15" s="27" t="s">
        <v>38</v>
      </c>
      <c r="B15" s="9">
        <f>+'METAS CDMYPE'!B31</f>
        <v>0</v>
      </c>
      <c r="C15" s="9">
        <v>0</v>
      </c>
      <c r="D15" s="9">
        <v>0</v>
      </c>
      <c r="E15" s="9">
        <v>0</v>
      </c>
      <c r="F15" s="9">
        <v>0</v>
      </c>
      <c r="G15" s="9">
        <f>+'METAS CDMYPE'!G31</f>
        <v>0</v>
      </c>
      <c r="H15" s="9">
        <f>+'METAS CDMYPE'!H31</f>
        <v>0</v>
      </c>
      <c r="I15" s="9">
        <f>+'METAS CDMYPE'!I31</f>
        <v>0</v>
      </c>
      <c r="J15" s="9">
        <f>+'METAS CDMYPE'!J31</f>
        <v>0</v>
      </c>
      <c r="K15" s="9">
        <f>+'METAS CDMYPE'!K31</f>
        <v>0</v>
      </c>
      <c r="L15" s="9">
        <f>+'METAS CDMYPE'!L31</f>
        <v>0</v>
      </c>
      <c r="M15" s="9">
        <f>+'METAS CDMYPE'!M31</f>
        <v>0</v>
      </c>
      <c r="N15" s="3">
        <f>+SUM(B15:M15)</f>
        <v>0</v>
      </c>
    </row>
    <row r="16" spans="1:14" x14ac:dyDescent="0.2">
      <c r="A16" s="27" t="s">
        <v>74</v>
      </c>
      <c r="B16" s="9">
        <f t="shared" ref="B16:M16" si="4">+B13*4</f>
        <v>0</v>
      </c>
      <c r="C16" s="9">
        <f t="shared" ref="C16" si="5">+C13*4</f>
        <v>0</v>
      </c>
      <c r="D16" s="9">
        <f t="shared" ref="D16" si="6">+D13*4</f>
        <v>0</v>
      </c>
      <c r="E16" s="9">
        <f t="shared" si="4"/>
        <v>0</v>
      </c>
      <c r="F16" s="9">
        <f t="shared" si="4"/>
        <v>0</v>
      </c>
      <c r="G16" s="9">
        <f t="shared" si="4"/>
        <v>0</v>
      </c>
      <c r="H16" s="9">
        <f t="shared" si="4"/>
        <v>0</v>
      </c>
      <c r="I16" s="9">
        <f t="shared" si="4"/>
        <v>0</v>
      </c>
      <c r="J16" s="9">
        <f t="shared" si="4"/>
        <v>0</v>
      </c>
      <c r="K16" s="9">
        <f t="shared" si="4"/>
        <v>0</v>
      </c>
      <c r="L16" s="9">
        <f t="shared" si="4"/>
        <v>0</v>
      </c>
      <c r="M16" s="9">
        <f t="shared" si="4"/>
        <v>0</v>
      </c>
      <c r="N16" s="3">
        <f>+SUM(B16:M16)</f>
        <v>0</v>
      </c>
    </row>
    <row r="17" spans="1:14" x14ac:dyDescent="0.2">
      <c r="A17" s="10" t="s">
        <v>75</v>
      </c>
      <c r="B17" s="10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4"/>
    </row>
    <row r="18" spans="1:14" x14ac:dyDescent="0.2">
      <c r="A18" s="27" t="s">
        <v>40</v>
      </c>
      <c r="B18" s="9">
        <f t="shared" ref="B18:M18" si="7">B13*15+B15*10</f>
        <v>0</v>
      </c>
      <c r="C18" s="9">
        <f t="shared" ref="C18" si="8">C13*15+C15*10</f>
        <v>0</v>
      </c>
      <c r="D18" s="9">
        <f t="shared" ref="D18" si="9">D13*15+D15*10</f>
        <v>0</v>
      </c>
      <c r="E18" s="9">
        <f t="shared" si="7"/>
        <v>0</v>
      </c>
      <c r="F18" s="9">
        <f t="shared" si="7"/>
        <v>0</v>
      </c>
      <c r="G18" s="9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M18" s="9">
        <f t="shared" si="7"/>
        <v>0</v>
      </c>
      <c r="N18" s="3">
        <f>+SUM(B18:M18)</f>
        <v>0</v>
      </c>
    </row>
    <row r="19" spans="1:14" x14ac:dyDescent="0.2">
      <c r="A19" s="21" t="s">
        <v>76</v>
      </c>
      <c r="B19" s="21"/>
      <c r="C19" s="9"/>
      <c r="D19" s="9"/>
      <c r="E19" s="9"/>
      <c r="F19" s="9"/>
      <c r="G19" s="9"/>
      <c r="H19" s="9"/>
      <c r="I19" s="3"/>
      <c r="J19" s="9"/>
      <c r="K19" s="9"/>
      <c r="L19" s="9"/>
      <c r="M19" s="9"/>
      <c r="N19" s="3"/>
    </row>
    <row r="20" spans="1:14" x14ac:dyDescent="0.2">
      <c r="A20" s="27" t="s">
        <v>41</v>
      </c>
      <c r="B20" s="14">
        <f t="shared" ref="B20:M20" si="10">B18/1</f>
        <v>0</v>
      </c>
      <c r="C20" s="14">
        <f t="shared" ref="C20" si="11">C18/1</f>
        <v>0</v>
      </c>
      <c r="D20" s="14">
        <f t="shared" ref="D20" si="12">D18/1</f>
        <v>0</v>
      </c>
      <c r="E20" s="14">
        <f t="shared" si="10"/>
        <v>0</v>
      </c>
      <c r="F20" s="14">
        <f t="shared" si="10"/>
        <v>0</v>
      </c>
      <c r="G20" s="14">
        <f t="shared" si="10"/>
        <v>0</v>
      </c>
      <c r="H20" s="14">
        <f t="shared" si="10"/>
        <v>0</v>
      </c>
      <c r="I20" s="14">
        <f t="shared" si="10"/>
        <v>0</v>
      </c>
      <c r="J20" s="14">
        <f t="shared" si="10"/>
        <v>0</v>
      </c>
      <c r="K20" s="14">
        <f t="shared" si="10"/>
        <v>0</v>
      </c>
      <c r="L20" s="14">
        <f t="shared" si="10"/>
        <v>0</v>
      </c>
      <c r="M20" s="14">
        <f t="shared" si="10"/>
        <v>0</v>
      </c>
      <c r="N20" s="3">
        <f>+SUM(B20:M20)</f>
        <v>0</v>
      </c>
    </row>
    <row r="21" spans="1:14" ht="13.5" thickBot="1" x14ac:dyDescent="0.25">
      <c r="A21" s="10" t="s">
        <v>65</v>
      </c>
      <c r="B21" s="1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4"/>
      <c r="N21" s="20"/>
    </row>
    <row r="22" spans="1:14" ht="13.5" thickBot="1" x14ac:dyDescent="0.25">
      <c r="A22" s="6" t="s">
        <v>24</v>
      </c>
      <c r="B22" s="4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</row>
    <row r="23" spans="1:14" x14ac:dyDescent="0.2">
      <c r="A23" s="38" t="s">
        <v>54</v>
      </c>
      <c r="B23" s="39">
        <f>+'METAS CDMYPE'!B39/'METAS CDMYPE'!B18</f>
        <v>0</v>
      </c>
      <c r="C23" s="39">
        <v>0</v>
      </c>
      <c r="D23" s="39">
        <v>0</v>
      </c>
      <c r="E23" s="39">
        <f>+'METAS CDMYPE'!E39/'METAS CDMYPE'!E18</f>
        <v>1.125</v>
      </c>
      <c r="F23" s="39">
        <f>+'METAS CDMYPE'!F39/'METAS CDMYPE'!F18</f>
        <v>1.125</v>
      </c>
      <c r="G23" s="39">
        <f>+'METAS CDMYPE'!G39/'METAS CDMYPE'!G18</f>
        <v>1.125</v>
      </c>
      <c r="H23" s="39">
        <f>+'METAS CDMYPE'!H39/'METAS CDMYPE'!H18</f>
        <v>1.125</v>
      </c>
      <c r="I23" s="39">
        <f>+'METAS CDMYPE'!I39/'METAS CDMYPE'!I18</f>
        <v>1.125</v>
      </c>
      <c r="J23" s="39">
        <f>+'METAS CDMYPE'!J39/'METAS CDMYPE'!J18</f>
        <v>1.125</v>
      </c>
      <c r="K23" s="39">
        <f>+'METAS CDMYPE'!K39/'METAS CDMYPE'!K18</f>
        <v>1</v>
      </c>
      <c r="L23" s="39">
        <f>+'METAS CDMYPE'!L39/'METAS CDMYPE'!L18</f>
        <v>1</v>
      </c>
      <c r="M23" s="39">
        <f>+'METAS CDMYPE'!M39/'METAS CDMYPE'!M18</f>
        <v>0</v>
      </c>
      <c r="N23" s="45">
        <f>+SUM(B23:M23)</f>
        <v>8.75</v>
      </c>
    </row>
    <row r="24" spans="1:14" x14ac:dyDescent="0.2">
      <c r="A24" s="27" t="s">
        <v>53</v>
      </c>
      <c r="B24" s="9">
        <f>+B23*8</f>
        <v>0</v>
      </c>
      <c r="C24" s="9">
        <f>+C23*8</f>
        <v>0</v>
      </c>
      <c r="D24" s="9">
        <f>+D23*8</f>
        <v>0</v>
      </c>
      <c r="E24" s="9">
        <f>+E23*8</f>
        <v>9</v>
      </c>
      <c r="F24" s="9">
        <f t="shared" ref="F24:M24" si="13">+F23*8</f>
        <v>9</v>
      </c>
      <c r="G24" s="9">
        <f t="shared" si="13"/>
        <v>9</v>
      </c>
      <c r="H24" s="9">
        <f t="shared" si="13"/>
        <v>9</v>
      </c>
      <c r="I24" s="9">
        <f t="shared" si="13"/>
        <v>9</v>
      </c>
      <c r="J24" s="9">
        <f t="shared" si="13"/>
        <v>9</v>
      </c>
      <c r="K24" s="9">
        <f t="shared" si="13"/>
        <v>8</v>
      </c>
      <c r="L24" s="9">
        <f t="shared" si="13"/>
        <v>8</v>
      </c>
      <c r="M24" s="9">
        <f t="shared" si="13"/>
        <v>0</v>
      </c>
      <c r="N24" s="3">
        <f>+SUM(B24:M24)</f>
        <v>70</v>
      </c>
    </row>
    <row r="25" spans="1:14" ht="12.75" customHeight="1" x14ac:dyDescent="0.2">
      <c r="A25" s="24" t="s">
        <v>66</v>
      </c>
      <c r="B25" s="24"/>
      <c r="C25" s="9"/>
      <c r="D25" s="9"/>
      <c r="E25" s="9"/>
      <c r="F25" s="9"/>
      <c r="G25" s="9"/>
      <c r="H25" s="9"/>
      <c r="I25" s="3"/>
      <c r="J25" s="9"/>
      <c r="K25" s="9"/>
      <c r="L25" s="9"/>
      <c r="M25" s="9"/>
      <c r="N25" s="3"/>
    </row>
    <row r="26" spans="1:14" ht="13.5" thickBot="1" x14ac:dyDescent="0.25">
      <c r="A26" s="27" t="s">
        <v>27</v>
      </c>
      <c r="B26" s="15">
        <f t="shared" ref="B26:M26" si="14">+B23/1</f>
        <v>0</v>
      </c>
      <c r="C26" s="15">
        <f t="shared" ref="C26" si="15">+C23/1</f>
        <v>0</v>
      </c>
      <c r="D26" s="15">
        <f t="shared" ref="D26" si="16">+D23/1</f>
        <v>0</v>
      </c>
      <c r="E26" s="15">
        <f t="shared" si="14"/>
        <v>1.125</v>
      </c>
      <c r="F26" s="15">
        <f t="shared" si="14"/>
        <v>1.125</v>
      </c>
      <c r="G26" s="15">
        <f t="shared" si="14"/>
        <v>1.125</v>
      </c>
      <c r="H26" s="15">
        <f t="shared" si="14"/>
        <v>1.125</v>
      </c>
      <c r="I26" s="15">
        <f t="shared" si="14"/>
        <v>1.125</v>
      </c>
      <c r="J26" s="15">
        <f t="shared" si="14"/>
        <v>1.125</v>
      </c>
      <c r="K26" s="15">
        <f t="shared" si="14"/>
        <v>1</v>
      </c>
      <c r="L26" s="15">
        <f t="shared" si="14"/>
        <v>1</v>
      </c>
      <c r="M26" s="15">
        <f t="shared" si="14"/>
        <v>0</v>
      </c>
      <c r="N26" s="45">
        <f>+SUM(B26:M26)</f>
        <v>8.75</v>
      </c>
    </row>
    <row r="27" spans="1:14" ht="13.5" thickBot="1" x14ac:dyDescent="0.25">
      <c r="A27" s="6" t="s">
        <v>47</v>
      </c>
      <c r="B27" s="4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8"/>
    </row>
    <row r="28" spans="1:14" ht="16.5" customHeight="1" x14ac:dyDescent="0.2">
      <c r="A28" s="38" t="s">
        <v>19</v>
      </c>
      <c r="B28" s="9">
        <f>+'METAS CDMYPE'!B44/ ('METAS CDMYPE'!B18 - 2)</f>
        <v>4</v>
      </c>
      <c r="C28" s="9">
        <f>+'METAS CDMYPE'!C44/ ('METAS CDMYPE'!C18 - 2)</f>
        <v>6</v>
      </c>
      <c r="D28" s="9">
        <f>+'METAS CDMYPE'!D44/ ('METAS CDMYPE'!D18 - 2)</f>
        <v>6</v>
      </c>
      <c r="E28" s="9">
        <f>+'METAS CDMYPE'!E44/ ('METAS CDMYPE'!E18 - 2)</f>
        <v>6</v>
      </c>
      <c r="F28" s="9">
        <f>+'METAS CDMYPE'!F44/ ('METAS CDMYPE'!F18 - 2)</f>
        <v>6</v>
      </c>
      <c r="G28" s="9">
        <f>+'METAS CDMYPE'!G44/ ('METAS CDMYPE'!G18 - 2)</f>
        <v>6</v>
      </c>
      <c r="H28" s="9">
        <f>+'METAS CDMYPE'!H44/ ('METAS CDMYPE'!H18 - 2)</f>
        <v>6</v>
      </c>
      <c r="I28" s="9">
        <f>+'METAS CDMYPE'!I44/ ('METAS CDMYPE'!I18 - 2)</f>
        <v>5</v>
      </c>
      <c r="J28" s="9">
        <f>+'METAS CDMYPE'!J44/ ('METAS CDMYPE'!J18 - 2)</f>
        <v>5</v>
      </c>
      <c r="K28" s="9">
        <f>+'METAS CDMYPE'!K44/ ('METAS CDMYPE'!K18 - 2)</f>
        <v>0</v>
      </c>
      <c r="L28" s="9">
        <f>+'METAS CDMYPE'!L44/ ('METAS CDMYPE'!L18 - 2)</f>
        <v>0</v>
      </c>
      <c r="M28" s="9">
        <f>+'METAS CDMYPE'!M44/ ('METAS CDMYPE'!M18 - 2)</f>
        <v>0</v>
      </c>
      <c r="N28" s="3">
        <f>+SUM(B28:M28)</f>
        <v>50</v>
      </c>
    </row>
    <row r="29" spans="1:14" x14ac:dyDescent="0.2">
      <c r="A29" s="21" t="s">
        <v>52</v>
      </c>
      <c r="B29" s="21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5"/>
    </row>
    <row r="30" spans="1:14" x14ac:dyDescent="0.2">
      <c r="A30" s="27" t="s">
        <v>35</v>
      </c>
      <c r="B30" s="9">
        <f>+B9-(B16/4)-B24</f>
        <v>120.39999999999999</v>
      </c>
      <c r="C30" s="9">
        <f>+C9-(C16/4)-C24</f>
        <v>120.39999999999999</v>
      </c>
      <c r="D30" s="9">
        <f>+D9-(D16/4)-D24</f>
        <v>120.39999999999999</v>
      </c>
      <c r="E30" s="9">
        <f>+E9-(E16/4)-E24</f>
        <v>111.39999999999999</v>
      </c>
      <c r="F30" s="9">
        <f t="shared" ref="F30:M30" si="17">+F9-(F16/4)-F24</f>
        <v>111.39999999999999</v>
      </c>
      <c r="G30" s="9">
        <f t="shared" si="17"/>
        <v>111.39999999999999</v>
      </c>
      <c r="H30" s="9">
        <f t="shared" si="17"/>
        <v>111.39999999999999</v>
      </c>
      <c r="I30" s="9">
        <f t="shared" si="17"/>
        <v>111.39999999999999</v>
      </c>
      <c r="J30" s="9">
        <f t="shared" si="17"/>
        <v>111.39999999999999</v>
      </c>
      <c r="K30" s="9">
        <f t="shared" si="17"/>
        <v>112.39999999999999</v>
      </c>
      <c r="L30" s="9">
        <f t="shared" si="17"/>
        <v>112.39999999999999</v>
      </c>
      <c r="M30" s="9">
        <f t="shared" si="17"/>
        <v>120.39999999999999</v>
      </c>
      <c r="N30" s="3">
        <f>+SUM(B30:M30)</f>
        <v>1374.8000000000002</v>
      </c>
    </row>
    <row r="31" spans="1:14" ht="24" x14ac:dyDescent="0.2">
      <c r="A31" s="24" t="s">
        <v>28</v>
      </c>
      <c r="B31" s="24"/>
      <c r="C31" s="9"/>
      <c r="D31" s="9"/>
      <c r="E31" s="9"/>
      <c r="F31" s="9"/>
      <c r="G31" s="9"/>
      <c r="H31" s="9"/>
      <c r="I31" s="3"/>
      <c r="J31" s="9"/>
      <c r="K31" s="9"/>
      <c r="L31" s="9"/>
      <c r="M31" s="9"/>
      <c r="N31" s="3"/>
    </row>
    <row r="32" spans="1:14" x14ac:dyDescent="0.2">
      <c r="A32" s="27" t="s">
        <v>29</v>
      </c>
      <c r="B32" s="37">
        <f t="shared" ref="B32:M32" si="18">B30/B42</f>
        <v>30.099999999999998</v>
      </c>
      <c r="C32" s="37">
        <f t="shared" si="18"/>
        <v>12.04</v>
      </c>
      <c r="D32" s="37">
        <f>D30/D42</f>
        <v>7.5249999999999995</v>
      </c>
      <c r="E32" s="37">
        <f t="shared" si="18"/>
        <v>5.0636363636363635</v>
      </c>
      <c r="F32" s="37">
        <f t="shared" si="18"/>
        <v>4.6416666666666666</v>
      </c>
      <c r="G32" s="37">
        <f t="shared" si="18"/>
        <v>4.6416666666666666</v>
      </c>
      <c r="H32" s="37">
        <f t="shared" si="18"/>
        <v>4.6416666666666666</v>
      </c>
      <c r="I32" s="37">
        <f t="shared" si="18"/>
        <v>4.8434782608695652</v>
      </c>
      <c r="J32" s="37">
        <f t="shared" si="18"/>
        <v>5.0636363636363635</v>
      </c>
      <c r="K32" s="37">
        <f t="shared" si="18"/>
        <v>7.0249999999999995</v>
      </c>
      <c r="L32" s="37">
        <f t="shared" si="18"/>
        <v>11.239999999999998</v>
      </c>
      <c r="M32" s="37">
        <f t="shared" si="18"/>
        <v>24.08</v>
      </c>
      <c r="N32" s="15"/>
    </row>
    <row r="33" spans="1:14" ht="13.5" thickBot="1" x14ac:dyDescent="0.25">
      <c r="A33" s="40" t="s">
        <v>6</v>
      </c>
      <c r="B33" s="4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3.5" thickBot="1" x14ac:dyDescent="0.25">
      <c r="A34" s="6" t="s">
        <v>49</v>
      </c>
      <c r="B34" s="47"/>
      <c r="C34" s="7"/>
      <c r="D34" s="7"/>
      <c r="E34" s="7"/>
      <c r="F34" s="7"/>
      <c r="G34" s="7"/>
      <c r="H34" s="7"/>
      <c r="I34" s="8"/>
      <c r="J34" s="7"/>
      <c r="K34" s="7"/>
      <c r="L34" s="7"/>
      <c r="M34" s="7"/>
      <c r="N34" s="8"/>
    </row>
    <row r="35" spans="1:14" ht="16.5" customHeight="1" x14ac:dyDescent="0.2">
      <c r="A35" s="36" t="s">
        <v>37</v>
      </c>
      <c r="B35" s="11">
        <f>(B16/4)+B30+B24</f>
        <v>120.39999999999999</v>
      </c>
      <c r="C35" s="11">
        <f>(C16/4)+C30+C24</f>
        <v>120.39999999999999</v>
      </c>
      <c r="D35" s="11">
        <f>(D16/4)+D30+D24</f>
        <v>120.39999999999999</v>
      </c>
      <c r="E35" s="11">
        <f>(E16/4)+E30+E24</f>
        <v>120.39999999999999</v>
      </c>
      <c r="F35" s="11">
        <f t="shared" ref="F35:M35" si="19">(F16/4)+F30+F24</f>
        <v>120.39999999999999</v>
      </c>
      <c r="G35" s="11">
        <f t="shared" si="19"/>
        <v>120.39999999999999</v>
      </c>
      <c r="H35" s="11">
        <f t="shared" si="19"/>
        <v>120.39999999999999</v>
      </c>
      <c r="I35" s="11">
        <f t="shared" si="19"/>
        <v>120.39999999999999</v>
      </c>
      <c r="J35" s="11">
        <f t="shared" si="19"/>
        <v>120.39999999999999</v>
      </c>
      <c r="K35" s="11">
        <f t="shared" si="19"/>
        <v>120.39999999999999</v>
      </c>
      <c r="L35" s="11">
        <f t="shared" si="19"/>
        <v>120.39999999999999</v>
      </c>
      <c r="M35" s="11">
        <f t="shared" si="19"/>
        <v>120.39999999999999</v>
      </c>
      <c r="N35" s="3">
        <f>+SUM(B35:M35)</f>
        <v>1444.8000000000002</v>
      </c>
    </row>
    <row r="36" spans="1:14" x14ac:dyDescent="0.2">
      <c r="A36" s="19" t="s">
        <v>67</v>
      </c>
      <c r="B36" s="19"/>
      <c r="C36" s="4"/>
      <c r="D36" s="4"/>
      <c r="E36" s="4"/>
      <c r="F36" s="12"/>
      <c r="G36" s="4"/>
      <c r="H36" s="12"/>
      <c r="I36" s="4"/>
      <c r="J36" s="4"/>
      <c r="K36" s="12"/>
      <c r="L36" s="4"/>
      <c r="M36" s="12"/>
      <c r="N36" s="4"/>
    </row>
    <row r="37" spans="1:14" x14ac:dyDescent="0.2">
      <c r="A37" s="13" t="s">
        <v>1</v>
      </c>
      <c r="B37" s="17">
        <f t="shared" ref="B37:M37" si="20">B35/B6</f>
        <v>0.7</v>
      </c>
      <c r="C37" s="17">
        <f t="shared" ref="C37" si="21">C35/C6</f>
        <v>0.7</v>
      </c>
      <c r="D37" s="17">
        <f t="shared" ref="D37" si="22">D35/D6</f>
        <v>0.7</v>
      </c>
      <c r="E37" s="17">
        <f t="shared" si="20"/>
        <v>0.7</v>
      </c>
      <c r="F37" s="17">
        <f t="shared" si="20"/>
        <v>0.7</v>
      </c>
      <c r="G37" s="17">
        <f t="shared" si="20"/>
        <v>0.7</v>
      </c>
      <c r="H37" s="17">
        <f t="shared" si="20"/>
        <v>0.7</v>
      </c>
      <c r="I37" s="17">
        <f t="shared" si="20"/>
        <v>0.7</v>
      </c>
      <c r="J37" s="17">
        <f t="shared" si="20"/>
        <v>0.7</v>
      </c>
      <c r="K37" s="17">
        <f t="shared" si="20"/>
        <v>0.7</v>
      </c>
      <c r="L37" s="17">
        <f t="shared" si="20"/>
        <v>0.7</v>
      </c>
      <c r="M37" s="17">
        <f t="shared" si="20"/>
        <v>0.7</v>
      </c>
      <c r="N37" s="3"/>
    </row>
    <row r="38" spans="1:14" x14ac:dyDescent="0.2">
      <c r="A38" s="19" t="s">
        <v>51</v>
      </c>
      <c r="B38" s="19"/>
      <c r="C38" s="17"/>
      <c r="D38" s="17"/>
      <c r="E38" s="17"/>
      <c r="F38" s="18"/>
      <c r="G38" s="17"/>
      <c r="H38" s="18"/>
      <c r="I38" s="17"/>
      <c r="J38" s="17"/>
      <c r="K38" s="18"/>
      <c r="L38" s="17"/>
      <c r="M38" s="18"/>
      <c r="N38" s="3"/>
    </row>
    <row r="39" spans="1:14" x14ac:dyDescent="0.2">
      <c r="A39" s="19" t="s">
        <v>63</v>
      </c>
      <c r="B39" s="19"/>
      <c r="C39" s="4"/>
      <c r="D39" s="4"/>
      <c r="E39" s="4"/>
      <c r="F39" s="12"/>
      <c r="G39" s="4"/>
      <c r="H39" s="12"/>
      <c r="I39" s="4"/>
      <c r="J39" s="4"/>
      <c r="K39" s="12"/>
      <c r="L39" s="4"/>
      <c r="M39" s="12"/>
      <c r="N39" s="4"/>
    </row>
    <row r="40" spans="1:14" x14ac:dyDescent="0.2">
      <c r="A40" s="13" t="s">
        <v>7</v>
      </c>
      <c r="B40" s="16">
        <f t="shared" ref="B40:M40" si="23">B30/B35</f>
        <v>1</v>
      </c>
      <c r="C40" s="16">
        <f t="shared" ref="C40" si="24">C30/C35</f>
        <v>1</v>
      </c>
      <c r="D40" s="16">
        <f t="shared" ref="D40" si="25">D30/D35</f>
        <v>1</v>
      </c>
      <c r="E40" s="16">
        <f t="shared" si="23"/>
        <v>0.92524916943521596</v>
      </c>
      <c r="F40" s="16">
        <f t="shared" si="23"/>
        <v>0.92524916943521596</v>
      </c>
      <c r="G40" s="16">
        <f t="shared" si="23"/>
        <v>0.92524916943521596</v>
      </c>
      <c r="H40" s="16">
        <f t="shared" si="23"/>
        <v>0.92524916943521596</v>
      </c>
      <c r="I40" s="16">
        <f t="shared" si="23"/>
        <v>0.92524916943521596</v>
      </c>
      <c r="J40" s="16">
        <f t="shared" si="23"/>
        <v>0.92524916943521596</v>
      </c>
      <c r="K40" s="16">
        <f t="shared" si="23"/>
        <v>0.93355481727574752</v>
      </c>
      <c r="L40" s="16">
        <f t="shared" si="23"/>
        <v>0.93355481727574752</v>
      </c>
      <c r="M40" s="16">
        <f t="shared" si="23"/>
        <v>1</v>
      </c>
      <c r="N40" s="3"/>
    </row>
    <row r="41" spans="1:14" ht="13.5" thickBot="1" x14ac:dyDescent="0.25">
      <c r="A41" s="19"/>
      <c r="B41" s="19"/>
      <c r="C41" s="4"/>
      <c r="D41" s="4"/>
      <c r="E41" s="4"/>
      <c r="F41" s="12"/>
      <c r="G41" s="4"/>
      <c r="H41" s="12"/>
      <c r="I41" s="4"/>
      <c r="J41" s="4"/>
      <c r="K41" s="12"/>
      <c r="L41" s="4"/>
      <c r="M41" s="12"/>
      <c r="N41" s="4"/>
    </row>
    <row r="42" spans="1:14" ht="14.25" customHeight="1" thickBot="1" x14ac:dyDescent="0.25">
      <c r="A42" s="6" t="s">
        <v>8</v>
      </c>
      <c r="B42" s="47">
        <f>+B28</f>
        <v>4</v>
      </c>
      <c r="C42" s="56">
        <f>+B42+C28</f>
        <v>10</v>
      </c>
      <c r="D42" s="56">
        <f>+C42+D28</f>
        <v>16</v>
      </c>
      <c r="E42" s="56">
        <f>+D42+E28</f>
        <v>22</v>
      </c>
      <c r="F42" s="56">
        <f>+E42+F28-B28</f>
        <v>24</v>
      </c>
      <c r="G42" s="56">
        <f t="shared" ref="G42:M42" si="26">+F42+G28-C28</f>
        <v>24</v>
      </c>
      <c r="H42" s="56">
        <f t="shared" si="26"/>
        <v>24</v>
      </c>
      <c r="I42" s="56">
        <f t="shared" si="26"/>
        <v>23</v>
      </c>
      <c r="J42" s="56">
        <f t="shared" si="26"/>
        <v>22</v>
      </c>
      <c r="K42" s="56">
        <f t="shared" si="26"/>
        <v>16</v>
      </c>
      <c r="L42" s="56">
        <f t="shared" si="26"/>
        <v>10</v>
      </c>
      <c r="M42" s="56">
        <f t="shared" si="26"/>
        <v>5</v>
      </c>
      <c r="N42" s="8"/>
    </row>
    <row r="43" spans="1:14" ht="25.5" customHeight="1" thickBot="1" x14ac:dyDescent="0.25">
      <c r="A43" s="43" t="s">
        <v>50</v>
      </c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</sheetData>
  <mergeCells count="1">
    <mergeCell ref="A1:N1"/>
  </mergeCells>
  <phoneticPr fontId="7" type="noConversion"/>
  <printOptions horizontalCentered="1"/>
  <pageMargins left="0.23622047244094491" right="0.23622047244094491" top="1.1811023622047245" bottom="0.27559055118110237" header="0" footer="0.31496062992125984"/>
  <pageSetup paperSize="9" orientation="landscape" r:id="rId1"/>
  <headerFooter alignWithMargins="0"/>
  <rowBreaks count="1" manualBreakCount="1">
    <brk id="43" max="10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zoomScale="91" zoomScaleSheetLayoutView="91" workbookViewId="0">
      <selection sqref="A1:N1"/>
    </sheetView>
  </sheetViews>
  <sheetFormatPr baseColWidth="10" defaultColWidth="11.42578125" defaultRowHeight="12.75" x14ac:dyDescent="0.2"/>
  <cols>
    <col min="1" max="1" width="69.28515625" customWidth="1"/>
    <col min="2" max="2" width="9.7109375" customWidth="1"/>
    <col min="3" max="5" width="9.42578125" customWidth="1"/>
    <col min="6" max="6" width="9.28515625" customWidth="1"/>
    <col min="7" max="7" width="9.140625" customWidth="1"/>
    <col min="8" max="9" width="9.42578125" customWidth="1"/>
    <col min="10" max="10" width="10" customWidth="1"/>
    <col min="11" max="11" width="8.140625" customWidth="1"/>
    <col min="12" max="12" width="9.140625" customWidth="1"/>
    <col min="13" max="13" width="8.42578125" customWidth="1"/>
    <col min="14" max="14" width="9.85546875" customWidth="1"/>
  </cols>
  <sheetData>
    <row r="1" spans="1:14" ht="58.5" customHeight="1" thickBot="1" x14ac:dyDescent="0.25">
      <c r="A1" s="99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13.5" thickBot="1" x14ac:dyDescent="0.25">
      <c r="A2" s="6" t="s">
        <v>33</v>
      </c>
      <c r="B2" s="6" t="s">
        <v>80</v>
      </c>
      <c r="C2" s="28" t="s">
        <v>82</v>
      </c>
      <c r="D2" s="28" t="s">
        <v>69</v>
      </c>
      <c r="E2" s="28" t="s">
        <v>9</v>
      </c>
      <c r="F2" s="29" t="s">
        <v>10</v>
      </c>
      <c r="G2" s="29" t="s">
        <v>11</v>
      </c>
      <c r="H2" s="29" t="s">
        <v>12</v>
      </c>
      <c r="I2" s="29" t="s">
        <v>48</v>
      </c>
      <c r="J2" s="29" t="s">
        <v>13</v>
      </c>
      <c r="K2" s="29" t="s">
        <v>14</v>
      </c>
      <c r="L2" s="29" t="s">
        <v>15</v>
      </c>
      <c r="M2" s="29" t="s">
        <v>16</v>
      </c>
      <c r="N2" s="30">
        <v>2014</v>
      </c>
    </row>
    <row r="3" spans="1:14" ht="16.5" customHeight="1" thickBot="1" x14ac:dyDescent="0.25">
      <c r="A3" s="46" t="s">
        <v>93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3">
        <v>1</v>
      </c>
    </row>
    <row r="4" spans="1:14" ht="13.5" thickBot="1" x14ac:dyDescent="0.25">
      <c r="A4" s="5" t="s">
        <v>3</v>
      </c>
      <c r="B4" s="25">
        <f t="shared" ref="B4:N4" si="0">SUM(B3:B3)</f>
        <v>1</v>
      </c>
      <c r="C4" s="25">
        <f t="shared" si="0"/>
        <v>1</v>
      </c>
      <c r="D4" s="25">
        <f t="shared" si="0"/>
        <v>1</v>
      </c>
      <c r="E4" s="25">
        <f t="shared" si="0"/>
        <v>1</v>
      </c>
      <c r="F4" s="25">
        <f t="shared" si="0"/>
        <v>1</v>
      </c>
      <c r="G4" s="25">
        <f t="shared" si="0"/>
        <v>1</v>
      </c>
      <c r="H4" s="25">
        <f t="shared" si="0"/>
        <v>1</v>
      </c>
      <c r="I4" s="26">
        <f t="shared" si="0"/>
        <v>1</v>
      </c>
      <c r="J4" s="25">
        <f t="shared" si="0"/>
        <v>1</v>
      </c>
      <c r="K4" s="25">
        <f t="shared" si="0"/>
        <v>1</v>
      </c>
      <c r="L4" s="25">
        <f t="shared" si="0"/>
        <v>1</v>
      </c>
      <c r="M4" s="25">
        <f t="shared" si="0"/>
        <v>1</v>
      </c>
      <c r="N4" s="26">
        <f t="shared" si="0"/>
        <v>1</v>
      </c>
    </row>
    <row r="5" spans="1:14" ht="13.5" thickBot="1" x14ac:dyDescent="0.25">
      <c r="A5" s="6" t="s">
        <v>72</v>
      </c>
      <c r="B5" s="47"/>
      <c r="C5" s="7"/>
      <c r="D5" s="7"/>
      <c r="E5" s="7"/>
      <c r="F5" s="7"/>
      <c r="G5" s="7"/>
      <c r="H5" s="7"/>
      <c r="I5" s="8"/>
      <c r="J5" s="7"/>
      <c r="K5" s="7"/>
      <c r="L5" s="7"/>
      <c r="M5" s="7"/>
      <c r="N5" s="8"/>
    </row>
    <row r="6" spans="1:14" ht="15" customHeight="1" x14ac:dyDescent="0.2">
      <c r="A6" s="27" t="s">
        <v>20</v>
      </c>
      <c r="B6" s="9">
        <f>+'METAS CDMYPE'!B20</f>
        <v>172</v>
      </c>
      <c r="C6" s="9">
        <f>+'METAS CDMYPE'!C20</f>
        <v>172</v>
      </c>
      <c r="D6" s="9">
        <f>+'METAS CDMYPE'!D20</f>
        <v>172</v>
      </c>
      <c r="E6" s="9">
        <f>+'METAS CDMYPE'!E20</f>
        <v>172</v>
      </c>
      <c r="F6" s="9">
        <f>+'METAS CDMYPE'!F20</f>
        <v>172</v>
      </c>
      <c r="G6" s="9">
        <f>+'METAS CDMYPE'!G20</f>
        <v>172</v>
      </c>
      <c r="H6" s="9">
        <f>+'METAS CDMYPE'!H20</f>
        <v>172</v>
      </c>
      <c r="I6" s="9">
        <f>+'METAS CDMYPE'!I20</f>
        <v>172</v>
      </c>
      <c r="J6" s="9">
        <f>+'METAS CDMYPE'!J20</f>
        <v>172</v>
      </c>
      <c r="K6" s="9">
        <f>+'METAS CDMYPE'!K20</f>
        <v>172</v>
      </c>
      <c r="L6" s="9">
        <f>+'METAS CDMYPE'!L20</f>
        <v>172</v>
      </c>
      <c r="M6" s="9">
        <f>+'METAS CDMYPE'!M20</f>
        <v>172</v>
      </c>
      <c r="N6" s="3">
        <f>+SUM(B6:M6)</f>
        <v>2064</v>
      </c>
    </row>
    <row r="7" spans="1:14" x14ac:dyDescent="0.2">
      <c r="A7" s="10" t="s">
        <v>59</v>
      </c>
      <c r="B7" s="10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4"/>
    </row>
    <row r="8" spans="1:14" x14ac:dyDescent="0.2">
      <c r="A8" s="10" t="s">
        <v>2</v>
      </c>
      <c r="B8" s="10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4"/>
    </row>
    <row r="9" spans="1:14" x14ac:dyDescent="0.2">
      <c r="A9" s="27" t="s">
        <v>34</v>
      </c>
      <c r="B9" s="9">
        <f>+B6*0.7</f>
        <v>120.39999999999999</v>
      </c>
      <c r="C9" s="9">
        <f>+C6*0.7</f>
        <v>120.39999999999999</v>
      </c>
      <c r="D9" s="9">
        <f>+D6*0.7</f>
        <v>120.39999999999999</v>
      </c>
      <c r="E9" s="9">
        <f>+E6*0.7</f>
        <v>120.39999999999999</v>
      </c>
      <c r="F9" s="9">
        <f>+F6*0.7</f>
        <v>120.39999999999999</v>
      </c>
      <c r="G9" s="9">
        <f t="shared" ref="G9:M9" si="1">+G6*0.7</f>
        <v>120.39999999999999</v>
      </c>
      <c r="H9" s="9">
        <f t="shared" si="1"/>
        <v>120.39999999999999</v>
      </c>
      <c r="I9" s="9">
        <f t="shared" si="1"/>
        <v>120.39999999999999</v>
      </c>
      <c r="J9" s="9">
        <f t="shared" si="1"/>
        <v>120.39999999999999</v>
      </c>
      <c r="K9" s="9">
        <f t="shared" si="1"/>
        <v>120.39999999999999</v>
      </c>
      <c r="L9" s="9">
        <f t="shared" si="1"/>
        <v>120.39999999999999</v>
      </c>
      <c r="M9" s="9">
        <f t="shared" si="1"/>
        <v>120.39999999999999</v>
      </c>
      <c r="N9" s="3">
        <f>+SUM(B9:M9)</f>
        <v>1444.8000000000002</v>
      </c>
    </row>
    <row r="10" spans="1:14" x14ac:dyDescent="0.2">
      <c r="A10" s="10" t="s">
        <v>46</v>
      </c>
      <c r="B10" s="10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4"/>
    </row>
    <row r="11" spans="1:14" ht="13.5" thickBot="1" x14ac:dyDescent="0.25">
      <c r="A11" s="10" t="s">
        <v>61</v>
      </c>
      <c r="B11" s="10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1"/>
    </row>
    <row r="12" spans="1:14" ht="13.5" thickBot="1" x14ac:dyDescent="0.25">
      <c r="A12" s="6" t="s">
        <v>5</v>
      </c>
      <c r="B12" s="47"/>
      <c r="C12" s="7"/>
      <c r="D12" s="7"/>
      <c r="E12" s="7"/>
      <c r="F12" s="7"/>
      <c r="G12" s="7"/>
      <c r="H12" s="7"/>
      <c r="I12" s="8"/>
      <c r="J12" s="7"/>
      <c r="K12" s="7"/>
      <c r="L12" s="7"/>
      <c r="M12" s="7"/>
      <c r="N12" s="8"/>
    </row>
    <row r="13" spans="1:14" x14ac:dyDescent="0.2">
      <c r="A13" s="27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3">
        <f>+SUM(B13:M13)</f>
        <v>0</v>
      </c>
    </row>
    <row r="14" spans="1:14" ht="13.5" customHeight="1" x14ac:dyDescent="0.2">
      <c r="A14" s="10" t="s">
        <v>55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</row>
    <row r="15" spans="1:14" x14ac:dyDescent="0.2">
      <c r="A15" s="27" t="s">
        <v>38</v>
      </c>
      <c r="B15" s="9">
        <f>+'METAS CDMYPE'!B31</f>
        <v>0</v>
      </c>
      <c r="C15" s="9">
        <f>+'METAS CDMYPE'!C31</f>
        <v>0</v>
      </c>
      <c r="D15" s="9">
        <f>+'METAS CDMYPE'!D31</f>
        <v>0</v>
      </c>
      <c r="E15" s="9">
        <f>+'METAS CDMYPE'!E31</f>
        <v>0</v>
      </c>
      <c r="F15" s="9">
        <f>+'METAS CDMYPE'!F31</f>
        <v>0</v>
      </c>
      <c r="G15" s="9">
        <f>+'METAS CDMYPE'!G31</f>
        <v>0</v>
      </c>
      <c r="H15" s="9">
        <f>+'METAS CDMYPE'!H31</f>
        <v>0</v>
      </c>
      <c r="I15" s="9">
        <f>+'METAS CDMYPE'!I31</f>
        <v>0</v>
      </c>
      <c r="J15" s="9">
        <f>+'METAS CDMYPE'!J31</f>
        <v>0</v>
      </c>
      <c r="K15" s="9">
        <f>+'METAS CDMYPE'!K31</f>
        <v>0</v>
      </c>
      <c r="L15" s="9">
        <f>+'METAS CDMYPE'!L31</f>
        <v>0</v>
      </c>
      <c r="M15" s="9">
        <f>+'METAS CDMYPE'!M31</f>
        <v>0</v>
      </c>
      <c r="N15" s="3">
        <f>+SUM(B15:M15)</f>
        <v>0</v>
      </c>
    </row>
    <row r="16" spans="1:14" x14ac:dyDescent="0.2">
      <c r="A16" s="27" t="s">
        <v>56</v>
      </c>
      <c r="B16" s="9">
        <f>+B13*4+B15*8</f>
        <v>0</v>
      </c>
      <c r="C16" s="9">
        <f>+C13*4+C15*8</f>
        <v>0</v>
      </c>
      <c r="D16" s="9">
        <f>+D13*4+D15*8</f>
        <v>0</v>
      </c>
      <c r="E16" s="9">
        <f>+E13*4+E15*8</f>
        <v>0</v>
      </c>
      <c r="F16" s="9">
        <f>+F13*4+F15*8</f>
        <v>0</v>
      </c>
      <c r="G16" s="9">
        <f t="shared" ref="G16:M16" si="2">+G13*4+G15*8</f>
        <v>0</v>
      </c>
      <c r="H16" s="9">
        <f t="shared" si="2"/>
        <v>0</v>
      </c>
      <c r="I16" s="9">
        <f t="shared" si="2"/>
        <v>0</v>
      </c>
      <c r="J16" s="9">
        <f t="shared" si="2"/>
        <v>0</v>
      </c>
      <c r="K16" s="9">
        <f t="shared" si="2"/>
        <v>0</v>
      </c>
      <c r="L16" s="9">
        <f t="shared" si="2"/>
        <v>0</v>
      </c>
      <c r="M16" s="9">
        <f t="shared" si="2"/>
        <v>0</v>
      </c>
      <c r="N16" s="3">
        <f>+SUM(B16:M16)</f>
        <v>0</v>
      </c>
    </row>
    <row r="17" spans="1:14" x14ac:dyDescent="0.2">
      <c r="A17" s="10" t="s">
        <v>62</v>
      </c>
      <c r="B17" s="10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4"/>
    </row>
    <row r="18" spans="1:14" x14ac:dyDescent="0.2">
      <c r="A18" s="27" t="s">
        <v>40</v>
      </c>
      <c r="B18" s="9">
        <f t="shared" ref="B18:M18" si="3">B13*15+B15*10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3">
        <f>+SUM(B18:M18)</f>
        <v>0</v>
      </c>
    </row>
    <row r="19" spans="1:14" x14ac:dyDescent="0.2">
      <c r="A19" s="21" t="s">
        <v>58</v>
      </c>
      <c r="B19" s="21"/>
      <c r="C19" s="9"/>
      <c r="D19" s="9"/>
      <c r="E19" s="9"/>
      <c r="F19" s="9"/>
      <c r="G19" s="9"/>
      <c r="H19" s="9"/>
      <c r="I19" s="3"/>
      <c r="J19" s="9"/>
      <c r="K19" s="9"/>
      <c r="L19" s="9"/>
      <c r="M19" s="9"/>
      <c r="N19" s="3"/>
    </row>
    <row r="20" spans="1:14" x14ac:dyDescent="0.2">
      <c r="A20" s="27" t="s">
        <v>41</v>
      </c>
      <c r="B20" s="14">
        <f t="shared" ref="B20:M20" si="4">B18/1</f>
        <v>0</v>
      </c>
      <c r="C20" s="14">
        <f t="shared" si="4"/>
        <v>0</v>
      </c>
      <c r="D20" s="14">
        <f t="shared" si="4"/>
        <v>0</v>
      </c>
      <c r="E20" s="14">
        <f t="shared" si="4"/>
        <v>0</v>
      </c>
      <c r="F20" s="14">
        <f t="shared" si="4"/>
        <v>0</v>
      </c>
      <c r="G20" s="14">
        <f t="shared" si="4"/>
        <v>0</v>
      </c>
      <c r="H20" s="14">
        <f t="shared" si="4"/>
        <v>0</v>
      </c>
      <c r="I20" s="14">
        <f t="shared" si="4"/>
        <v>0</v>
      </c>
      <c r="J20" s="14">
        <f t="shared" si="4"/>
        <v>0</v>
      </c>
      <c r="K20" s="14">
        <f t="shared" si="4"/>
        <v>0</v>
      </c>
      <c r="L20" s="14">
        <f t="shared" si="4"/>
        <v>0</v>
      </c>
      <c r="M20" s="14">
        <f t="shared" si="4"/>
        <v>0</v>
      </c>
      <c r="N20" s="3">
        <f>+SUM(B20:M20)</f>
        <v>0</v>
      </c>
    </row>
    <row r="21" spans="1:14" ht="13.5" thickBot="1" x14ac:dyDescent="0.25">
      <c r="A21" s="10" t="s">
        <v>65</v>
      </c>
      <c r="B21" s="1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4"/>
      <c r="N21" s="20"/>
    </row>
    <row r="22" spans="1:14" ht="13.5" thickBot="1" x14ac:dyDescent="0.25">
      <c r="A22" s="6" t="s">
        <v>24</v>
      </c>
      <c r="B22" s="4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</row>
    <row r="23" spans="1:14" x14ac:dyDescent="0.2">
      <c r="A23" s="38" t="s">
        <v>54</v>
      </c>
      <c r="B23" s="39">
        <f>+'METAS CDMYPE'!B39/'METAS CDMYPE'!B18</f>
        <v>0</v>
      </c>
      <c r="C23" s="39">
        <v>1</v>
      </c>
      <c r="D23" s="39">
        <v>1</v>
      </c>
      <c r="E23" s="39">
        <v>1</v>
      </c>
      <c r="F23" s="39">
        <v>2</v>
      </c>
      <c r="G23" s="39">
        <v>2</v>
      </c>
      <c r="H23" s="39">
        <v>2</v>
      </c>
      <c r="I23" s="39">
        <v>2</v>
      </c>
      <c r="J23" s="39">
        <v>2</v>
      </c>
      <c r="K23" s="39">
        <v>1</v>
      </c>
      <c r="L23" s="39">
        <v>1</v>
      </c>
      <c r="M23" s="39">
        <f>+'METAS CDMYPE'!M39/'METAS CDMYPE'!M18</f>
        <v>0</v>
      </c>
      <c r="N23" s="45">
        <f>+SUM(B23:M23)</f>
        <v>15</v>
      </c>
    </row>
    <row r="24" spans="1:14" x14ac:dyDescent="0.2">
      <c r="A24" s="27" t="s">
        <v>53</v>
      </c>
      <c r="B24" s="9">
        <f>+B23*8</f>
        <v>0</v>
      </c>
      <c r="C24" s="9">
        <f>+C23*8</f>
        <v>8</v>
      </c>
      <c r="D24" s="9">
        <f>+D23*8</f>
        <v>8</v>
      </c>
      <c r="E24" s="9">
        <f>+E23*8</f>
        <v>8</v>
      </c>
      <c r="F24" s="9">
        <f t="shared" ref="F24:M24" si="5">+F23*8</f>
        <v>16</v>
      </c>
      <c r="G24" s="9">
        <f t="shared" si="5"/>
        <v>16</v>
      </c>
      <c r="H24" s="9">
        <f t="shared" si="5"/>
        <v>16</v>
      </c>
      <c r="I24" s="9">
        <f t="shared" si="5"/>
        <v>16</v>
      </c>
      <c r="J24" s="9">
        <f t="shared" si="5"/>
        <v>16</v>
      </c>
      <c r="K24" s="9">
        <f t="shared" si="5"/>
        <v>8</v>
      </c>
      <c r="L24" s="9">
        <f t="shared" si="5"/>
        <v>8</v>
      </c>
      <c r="M24" s="9">
        <f t="shared" si="5"/>
        <v>0</v>
      </c>
      <c r="N24" s="3">
        <f>+SUM(B24:M24)</f>
        <v>120</v>
      </c>
    </row>
    <row r="25" spans="1:14" ht="12.75" customHeight="1" x14ac:dyDescent="0.2">
      <c r="A25" s="24" t="s">
        <v>66</v>
      </c>
      <c r="B25" s="24"/>
      <c r="C25" s="9"/>
      <c r="D25" s="9"/>
      <c r="E25" s="9"/>
      <c r="F25" s="9"/>
      <c r="G25" s="9"/>
      <c r="H25" s="9"/>
      <c r="I25" s="3"/>
      <c r="J25" s="9"/>
      <c r="K25" s="9"/>
      <c r="L25" s="9"/>
      <c r="M25" s="9"/>
      <c r="N25" s="3"/>
    </row>
    <row r="26" spans="1:14" ht="13.5" thickBot="1" x14ac:dyDescent="0.25">
      <c r="A26" s="27" t="s">
        <v>27</v>
      </c>
      <c r="B26" s="15">
        <f t="shared" ref="B26:M26" si="6">+B23/1</f>
        <v>0</v>
      </c>
      <c r="C26" s="15">
        <f t="shared" si="6"/>
        <v>1</v>
      </c>
      <c r="D26" s="15">
        <f t="shared" si="6"/>
        <v>1</v>
      </c>
      <c r="E26" s="15">
        <f t="shared" si="6"/>
        <v>1</v>
      </c>
      <c r="F26" s="15">
        <f t="shared" si="6"/>
        <v>2</v>
      </c>
      <c r="G26" s="15">
        <f t="shared" si="6"/>
        <v>2</v>
      </c>
      <c r="H26" s="15">
        <f t="shared" si="6"/>
        <v>2</v>
      </c>
      <c r="I26" s="15">
        <f t="shared" si="6"/>
        <v>2</v>
      </c>
      <c r="J26" s="15">
        <f t="shared" si="6"/>
        <v>2</v>
      </c>
      <c r="K26" s="15">
        <f t="shared" si="6"/>
        <v>1</v>
      </c>
      <c r="L26" s="15">
        <f t="shared" si="6"/>
        <v>1</v>
      </c>
      <c r="M26" s="15">
        <f t="shared" si="6"/>
        <v>0</v>
      </c>
      <c r="N26" s="45">
        <f>+SUM(B26:M26)</f>
        <v>15</v>
      </c>
    </row>
    <row r="27" spans="1:14" ht="13.5" thickBot="1" x14ac:dyDescent="0.25">
      <c r="A27" s="6" t="s">
        <v>47</v>
      </c>
      <c r="B27" s="4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8"/>
    </row>
    <row r="28" spans="1:14" ht="16.5" customHeight="1" x14ac:dyDescent="0.2">
      <c r="A28" s="38" t="s">
        <v>19</v>
      </c>
      <c r="B28" s="9">
        <f>+'METAS CDMYPE'!B44/ ('METAS CDMYPE'!B18 - 2)</f>
        <v>4</v>
      </c>
      <c r="C28" s="9">
        <f>+'METAS CDMYPE'!C44/ ('METAS CDMYPE'!C18 - 2)</f>
        <v>6</v>
      </c>
      <c r="D28" s="9">
        <f>+'METAS CDMYPE'!D44/ ('METAS CDMYPE'!D18 - 2)</f>
        <v>6</v>
      </c>
      <c r="E28" s="9">
        <f>+'METAS CDMYPE'!E44/ ('METAS CDMYPE'!E18 - 2)</f>
        <v>6</v>
      </c>
      <c r="F28" s="9">
        <f>+'METAS CDMYPE'!F44/ ('METAS CDMYPE'!F18 - 2)</f>
        <v>6</v>
      </c>
      <c r="G28" s="9">
        <f>+'METAS CDMYPE'!G44/ ('METAS CDMYPE'!G18 - 2)</f>
        <v>6</v>
      </c>
      <c r="H28" s="9">
        <f>+'METAS CDMYPE'!H44/ ('METAS CDMYPE'!H18 - 2)</f>
        <v>6</v>
      </c>
      <c r="I28" s="9">
        <f>+'METAS CDMYPE'!I44/ ('METAS CDMYPE'!I18 - 2)</f>
        <v>5</v>
      </c>
      <c r="J28" s="9">
        <f>+'METAS CDMYPE'!J44/ ('METAS CDMYPE'!J18 - 2)</f>
        <v>5</v>
      </c>
      <c r="K28" s="9">
        <f>+'METAS CDMYPE'!K44/ ('METAS CDMYPE'!K18 - 2)</f>
        <v>0</v>
      </c>
      <c r="L28" s="9">
        <f>+'METAS CDMYPE'!L44/ ('METAS CDMYPE'!L18 - 2)</f>
        <v>0</v>
      </c>
      <c r="M28" s="9">
        <f>+'METAS CDMYPE'!M44/ ('METAS CDMYPE'!M18 - 2)</f>
        <v>0</v>
      </c>
      <c r="N28" s="3">
        <f>+SUM(B28:M28)</f>
        <v>50</v>
      </c>
    </row>
    <row r="29" spans="1:14" x14ac:dyDescent="0.2">
      <c r="A29" s="21" t="s">
        <v>52</v>
      </c>
      <c r="B29" s="21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5"/>
    </row>
    <row r="30" spans="1:14" x14ac:dyDescent="0.2">
      <c r="A30" s="27" t="s">
        <v>35</v>
      </c>
      <c r="B30" s="9">
        <f>+B9-(B16/4)-B24</f>
        <v>120.39999999999999</v>
      </c>
      <c r="C30" s="9">
        <f>+C9-(C16/4)-C24</f>
        <v>112.39999999999999</v>
      </c>
      <c r="D30" s="9">
        <f>+D9-(D16/4)-D24</f>
        <v>112.39999999999999</v>
      </c>
      <c r="E30" s="9">
        <f>+E9-(E16/4)-E24</f>
        <v>112.39999999999999</v>
      </c>
      <c r="F30" s="9">
        <f t="shared" ref="F30:M30" si="7">+F9-(F16/4)-F24</f>
        <v>104.39999999999999</v>
      </c>
      <c r="G30" s="9">
        <f t="shared" si="7"/>
        <v>104.39999999999999</v>
      </c>
      <c r="H30" s="9">
        <f t="shared" si="7"/>
        <v>104.39999999999999</v>
      </c>
      <c r="I30" s="9">
        <f t="shared" si="7"/>
        <v>104.39999999999999</v>
      </c>
      <c r="J30" s="9">
        <f t="shared" si="7"/>
        <v>104.39999999999999</v>
      </c>
      <c r="K30" s="9">
        <f t="shared" si="7"/>
        <v>112.39999999999999</v>
      </c>
      <c r="L30" s="9">
        <f t="shared" si="7"/>
        <v>112.39999999999999</v>
      </c>
      <c r="M30" s="9">
        <f t="shared" si="7"/>
        <v>120.39999999999999</v>
      </c>
      <c r="N30" s="3">
        <f>+SUM(B30:M30)</f>
        <v>1324.8000000000002</v>
      </c>
    </row>
    <row r="31" spans="1:14" ht="24" x14ac:dyDescent="0.2">
      <c r="A31" s="24" t="s">
        <v>28</v>
      </c>
      <c r="B31" s="24"/>
      <c r="C31" s="9"/>
      <c r="D31" s="9"/>
      <c r="E31" s="9"/>
      <c r="F31" s="9"/>
      <c r="G31" s="9"/>
      <c r="H31" s="9"/>
      <c r="I31" s="3"/>
      <c r="J31" s="9"/>
      <c r="K31" s="9"/>
      <c r="L31" s="9"/>
      <c r="M31" s="9"/>
      <c r="N31" s="3"/>
    </row>
    <row r="32" spans="1:14" x14ac:dyDescent="0.2">
      <c r="A32" s="27" t="s">
        <v>29</v>
      </c>
      <c r="B32" s="37">
        <f t="shared" ref="B32:M32" si="8">B30/B42</f>
        <v>30.099999999999998</v>
      </c>
      <c r="C32" s="37">
        <f t="shared" si="8"/>
        <v>11.239999999999998</v>
      </c>
      <c r="D32" s="37">
        <f>D30/D42</f>
        <v>7.0249999999999995</v>
      </c>
      <c r="E32" s="37">
        <f t="shared" si="8"/>
        <v>5.1090909090909085</v>
      </c>
      <c r="F32" s="37">
        <f t="shared" si="8"/>
        <v>4.3499999999999996</v>
      </c>
      <c r="G32" s="37">
        <f t="shared" si="8"/>
        <v>4.3499999999999996</v>
      </c>
      <c r="H32" s="37">
        <f t="shared" si="8"/>
        <v>4.3499999999999996</v>
      </c>
      <c r="I32" s="37">
        <f t="shared" si="8"/>
        <v>4.5391304347826082</v>
      </c>
      <c r="J32" s="37">
        <f t="shared" si="8"/>
        <v>4.7454545454545451</v>
      </c>
      <c r="K32" s="37">
        <f t="shared" si="8"/>
        <v>7.0249999999999995</v>
      </c>
      <c r="L32" s="37">
        <f t="shared" si="8"/>
        <v>11.239999999999998</v>
      </c>
      <c r="M32" s="37">
        <f t="shared" si="8"/>
        <v>24.08</v>
      </c>
      <c r="N32" s="15"/>
    </row>
    <row r="33" spans="1:14" ht="13.5" thickBot="1" x14ac:dyDescent="0.25">
      <c r="A33" s="40" t="s">
        <v>6</v>
      </c>
      <c r="B33" s="4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3.5" thickBot="1" x14ac:dyDescent="0.25">
      <c r="A34" s="6" t="s">
        <v>49</v>
      </c>
      <c r="B34" s="47"/>
      <c r="C34" s="7"/>
      <c r="D34" s="7"/>
      <c r="E34" s="7"/>
      <c r="F34" s="7"/>
      <c r="G34" s="7"/>
      <c r="H34" s="7"/>
      <c r="I34" s="8"/>
      <c r="J34" s="7"/>
      <c r="K34" s="7"/>
      <c r="L34" s="7"/>
      <c r="M34" s="7"/>
      <c r="N34" s="8"/>
    </row>
    <row r="35" spans="1:14" ht="16.5" customHeight="1" x14ac:dyDescent="0.2">
      <c r="A35" s="36" t="s">
        <v>37</v>
      </c>
      <c r="B35" s="11">
        <f>(B16/4)+B30+B24</f>
        <v>120.39999999999999</v>
      </c>
      <c r="C35" s="11">
        <f>(C16/4)+C30+C24</f>
        <v>120.39999999999999</v>
      </c>
      <c r="D35" s="11">
        <f>(D16/4)+D30+D24</f>
        <v>120.39999999999999</v>
      </c>
      <c r="E35" s="11">
        <f>(E16/4)+E30+E24</f>
        <v>120.39999999999999</v>
      </c>
      <c r="F35" s="11">
        <f t="shared" ref="F35:M35" si="9">(F16/4)+F30+F24</f>
        <v>120.39999999999999</v>
      </c>
      <c r="G35" s="11">
        <f t="shared" si="9"/>
        <v>120.39999999999999</v>
      </c>
      <c r="H35" s="11">
        <f t="shared" si="9"/>
        <v>120.39999999999999</v>
      </c>
      <c r="I35" s="11">
        <f t="shared" si="9"/>
        <v>120.39999999999999</v>
      </c>
      <c r="J35" s="11">
        <f t="shared" si="9"/>
        <v>120.39999999999999</v>
      </c>
      <c r="K35" s="11">
        <f t="shared" si="9"/>
        <v>120.39999999999999</v>
      </c>
      <c r="L35" s="11">
        <f t="shared" si="9"/>
        <v>120.39999999999999</v>
      </c>
      <c r="M35" s="11">
        <f t="shared" si="9"/>
        <v>120.39999999999999</v>
      </c>
      <c r="N35" s="3">
        <f>+SUM(B35:M35)</f>
        <v>1444.8000000000002</v>
      </c>
    </row>
    <row r="36" spans="1:14" x14ac:dyDescent="0.2">
      <c r="A36" s="19" t="s">
        <v>67</v>
      </c>
      <c r="B36" s="19"/>
      <c r="C36" s="4"/>
      <c r="D36" s="4"/>
      <c r="E36" s="4"/>
      <c r="F36" s="12"/>
      <c r="G36" s="4"/>
      <c r="H36" s="12"/>
      <c r="I36" s="4"/>
      <c r="J36" s="4"/>
      <c r="K36" s="12"/>
      <c r="L36" s="4"/>
      <c r="M36" s="12"/>
      <c r="N36" s="4"/>
    </row>
    <row r="37" spans="1:14" x14ac:dyDescent="0.2">
      <c r="A37" s="13" t="s">
        <v>1</v>
      </c>
      <c r="B37" s="17">
        <f t="shared" ref="B37:M37" si="10">B35/B6</f>
        <v>0.7</v>
      </c>
      <c r="C37" s="17">
        <f t="shared" si="10"/>
        <v>0.7</v>
      </c>
      <c r="D37" s="17">
        <f t="shared" si="10"/>
        <v>0.7</v>
      </c>
      <c r="E37" s="17">
        <f t="shared" si="10"/>
        <v>0.7</v>
      </c>
      <c r="F37" s="17">
        <f t="shared" si="10"/>
        <v>0.7</v>
      </c>
      <c r="G37" s="17">
        <f t="shared" si="10"/>
        <v>0.7</v>
      </c>
      <c r="H37" s="17">
        <f t="shared" si="10"/>
        <v>0.7</v>
      </c>
      <c r="I37" s="17">
        <f t="shared" si="10"/>
        <v>0.7</v>
      </c>
      <c r="J37" s="17">
        <f t="shared" si="10"/>
        <v>0.7</v>
      </c>
      <c r="K37" s="17">
        <f t="shared" si="10"/>
        <v>0.7</v>
      </c>
      <c r="L37" s="17">
        <f t="shared" si="10"/>
        <v>0.7</v>
      </c>
      <c r="M37" s="17">
        <f t="shared" si="10"/>
        <v>0.7</v>
      </c>
      <c r="N37" s="3"/>
    </row>
    <row r="38" spans="1:14" x14ac:dyDescent="0.2">
      <c r="A38" s="19" t="s">
        <v>51</v>
      </c>
      <c r="B38" s="19"/>
      <c r="C38" s="17"/>
      <c r="D38" s="17"/>
      <c r="E38" s="17"/>
      <c r="F38" s="18"/>
      <c r="G38" s="17"/>
      <c r="H38" s="18"/>
      <c r="I38" s="17"/>
      <c r="J38" s="17"/>
      <c r="K38" s="18"/>
      <c r="L38" s="17"/>
      <c r="M38" s="18"/>
      <c r="N38" s="3"/>
    </row>
    <row r="39" spans="1:14" x14ac:dyDescent="0.2">
      <c r="A39" s="19" t="s">
        <v>63</v>
      </c>
      <c r="B39" s="19"/>
      <c r="C39" s="4"/>
      <c r="D39" s="4"/>
      <c r="E39" s="4"/>
      <c r="F39" s="12"/>
      <c r="G39" s="4"/>
      <c r="H39" s="12"/>
      <c r="I39" s="4"/>
      <c r="J39" s="4"/>
      <c r="K39" s="12"/>
      <c r="L39" s="4"/>
      <c r="M39" s="12"/>
      <c r="N39" s="4"/>
    </row>
    <row r="40" spans="1:14" x14ac:dyDescent="0.2">
      <c r="A40" s="13" t="s">
        <v>7</v>
      </c>
      <c r="B40" s="16">
        <f t="shared" ref="B40:M40" si="11">B30/B35</f>
        <v>1</v>
      </c>
      <c r="C40" s="16">
        <f t="shared" si="11"/>
        <v>0.93355481727574752</v>
      </c>
      <c r="D40" s="16">
        <f t="shared" si="11"/>
        <v>0.93355481727574752</v>
      </c>
      <c r="E40" s="16">
        <f t="shared" si="11"/>
        <v>0.93355481727574752</v>
      </c>
      <c r="F40" s="16">
        <f t="shared" si="11"/>
        <v>0.86710963455149503</v>
      </c>
      <c r="G40" s="16">
        <f t="shared" si="11"/>
        <v>0.86710963455149503</v>
      </c>
      <c r="H40" s="16">
        <f t="shared" si="11"/>
        <v>0.86710963455149503</v>
      </c>
      <c r="I40" s="16">
        <f t="shared" si="11"/>
        <v>0.86710963455149503</v>
      </c>
      <c r="J40" s="16">
        <f t="shared" si="11"/>
        <v>0.86710963455149503</v>
      </c>
      <c r="K40" s="16">
        <f t="shared" si="11"/>
        <v>0.93355481727574752</v>
      </c>
      <c r="L40" s="16">
        <f t="shared" si="11"/>
        <v>0.93355481727574752</v>
      </c>
      <c r="M40" s="16">
        <f t="shared" si="11"/>
        <v>1</v>
      </c>
      <c r="N40" s="3"/>
    </row>
    <row r="41" spans="1:14" ht="13.5" thickBot="1" x14ac:dyDescent="0.25">
      <c r="A41" s="19"/>
      <c r="B41" s="19"/>
      <c r="C41" s="4"/>
      <c r="D41" s="4"/>
      <c r="E41" s="4"/>
      <c r="F41" s="12"/>
      <c r="G41" s="4"/>
      <c r="H41" s="12"/>
      <c r="I41" s="4"/>
      <c r="J41" s="4"/>
      <c r="K41" s="12"/>
      <c r="L41" s="4"/>
      <c r="M41" s="12"/>
      <c r="N41" s="4"/>
    </row>
    <row r="42" spans="1:14" ht="14.25" customHeight="1" thickBot="1" x14ac:dyDescent="0.25">
      <c r="A42" s="6" t="s">
        <v>8</v>
      </c>
      <c r="B42" s="47">
        <f>+B28</f>
        <v>4</v>
      </c>
      <c r="C42" s="56">
        <f>B42+C28</f>
        <v>10</v>
      </c>
      <c r="D42" s="56">
        <f>C42+D28</f>
        <v>16</v>
      </c>
      <c r="E42" s="56">
        <f>D42+E28</f>
        <v>22</v>
      </c>
      <c r="F42" s="56">
        <f>E42+F28-B28</f>
        <v>24</v>
      </c>
      <c r="G42" s="56">
        <f t="shared" ref="G42:M42" si="12">F42+G28-C28</f>
        <v>24</v>
      </c>
      <c r="H42" s="56">
        <f t="shared" si="12"/>
        <v>24</v>
      </c>
      <c r="I42" s="56">
        <f t="shared" si="12"/>
        <v>23</v>
      </c>
      <c r="J42" s="56">
        <f t="shared" si="12"/>
        <v>22</v>
      </c>
      <c r="K42" s="56">
        <f t="shared" si="12"/>
        <v>16</v>
      </c>
      <c r="L42" s="56">
        <f t="shared" si="12"/>
        <v>10</v>
      </c>
      <c r="M42" s="56">
        <f t="shared" si="12"/>
        <v>5</v>
      </c>
      <c r="N42" s="8"/>
    </row>
    <row r="43" spans="1:14" ht="25.5" customHeight="1" thickBot="1" x14ac:dyDescent="0.25">
      <c r="A43" s="43" t="s">
        <v>50</v>
      </c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</sheetData>
  <mergeCells count="1">
    <mergeCell ref="A1:N1"/>
  </mergeCells>
  <pageMargins left="0.62992125984251968" right="0.23622047244094491" top="1.1811023622047245" bottom="0.27559055118110237" header="0" footer="0.31496062992125984"/>
  <pageSetup orientation="portrait" r:id="rId1"/>
  <headerFooter alignWithMargins="0"/>
  <rowBreaks count="1" manualBreakCount="1">
    <brk id="43" max="10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topLeftCell="A2" zoomScale="89" zoomScaleNormal="75" zoomScaleSheetLayoutView="89" zoomScalePageLayoutView="75" workbookViewId="0">
      <selection activeCell="K31" sqref="K31"/>
    </sheetView>
  </sheetViews>
  <sheetFormatPr baseColWidth="10" defaultColWidth="11.42578125" defaultRowHeight="12.75" x14ac:dyDescent="0.2"/>
  <cols>
    <col min="1" max="1" width="69.28515625" customWidth="1"/>
    <col min="2" max="2" width="9.7109375" customWidth="1"/>
    <col min="3" max="5" width="9.42578125" customWidth="1"/>
    <col min="6" max="6" width="9.28515625" customWidth="1"/>
    <col min="7" max="7" width="9.140625" customWidth="1"/>
    <col min="8" max="9" width="9.42578125" customWidth="1"/>
    <col min="10" max="10" width="10" customWidth="1"/>
    <col min="11" max="11" width="8.140625" customWidth="1"/>
    <col min="12" max="12" width="9.140625" customWidth="1"/>
    <col min="13" max="13" width="8.42578125" customWidth="1"/>
    <col min="14" max="14" width="9.85546875" customWidth="1"/>
  </cols>
  <sheetData>
    <row r="1" spans="1:14" ht="58.5" customHeight="1" thickBot="1" x14ac:dyDescent="0.25">
      <c r="A1" s="99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13.5" thickBot="1" x14ac:dyDescent="0.25">
      <c r="A2" s="6" t="s">
        <v>33</v>
      </c>
      <c r="B2" s="6" t="s">
        <v>80</v>
      </c>
      <c r="C2" s="28" t="s">
        <v>82</v>
      </c>
      <c r="D2" s="28" t="s">
        <v>69</v>
      </c>
      <c r="E2" s="28" t="s">
        <v>9</v>
      </c>
      <c r="F2" s="29" t="s">
        <v>10</v>
      </c>
      <c r="G2" s="29" t="s">
        <v>11</v>
      </c>
      <c r="H2" s="29" t="s">
        <v>12</v>
      </c>
      <c r="I2" s="29" t="s">
        <v>48</v>
      </c>
      <c r="J2" s="29" t="s">
        <v>13</v>
      </c>
      <c r="K2" s="29" t="s">
        <v>14</v>
      </c>
      <c r="L2" s="29" t="s">
        <v>15</v>
      </c>
      <c r="M2" s="29" t="s">
        <v>16</v>
      </c>
      <c r="N2" s="30">
        <v>2014</v>
      </c>
    </row>
    <row r="3" spans="1:14" ht="16.5" customHeight="1" thickBot="1" x14ac:dyDescent="0.25">
      <c r="A3" s="46" t="s">
        <v>94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3">
        <v>1</v>
      </c>
    </row>
    <row r="4" spans="1:14" ht="13.5" thickBot="1" x14ac:dyDescent="0.25">
      <c r="A4" s="5" t="s">
        <v>3</v>
      </c>
      <c r="B4" s="25">
        <f t="shared" ref="B4:N4" si="0">SUM(B3:B3)</f>
        <v>1</v>
      </c>
      <c r="C4" s="25">
        <f t="shared" si="0"/>
        <v>1</v>
      </c>
      <c r="D4" s="25">
        <f t="shared" si="0"/>
        <v>1</v>
      </c>
      <c r="E4" s="25">
        <f t="shared" si="0"/>
        <v>1</v>
      </c>
      <c r="F4" s="25">
        <f t="shared" si="0"/>
        <v>1</v>
      </c>
      <c r="G4" s="25">
        <f t="shared" si="0"/>
        <v>1</v>
      </c>
      <c r="H4" s="25">
        <f t="shared" si="0"/>
        <v>1</v>
      </c>
      <c r="I4" s="26">
        <f t="shared" si="0"/>
        <v>1</v>
      </c>
      <c r="J4" s="25">
        <f t="shared" si="0"/>
        <v>1</v>
      </c>
      <c r="K4" s="25">
        <f t="shared" si="0"/>
        <v>1</v>
      </c>
      <c r="L4" s="25">
        <f t="shared" si="0"/>
        <v>1</v>
      </c>
      <c r="M4" s="25">
        <f t="shared" si="0"/>
        <v>1</v>
      </c>
      <c r="N4" s="26">
        <f t="shared" si="0"/>
        <v>1</v>
      </c>
    </row>
    <row r="5" spans="1:14" ht="13.5" thickBot="1" x14ac:dyDescent="0.25">
      <c r="A5" s="6" t="s">
        <v>72</v>
      </c>
      <c r="B5" s="47"/>
      <c r="C5" s="7"/>
      <c r="D5" s="7"/>
      <c r="E5" s="7"/>
      <c r="F5" s="7"/>
      <c r="G5" s="7"/>
      <c r="H5" s="7"/>
      <c r="I5" s="8"/>
      <c r="J5" s="7"/>
      <c r="K5" s="7"/>
      <c r="L5" s="7"/>
      <c r="M5" s="7"/>
      <c r="N5" s="8"/>
    </row>
    <row r="6" spans="1:14" ht="15" customHeight="1" x14ac:dyDescent="0.2">
      <c r="A6" s="27" t="s">
        <v>20</v>
      </c>
      <c r="B6" s="9">
        <f>+'METAS CDMYPE'!B20</f>
        <v>172</v>
      </c>
      <c r="C6" s="9">
        <f>+'METAS CDMYPE'!C20</f>
        <v>172</v>
      </c>
      <c r="D6" s="9">
        <f>+'METAS CDMYPE'!D20</f>
        <v>172</v>
      </c>
      <c r="E6" s="9">
        <f>+'METAS CDMYPE'!E20</f>
        <v>172</v>
      </c>
      <c r="F6" s="9">
        <f>+'METAS CDMYPE'!F20</f>
        <v>172</v>
      </c>
      <c r="G6" s="9">
        <f>+'METAS CDMYPE'!G20</f>
        <v>172</v>
      </c>
      <c r="H6" s="9">
        <f>+'METAS CDMYPE'!H20</f>
        <v>172</v>
      </c>
      <c r="I6" s="9">
        <f>+'METAS CDMYPE'!I20</f>
        <v>172</v>
      </c>
      <c r="J6" s="9">
        <f>+'METAS CDMYPE'!J20</f>
        <v>172</v>
      </c>
      <c r="K6" s="9">
        <f>+'METAS CDMYPE'!K20</f>
        <v>172</v>
      </c>
      <c r="L6" s="9">
        <f>+'METAS CDMYPE'!L20</f>
        <v>172</v>
      </c>
      <c r="M6" s="9">
        <f>+'METAS CDMYPE'!M20</f>
        <v>172</v>
      </c>
      <c r="N6" s="3">
        <f>+SUM(B6:M6)</f>
        <v>2064</v>
      </c>
    </row>
    <row r="7" spans="1:14" x14ac:dyDescent="0.2">
      <c r="A7" s="10" t="s">
        <v>59</v>
      </c>
      <c r="B7" s="10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4"/>
    </row>
    <row r="8" spans="1:14" x14ac:dyDescent="0.2">
      <c r="A8" s="10" t="s">
        <v>2</v>
      </c>
      <c r="B8" s="10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4"/>
    </row>
    <row r="9" spans="1:14" x14ac:dyDescent="0.2">
      <c r="A9" s="27" t="s">
        <v>34</v>
      </c>
      <c r="B9" s="9">
        <f>+B6*0.7</f>
        <v>120.39999999999999</v>
      </c>
      <c r="C9" s="9">
        <f>+C6*0.7</f>
        <v>120.39999999999999</v>
      </c>
      <c r="D9" s="9">
        <f>+D6*0.7</f>
        <v>120.39999999999999</v>
      </c>
      <c r="E9" s="9">
        <f>+E6*0.7</f>
        <v>120.39999999999999</v>
      </c>
      <c r="F9" s="9">
        <f>+F6*0.7</f>
        <v>120.39999999999999</v>
      </c>
      <c r="G9" s="9">
        <f t="shared" ref="G9:M9" si="1">+G6*0.7</f>
        <v>120.39999999999999</v>
      </c>
      <c r="H9" s="9">
        <f t="shared" si="1"/>
        <v>120.39999999999999</v>
      </c>
      <c r="I9" s="9">
        <f t="shared" si="1"/>
        <v>120.39999999999999</v>
      </c>
      <c r="J9" s="9">
        <f t="shared" si="1"/>
        <v>120.39999999999999</v>
      </c>
      <c r="K9" s="9">
        <f t="shared" si="1"/>
        <v>120.39999999999999</v>
      </c>
      <c r="L9" s="9">
        <f t="shared" si="1"/>
        <v>120.39999999999999</v>
      </c>
      <c r="M9" s="9">
        <f t="shared" si="1"/>
        <v>120.39999999999999</v>
      </c>
      <c r="N9" s="3">
        <f>+SUM(B9:M9)</f>
        <v>1444.8000000000002</v>
      </c>
    </row>
    <row r="10" spans="1:14" x14ac:dyDescent="0.2">
      <c r="A10" s="10" t="s">
        <v>46</v>
      </c>
      <c r="B10" s="10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4"/>
    </row>
    <row r="11" spans="1:14" ht="13.5" thickBot="1" x14ac:dyDescent="0.25">
      <c r="A11" s="10" t="s">
        <v>61</v>
      </c>
      <c r="B11" s="10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1"/>
    </row>
    <row r="12" spans="1:14" ht="13.5" thickBot="1" x14ac:dyDescent="0.25">
      <c r="A12" s="6" t="s">
        <v>5</v>
      </c>
      <c r="B12" s="47"/>
      <c r="C12" s="7"/>
      <c r="D12" s="7"/>
      <c r="E12" s="7"/>
      <c r="F12" s="7"/>
      <c r="G12" s="7"/>
      <c r="H12" s="7"/>
      <c r="I12" s="8"/>
      <c r="J12" s="7"/>
      <c r="K12" s="7"/>
      <c r="L12" s="7"/>
      <c r="M12" s="7"/>
      <c r="N12" s="8"/>
    </row>
    <row r="13" spans="1:14" x14ac:dyDescent="0.2">
      <c r="A13" s="27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3">
        <f>+SUM(B13:M13)</f>
        <v>0</v>
      </c>
    </row>
    <row r="14" spans="1:14" ht="13.5" customHeight="1" x14ac:dyDescent="0.2">
      <c r="A14" s="10" t="s">
        <v>55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</row>
    <row r="15" spans="1:14" x14ac:dyDescent="0.2">
      <c r="A15" s="27" t="s">
        <v>38</v>
      </c>
      <c r="B15" s="9">
        <f>+'METAS CDMYPE'!B31</f>
        <v>0</v>
      </c>
      <c r="C15" s="9">
        <f>+'METAS CDMYPE'!C31</f>
        <v>0</v>
      </c>
      <c r="D15" s="9">
        <f>+'METAS CDMYPE'!D31</f>
        <v>0</v>
      </c>
      <c r="E15" s="9">
        <f>+'METAS CDMYPE'!E31</f>
        <v>0</v>
      </c>
      <c r="F15" s="9">
        <f>+'METAS CDMYPE'!F31</f>
        <v>0</v>
      </c>
      <c r="G15" s="9">
        <f>+'METAS CDMYPE'!G31</f>
        <v>0</v>
      </c>
      <c r="H15" s="9">
        <f>+'METAS CDMYPE'!H31</f>
        <v>0</v>
      </c>
      <c r="I15" s="9">
        <f>+'METAS CDMYPE'!I31</f>
        <v>0</v>
      </c>
      <c r="J15" s="9">
        <f>+'METAS CDMYPE'!J31</f>
        <v>0</v>
      </c>
      <c r="K15" s="9">
        <f>+'METAS CDMYPE'!K31</f>
        <v>0</v>
      </c>
      <c r="L15" s="9">
        <f>+'METAS CDMYPE'!L31</f>
        <v>0</v>
      </c>
      <c r="M15" s="9">
        <f>+'METAS CDMYPE'!M31</f>
        <v>0</v>
      </c>
      <c r="N15" s="3">
        <f>+SUM(B15:M15)</f>
        <v>0</v>
      </c>
    </row>
    <row r="16" spans="1:14" x14ac:dyDescent="0.2">
      <c r="A16" s="27" t="s">
        <v>56</v>
      </c>
      <c r="B16" s="9">
        <f>+B13*4+B15*8</f>
        <v>0</v>
      </c>
      <c r="C16" s="9">
        <f>+C13*4+C15*8</f>
        <v>0</v>
      </c>
      <c r="D16" s="9">
        <f>+D13*4+D15*8</f>
        <v>0</v>
      </c>
      <c r="E16" s="9">
        <f>+E13*4+E15*8</f>
        <v>0</v>
      </c>
      <c r="F16" s="9">
        <f>+F13*4+F15*8</f>
        <v>0</v>
      </c>
      <c r="G16" s="9">
        <f t="shared" ref="G16:M16" si="2">+G13*4+G15*8</f>
        <v>0</v>
      </c>
      <c r="H16" s="9">
        <f t="shared" si="2"/>
        <v>0</v>
      </c>
      <c r="I16" s="9">
        <f t="shared" si="2"/>
        <v>0</v>
      </c>
      <c r="J16" s="9">
        <f t="shared" si="2"/>
        <v>0</v>
      </c>
      <c r="K16" s="9">
        <f t="shared" si="2"/>
        <v>0</v>
      </c>
      <c r="L16" s="9">
        <f t="shared" si="2"/>
        <v>0</v>
      </c>
      <c r="M16" s="9">
        <f t="shared" si="2"/>
        <v>0</v>
      </c>
      <c r="N16" s="3">
        <f>+SUM(B16:M16)</f>
        <v>0</v>
      </c>
    </row>
    <row r="17" spans="1:14" x14ac:dyDescent="0.2">
      <c r="A17" s="10" t="s">
        <v>62</v>
      </c>
      <c r="B17" s="10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4"/>
    </row>
    <row r="18" spans="1:14" x14ac:dyDescent="0.2">
      <c r="A18" s="27" t="s">
        <v>40</v>
      </c>
      <c r="B18" s="9">
        <f t="shared" ref="B18:M18" si="3">B13*15+B15*10</f>
        <v>0</v>
      </c>
      <c r="C18" s="9">
        <f t="shared" si="3"/>
        <v>0</v>
      </c>
      <c r="D18" s="9">
        <f t="shared" si="3"/>
        <v>0</v>
      </c>
      <c r="E18" s="9">
        <f t="shared" si="3"/>
        <v>0</v>
      </c>
      <c r="F18" s="9">
        <f t="shared" si="3"/>
        <v>0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3">
        <f>+SUM(B18:M18)</f>
        <v>0</v>
      </c>
    </row>
    <row r="19" spans="1:14" x14ac:dyDescent="0.2">
      <c r="A19" s="21" t="s">
        <v>58</v>
      </c>
      <c r="B19" s="21"/>
      <c r="C19" s="9"/>
      <c r="D19" s="9"/>
      <c r="E19" s="9"/>
      <c r="F19" s="9"/>
      <c r="G19" s="9"/>
      <c r="H19" s="9"/>
      <c r="I19" s="3"/>
      <c r="J19" s="9"/>
      <c r="K19" s="9"/>
      <c r="L19" s="9"/>
      <c r="M19" s="9"/>
      <c r="N19" s="3"/>
    </row>
    <row r="20" spans="1:14" x14ac:dyDescent="0.2">
      <c r="A20" s="27" t="s">
        <v>41</v>
      </c>
      <c r="B20" s="14">
        <f t="shared" ref="B20:M20" si="4">B18/1</f>
        <v>0</v>
      </c>
      <c r="C20" s="14">
        <f t="shared" si="4"/>
        <v>0</v>
      </c>
      <c r="D20" s="14">
        <f t="shared" si="4"/>
        <v>0</v>
      </c>
      <c r="E20" s="14">
        <f t="shared" si="4"/>
        <v>0</v>
      </c>
      <c r="F20" s="14">
        <f t="shared" si="4"/>
        <v>0</v>
      </c>
      <c r="G20" s="14">
        <f t="shared" si="4"/>
        <v>0</v>
      </c>
      <c r="H20" s="14">
        <f t="shared" si="4"/>
        <v>0</v>
      </c>
      <c r="I20" s="14">
        <f t="shared" si="4"/>
        <v>0</v>
      </c>
      <c r="J20" s="14">
        <f t="shared" si="4"/>
        <v>0</v>
      </c>
      <c r="K20" s="14">
        <f t="shared" si="4"/>
        <v>0</v>
      </c>
      <c r="L20" s="14">
        <f t="shared" si="4"/>
        <v>0</v>
      </c>
      <c r="M20" s="14">
        <f t="shared" si="4"/>
        <v>0</v>
      </c>
      <c r="N20" s="3">
        <f>+SUM(B20:M20)</f>
        <v>0</v>
      </c>
    </row>
    <row r="21" spans="1:14" ht="13.5" thickBot="1" x14ac:dyDescent="0.25">
      <c r="A21" s="10" t="s">
        <v>65</v>
      </c>
      <c r="B21" s="1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4"/>
      <c r="N21" s="20"/>
    </row>
    <row r="22" spans="1:14" ht="13.5" thickBot="1" x14ac:dyDescent="0.25">
      <c r="A22" s="6" t="s">
        <v>24</v>
      </c>
      <c r="B22" s="4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</row>
    <row r="23" spans="1:14" x14ac:dyDescent="0.2">
      <c r="A23" s="38" t="s">
        <v>54</v>
      </c>
      <c r="B23" s="39">
        <f>+'METAS CDMYPE'!B39/'METAS CDMYPE'!B18</f>
        <v>0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1</v>
      </c>
      <c r="I23" s="39">
        <v>1</v>
      </c>
      <c r="J23" s="39">
        <v>1</v>
      </c>
      <c r="K23" s="39">
        <v>1</v>
      </c>
      <c r="L23" s="39">
        <v>1</v>
      </c>
      <c r="M23" s="39">
        <f>+'METAS CDMYPE'!M39/'METAS CDMYPE'!M18</f>
        <v>0</v>
      </c>
      <c r="N23" s="45">
        <f>+SUM(B23:M23)</f>
        <v>10</v>
      </c>
    </row>
    <row r="24" spans="1:14" x14ac:dyDescent="0.2">
      <c r="A24" s="27" t="s">
        <v>53</v>
      </c>
      <c r="B24" s="9">
        <f>+B23*8</f>
        <v>0</v>
      </c>
      <c r="C24" s="9">
        <f>+C23*8</f>
        <v>0</v>
      </c>
      <c r="D24" s="9">
        <f>+D23*8</f>
        <v>8</v>
      </c>
      <c r="E24" s="9">
        <f>+E23*8</f>
        <v>16</v>
      </c>
      <c r="F24" s="9">
        <f t="shared" ref="F24:M24" si="5">+F23*8</f>
        <v>8</v>
      </c>
      <c r="G24" s="9">
        <f t="shared" si="5"/>
        <v>8</v>
      </c>
      <c r="H24" s="9">
        <f t="shared" si="5"/>
        <v>8</v>
      </c>
      <c r="I24" s="9">
        <f t="shared" si="5"/>
        <v>8</v>
      </c>
      <c r="J24" s="9">
        <f t="shared" si="5"/>
        <v>8</v>
      </c>
      <c r="K24" s="9">
        <f t="shared" si="5"/>
        <v>8</v>
      </c>
      <c r="L24" s="9">
        <f t="shared" si="5"/>
        <v>8</v>
      </c>
      <c r="M24" s="9">
        <f t="shared" si="5"/>
        <v>0</v>
      </c>
      <c r="N24" s="3">
        <f>+SUM(B24:M24)</f>
        <v>80</v>
      </c>
    </row>
    <row r="25" spans="1:14" ht="12.75" customHeight="1" x14ac:dyDescent="0.2">
      <c r="A25" s="24" t="s">
        <v>66</v>
      </c>
      <c r="B25" s="24"/>
      <c r="C25" s="9"/>
      <c r="D25" s="9"/>
      <c r="E25" s="9"/>
      <c r="F25" s="9"/>
      <c r="G25" s="9"/>
      <c r="H25" s="9"/>
      <c r="I25" s="3"/>
      <c r="J25" s="9"/>
      <c r="K25" s="9"/>
      <c r="L25" s="9"/>
      <c r="M25" s="9"/>
      <c r="N25" s="3"/>
    </row>
    <row r="26" spans="1:14" ht="13.5" thickBot="1" x14ac:dyDescent="0.25">
      <c r="A26" s="27" t="s">
        <v>27</v>
      </c>
      <c r="B26" s="15">
        <f t="shared" ref="B26:M26" si="6">+B23/1</f>
        <v>0</v>
      </c>
      <c r="C26" s="15">
        <f t="shared" si="6"/>
        <v>0</v>
      </c>
      <c r="D26" s="15">
        <f t="shared" si="6"/>
        <v>1</v>
      </c>
      <c r="E26" s="15">
        <f t="shared" si="6"/>
        <v>2</v>
      </c>
      <c r="F26" s="15">
        <f t="shared" si="6"/>
        <v>1</v>
      </c>
      <c r="G26" s="15">
        <f t="shared" si="6"/>
        <v>1</v>
      </c>
      <c r="H26" s="15">
        <f t="shared" si="6"/>
        <v>1</v>
      </c>
      <c r="I26" s="15">
        <f t="shared" si="6"/>
        <v>1</v>
      </c>
      <c r="J26" s="15">
        <f t="shared" si="6"/>
        <v>1</v>
      </c>
      <c r="K26" s="15">
        <f t="shared" si="6"/>
        <v>1</v>
      </c>
      <c r="L26" s="15">
        <f t="shared" si="6"/>
        <v>1</v>
      </c>
      <c r="M26" s="15">
        <f t="shared" si="6"/>
        <v>0</v>
      </c>
      <c r="N26" s="45">
        <f>+SUM(B26:M26)</f>
        <v>10</v>
      </c>
    </row>
    <row r="27" spans="1:14" ht="13.5" thickBot="1" x14ac:dyDescent="0.25">
      <c r="A27" s="6" t="s">
        <v>47</v>
      </c>
      <c r="B27" s="47"/>
      <c r="C27" s="7"/>
      <c r="D27" s="7"/>
      <c r="E27" s="7"/>
      <c r="F27" s="7"/>
      <c r="G27" s="7"/>
      <c r="H27" s="7"/>
      <c r="I27" s="8"/>
      <c r="J27" s="7"/>
      <c r="K27" s="7"/>
      <c r="L27" s="7"/>
      <c r="M27" s="7"/>
      <c r="N27" s="8"/>
    </row>
    <row r="28" spans="1:14" ht="16.5" customHeight="1" x14ac:dyDescent="0.2">
      <c r="A28" s="38" t="s">
        <v>19</v>
      </c>
      <c r="B28" s="9">
        <f>+'METAS CDMYPE'!B44/ ('METAS CDMYPE'!B18 - 2)</f>
        <v>4</v>
      </c>
      <c r="C28" s="9">
        <f>+'METAS CDMYPE'!C44/ ('METAS CDMYPE'!C18 - 2)</f>
        <v>6</v>
      </c>
      <c r="D28" s="9">
        <v>9</v>
      </c>
      <c r="E28" s="9">
        <v>9</v>
      </c>
      <c r="F28" s="9">
        <v>9</v>
      </c>
      <c r="G28" s="9">
        <v>9</v>
      </c>
      <c r="H28" s="9">
        <v>9</v>
      </c>
      <c r="I28" s="9">
        <v>9</v>
      </c>
      <c r="J28" s="9">
        <v>8</v>
      </c>
      <c r="K28" s="9">
        <v>8</v>
      </c>
      <c r="L28" s="9">
        <f>+'METAS CDMYPE'!L44/ ('METAS CDMYPE'!L18 - 2)</f>
        <v>0</v>
      </c>
      <c r="M28" s="9">
        <f>+'METAS CDMYPE'!M44/ ('METAS CDMYPE'!M18 - 2)</f>
        <v>0</v>
      </c>
      <c r="N28" s="3">
        <f>+SUM(B28:M28)</f>
        <v>80</v>
      </c>
    </row>
    <row r="29" spans="1:14" x14ac:dyDescent="0.2">
      <c r="A29" s="21" t="s">
        <v>52</v>
      </c>
      <c r="B29" s="21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5"/>
    </row>
    <row r="30" spans="1:14" x14ac:dyDescent="0.2">
      <c r="A30" s="27" t="s">
        <v>35</v>
      </c>
      <c r="B30" s="9">
        <f>+B9-(B16/4)-B24</f>
        <v>120.39999999999999</v>
      </c>
      <c r="C30" s="9">
        <f>+C9-(C16/4)-C24</f>
        <v>120.39999999999999</v>
      </c>
      <c r="D30" s="9">
        <f>+D9-(D16/4)-D24</f>
        <v>112.39999999999999</v>
      </c>
      <c r="E30" s="9">
        <f>+E9-(E16/4)-E24</f>
        <v>104.39999999999999</v>
      </c>
      <c r="F30" s="9">
        <f t="shared" ref="F30:M30" si="7">+F9-(F16/4)-F24</f>
        <v>112.39999999999999</v>
      </c>
      <c r="G30" s="9">
        <f t="shared" si="7"/>
        <v>112.39999999999999</v>
      </c>
      <c r="H30" s="9">
        <f t="shared" si="7"/>
        <v>112.39999999999999</v>
      </c>
      <c r="I30" s="9">
        <f t="shared" si="7"/>
        <v>112.39999999999999</v>
      </c>
      <c r="J30" s="9">
        <f t="shared" si="7"/>
        <v>112.39999999999999</v>
      </c>
      <c r="K30" s="9">
        <f t="shared" si="7"/>
        <v>112.39999999999999</v>
      </c>
      <c r="L30" s="9">
        <f t="shared" si="7"/>
        <v>112.39999999999999</v>
      </c>
      <c r="M30" s="9">
        <f t="shared" si="7"/>
        <v>120.39999999999999</v>
      </c>
      <c r="N30" s="3">
        <f>+SUM(B30:M30)</f>
        <v>1364.8000000000002</v>
      </c>
    </row>
    <row r="31" spans="1:14" ht="24" x14ac:dyDescent="0.2">
      <c r="A31" s="24" t="s">
        <v>28</v>
      </c>
      <c r="B31" s="24"/>
      <c r="C31" s="9"/>
      <c r="D31" s="9"/>
      <c r="E31" s="9"/>
      <c r="F31" s="9"/>
      <c r="G31" s="9"/>
      <c r="H31" s="9"/>
      <c r="I31" s="3"/>
      <c r="J31" s="9"/>
      <c r="K31" s="9"/>
      <c r="L31" s="9"/>
      <c r="M31" s="9"/>
      <c r="N31" s="3"/>
    </row>
    <row r="32" spans="1:14" x14ac:dyDescent="0.2">
      <c r="A32" s="27" t="s">
        <v>29</v>
      </c>
      <c r="B32" s="37">
        <f t="shared" ref="B32:M32" si="8">B30/B42</f>
        <v>30.099999999999998</v>
      </c>
      <c r="C32" s="37">
        <f t="shared" si="8"/>
        <v>12.04</v>
      </c>
      <c r="D32" s="37">
        <f>D30/D42</f>
        <v>5.9157894736842103</v>
      </c>
      <c r="E32" s="37">
        <f t="shared" si="8"/>
        <v>3.7285714285714282</v>
      </c>
      <c r="F32" s="37">
        <f t="shared" si="8"/>
        <v>3.4060606060606058</v>
      </c>
      <c r="G32" s="37">
        <f t="shared" si="8"/>
        <v>3.1222222222222218</v>
      </c>
      <c r="H32" s="37">
        <f t="shared" si="8"/>
        <v>3.1222222222222218</v>
      </c>
      <c r="I32" s="37">
        <f t="shared" si="8"/>
        <v>3.1222222222222218</v>
      </c>
      <c r="J32" s="37">
        <f t="shared" si="8"/>
        <v>3.2114285714285713</v>
      </c>
      <c r="K32" s="37">
        <f t="shared" si="8"/>
        <v>3.3058823529411763</v>
      </c>
      <c r="L32" s="37">
        <f t="shared" si="8"/>
        <v>4.4959999999999996</v>
      </c>
      <c r="M32" s="37">
        <f t="shared" si="8"/>
        <v>7.5249999999999995</v>
      </c>
      <c r="N32" s="15"/>
    </row>
    <row r="33" spans="1:14" ht="13.5" thickBot="1" x14ac:dyDescent="0.25">
      <c r="A33" s="40" t="s">
        <v>6</v>
      </c>
      <c r="B33" s="4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3.5" thickBot="1" x14ac:dyDescent="0.25">
      <c r="A34" s="6" t="s">
        <v>49</v>
      </c>
      <c r="B34" s="47"/>
      <c r="C34" s="7"/>
      <c r="D34" s="7"/>
      <c r="E34" s="7"/>
      <c r="F34" s="7"/>
      <c r="G34" s="7"/>
      <c r="H34" s="7"/>
      <c r="I34" s="8"/>
      <c r="J34" s="7"/>
      <c r="K34" s="7"/>
      <c r="L34" s="7"/>
      <c r="M34" s="7"/>
      <c r="N34" s="8"/>
    </row>
    <row r="35" spans="1:14" ht="16.5" customHeight="1" x14ac:dyDescent="0.2">
      <c r="A35" s="36" t="s">
        <v>37</v>
      </c>
      <c r="B35" s="11">
        <f>(B16/4)+B30+B24</f>
        <v>120.39999999999999</v>
      </c>
      <c r="C35" s="11">
        <f>(C16/4)+C30+C24</f>
        <v>120.39999999999999</v>
      </c>
      <c r="D35" s="11">
        <f>(D16/4)+D30+D24</f>
        <v>120.39999999999999</v>
      </c>
      <c r="E35" s="11">
        <f>(E16/4)+E30+E24</f>
        <v>120.39999999999999</v>
      </c>
      <c r="F35" s="11">
        <f t="shared" ref="F35:M35" si="9">(F16/4)+F30+F24</f>
        <v>120.39999999999999</v>
      </c>
      <c r="G35" s="11">
        <f t="shared" si="9"/>
        <v>120.39999999999999</v>
      </c>
      <c r="H35" s="11">
        <f t="shared" si="9"/>
        <v>120.39999999999999</v>
      </c>
      <c r="I35" s="11">
        <f t="shared" si="9"/>
        <v>120.39999999999999</v>
      </c>
      <c r="J35" s="11">
        <f t="shared" si="9"/>
        <v>120.39999999999999</v>
      </c>
      <c r="K35" s="11">
        <f t="shared" si="9"/>
        <v>120.39999999999999</v>
      </c>
      <c r="L35" s="11">
        <f t="shared" si="9"/>
        <v>120.39999999999999</v>
      </c>
      <c r="M35" s="11">
        <f t="shared" si="9"/>
        <v>120.39999999999999</v>
      </c>
      <c r="N35" s="3">
        <f>+SUM(B35:M35)</f>
        <v>1444.8000000000002</v>
      </c>
    </row>
    <row r="36" spans="1:14" x14ac:dyDescent="0.2">
      <c r="A36" s="19" t="s">
        <v>67</v>
      </c>
      <c r="B36" s="19"/>
      <c r="C36" s="4"/>
      <c r="D36" s="4"/>
      <c r="E36" s="4"/>
      <c r="F36" s="12"/>
      <c r="G36" s="4"/>
      <c r="H36" s="12"/>
      <c r="I36" s="4"/>
      <c r="J36" s="4"/>
      <c r="K36" s="12"/>
      <c r="L36" s="4"/>
      <c r="M36" s="12"/>
      <c r="N36" s="4"/>
    </row>
    <row r="37" spans="1:14" x14ac:dyDescent="0.2">
      <c r="A37" s="13" t="s">
        <v>1</v>
      </c>
      <c r="B37" s="17">
        <f t="shared" ref="B37:M37" si="10">B35/B6</f>
        <v>0.7</v>
      </c>
      <c r="C37" s="17">
        <f t="shared" si="10"/>
        <v>0.7</v>
      </c>
      <c r="D37" s="17">
        <f t="shared" si="10"/>
        <v>0.7</v>
      </c>
      <c r="E37" s="17">
        <f t="shared" si="10"/>
        <v>0.7</v>
      </c>
      <c r="F37" s="17">
        <f t="shared" si="10"/>
        <v>0.7</v>
      </c>
      <c r="G37" s="17">
        <f t="shared" si="10"/>
        <v>0.7</v>
      </c>
      <c r="H37" s="17">
        <f t="shared" si="10"/>
        <v>0.7</v>
      </c>
      <c r="I37" s="17">
        <f t="shared" si="10"/>
        <v>0.7</v>
      </c>
      <c r="J37" s="17">
        <f t="shared" si="10"/>
        <v>0.7</v>
      </c>
      <c r="K37" s="17">
        <f t="shared" si="10"/>
        <v>0.7</v>
      </c>
      <c r="L37" s="17">
        <f t="shared" si="10"/>
        <v>0.7</v>
      </c>
      <c r="M37" s="17">
        <f t="shared" si="10"/>
        <v>0.7</v>
      </c>
      <c r="N37" s="3"/>
    </row>
    <row r="38" spans="1:14" x14ac:dyDescent="0.2">
      <c r="A38" s="19" t="s">
        <v>51</v>
      </c>
      <c r="B38" s="19"/>
      <c r="C38" s="17"/>
      <c r="D38" s="17"/>
      <c r="E38" s="17"/>
      <c r="F38" s="18"/>
      <c r="G38" s="17"/>
      <c r="H38" s="18"/>
      <c r="I38" s="17"/>
      <c r="J38" s="17"/>
      <c r="K38" s="18"/>
      <c r="L38" s="17"/>
      <c r="M38" s="18"/>
      <c r="N38" s="3"/>
    </row>
    <row r="39" spans="1:14" x14ac:dyDescent="0.2">
      <c r="A39" s="19" t="s">
        <v>63</v>
      </c>
      <c r="B39" s="19"/>
      <c r="C39" s="4"/>
      <c r="D39" s="4"/>
      <c r="E39" s="4"/>
      <c r="F39" s="12"/>
      <c r="G39" s="4"/>
      <c r="H39" s="12"/>
      <c r="I39" s="4"/>
      <c r="J39" s="4"/>
      <c r="K39" s="12"/>
      <c r="L39" s="4"/>
      <c r="M39" s="12"/>
      <c r="N39" s="4"/>
    </row>
    <row r="40" spans="1:14" x14ac:dyDescent="0.2">
      <c r="A40" s="13" t="s">
        <v>7</v>
      </c>
      <c r="B40" s="16">
        <f t="shared" ref="B40:M40" si="11">B30/B35</f>
        <v>1</v>
      </c>
      <c r="C40" s="16">
        <f t="shared" si="11"/>
        <v>1</v>
      </c>
      <c r="D40" s="16">
        <f t="shared" si="11"/>
        <v>0.93355481727574752</v>
      </c>
      <c r="E40" s="16">
        <f t="shared" si="11"/>
        <v>0.86710963455149503</v>
      </c>
      <c r="F40" s="16">
        <f t="shared" si="11"/>
        <v>0.93355481727574752</v>
      </c>
      <c r="G40" s="16">
        <f t="shared" si="11"/>
        <v>0.93355481727574752</v>
      </c>
      <c r="H40" s="16">
        <f t="shared" si="11"/>
        <v>0.93355481727574752</v>
      </c>
      <c r="I40" s="16">
        <f t="shared" si="11"/>
        <v>0.93355481727574752</v>
      </c>
      <c r="J40" s="16">
        <f t="shared" si="11"/>
        <v>0.93355481727574752</v>
      </c>
      <c r="K40" s="16">
        <f t="shared" si="11"/>
        <v>0.93355481727574752</v>
      </c>
      <c r="L40" s="16">
        <f t="shared" si="11"/>
        <v>0.93355481727574752</v>
      </c>
      <c r="M40" s="16">
        <f t="shared" si="11"/>
        <v>1</v>
      </c>
      <c r="N40" s="3"/>
    </row>
    <row r="41" spans="1:14" ht="13.5" thickBot="1" x14ac:dyDescent="0.25">
      <c r="A41" s="19"/>
      <c r="B41" s="19"/>
      <c r="C41" s="4"/>
      <c r="D41" s="4"/>
      <c r="E41" s="4"/>
      <c r="F41" s="12"/>
      <c r="G41" s="4"/>
      <c r="H41" s="12"/>
      <c r="I41" s="4"/>
      <c r="J41" s="4"/>
      <c r="K41" s="12"/>
      <c r="L41" s="4"/>
      <c r="M41" s="12"/>
      <c r="N41" s="4"/>
    </row>
    <row r="42" spans="1:14" ht="14.25" customHeight="1" thickBot="1" x14ac:dyDescent="0.25">
      <c r="A42" s="6" t="s">
        <v>8</v>
      </c>
      <c r="B42" s="47">
        <f>+B28</f>
        <v>4</v>
      </c>
      <c r="C42" s="56">
        <f>B42+C28</f>
        <v>10</v>
      </c>
      <c r="D42" s="56">
        <f>C42+D28</f>
        <v>19</v>
      </c>
      <c r="E42" s="56">
        <f>D42+E28</f>
        <v>28</v>
      </c>
      <c r="F42" s="56">
        <f>E42+F28-B28</f>
        <v>33</v>
      </c>
      <c r="G42" s="56">
        <f t="shared" ref="G42:M42" si="12">F42+G28-C28</f>
        <v>36</v>
      </c>
      <c r="H42" s="56">
        <f t="shared" si="12"/>
        <v>36</v>
      </c>
      <c r="I42" s="56">
        <f t="shared" si="12"/>
        <v>36</v>
      </c>
      <c r="J42" s="56">
        <f t="shared" si="12"/>
        <v>35</v>
      </c>
      <c r="K42" s="56">
        <f t="shared" si="12"/>
        <v>34</v>
      </c>
      <c r="L42" s="56">
        <f t="shared" si="12"/>
        <v>25</v>
      </c>
      <c r="M42" s="56">
        <f t="shared" si="12"/>
        <v>16</v>
      </c>
      <c r="N42" s="8"/>
    </row>
    <row r="43" spans="1:14" ht="25.5" customHeight="1" thickBot="1" x14ac:dyDescent="0.25">
      <c r="A43" s="43" t="s">
        <v>50</v>
      </c>
      <c r="B43" s="4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</sheetData>
  <mergeCells count="1">
    <mergeCell ref="A1:N1"/>
  </mergeCells>
  <pageMargins left="0.62992125984251968" right="0.23622047244094491" top="1.1811023622047245" bottom="0.27559055118110237" header="0" footer="0.31496062992125984"/>
  <pageSetup orientation="portrait" r:id="rId1"/>
  <headerFooter alignWithMargins="0"/>
  <rowBreaks count="1" manualBreakCount="1">
    <brk id="43" max="10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METAS CDMYPE</vt:lpstr>
      <vt:lpstr>METAS-Raul</vt:lpstr>
      <vt:lpstr>METAS-Aminta</vt:lpstr>
      <vt:lpstr>METAS-Walter</vt:lpstr>
      <vt:lpstr>METAS-INGRID</vt:lpstr>
      <vt:lpstr>METAS- Natalia</vt:lpstr>
      <vt:lpstr>METAS-RENE</vt:lpstr>
      <vt:lpstr>METAS- Rhina</vt:lpstr>
      <vt:lpstr>METAS- Gustavo</vt:lpstr>
      <vt:lpstr>'METAS CDMYPE'!Área_de_impresión</vt:lpstr>
      <vt:lpstr>'METAS- Gustavo'!Área_de_impresión</vt:lpstr>
      <vt:lpstr>'METAS- Natalia'!Área_de_impresión</vt:lpstr>
      <vt:lpstr>'METAS- Rhina'!Área_de_impresión</vt:lpstr>
      <vt:lpstr>'METAS-Aminta'!Área_de_impresión</vt:lpstr>
      <vt:lpstr>'METAS-INGRID'!Área_de_impresión</vt:lpstr>
      <vt:lpstr>'METAS-Raul'!Área_de_impresión</vt:lpstr>
      <vt:lpstr>'METAS-RENE'!Área_de_impresión</vt:lpstr>
      <vt:lpstr>'METAS-Walter'!Área_de_impresión</vt:lpstr>
    </vt:vector>
  </TitlesOfParts>
  <Company>Universidad Veracruzana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</cp:lastModifiedBy>
  <cp:lastPrinted>2014-01-17T19:30:29Z</cp:lastPrinted>
  <dcterms:created xsi:type="dcterms:W3CDTF">2007-09-24T20:08:43Z</dcterms:created>
  <dcterms:modified xsi:type="dcterms:W3CDTF">2014-01-29T17:25:23Z</dcterms:modified>
</cp:coreProperties>
</file>