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c5850398a6a2cd38/Desktop/4. IBLAM/2022/JUN/"/>
    </mc:Choice>
  </mc:AlternateContent>
  <xr:revisionPtr revIDLastSave="0" documentId="8_{B6985829-F50D-4B08-85E6-B3FEEFC7A287}" xr6:coauthVersionLast="47" xr6:coauthVersionMax="47" xr10:uidLastSave="{00000000-0000-0000-0000-000000000000}"/>
  <bookViews>
    <workbookView xWindow="-120" yWindow="-120" windowWidth="20730" windowHeight="11040" activeTab="6" xr2:uid="{73C9ABE6-68C5-4008-BDEC-45E277575633}"/>
  </bookViews>
  <sheets>
    <sheet name="COVER" sheetId="2" r:id="rId1"/>
    <sheet name="DAFTAR ISI" sheetId="3" r:id="rId2"/>
    <sheet name="POSISI KEUANGAN" sheetId="4" r:id="rId3"/>
    <sheet name="LPK" sheetId="5" r:id="rId4"/>
    <sheet name="LPAN" sheetId="6" r:id="rId5"/>
    <sheet name="ARUS KAS" sheetId="7" r:id="rId6"/>
    <sheet name="CALK" sheetId="8" r:id="rId7"/>
    <sheet name="WS" sheetId="9" r:id="rId8"/>
    <sheet name="GRAFIK" sheetId="10" r:id="rId9"/>
    <sheet name="RASIO KEUANGAN" sheetId="11" r:id="rId10"/>
    <sheet name="Rekalkulasi Aset (2)" sheetId="12" r:id="rId11"/>
    <sheet name="Sheet1 (2)" sheetId="13" r:id="rId12"/>
    <sheet name="Sheet1 (3)" sheetId="14" r:id="rId13"/>
    <sheet name="Sheet1" sheetId="1"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p">#REF!</definedName>
    <definedName name="\r">#REF!</definedName>
    <definedName name="\s">#REF!</definedName>
    <definedName name="__123Graph_A" hidden="1">'[10]PHSB-GL-TB'!#REF!</definedName>
    <definedName name="__mm02">#REF!</definedName>
    <definedName name="__mm2">#REF!</definedName>
    <definedName name="__Nop98" hidden="1">#REF!</definedName>
    <definedName name="__PL1">#REF!</definedName>
    <definedName name="__PL2">#REF!</definedName>
    <definedName name="__PL3">#REF!</definedName>
    <definedName name="__poc01">#REF!</definedName>
    <definedName name="__poc02">#REF!</definedName>
    <definedName name="__poc03">#REF!</definedName>
    <definedName name="__poc04">#REF!</definedName>
    <definedName name="__poc05">#REF!</definedName>
    <definedName name="__vib01">#REF!</definedName>
    <definedName name="__vib02">#REF!</definedName>
    <definedName name="__vib03">#REF!</definedName>
    <definedName name="__vib04">#REF!</definedName>
    <definedName name="__vib05">#REF!</definedName>
    <definedName name="__vib06">#REF!</definedName>
    <definedName name="__vib07">#REF!</definedName>
    <definedName name="_Fill" hidden="1">#REF!</definedName>
    <definedName name="_xlnm._FilterDatabase" localSheetId="3" hidden="1">LPK!$C$33:$O$36</definedName>
    <definedName name="_xlnm._FilterDatabase" localSheetId="2" hidden="1">'POSISI KEUANGAN'!$A$34:$M$39</definedName>
    <definedName name="_Key1" hidden="1">#REF!</definedName>
    <definedName name="_Key2" hidden="1">'[11]NH-Badan'!#REF!</definedName>
    <definedName name="_mm02">#REF!</definedName>
    <definedName name="_mm2">#REF!</definedName>
    <definedName name="_Nop98" hidden="1">#REF!</definedName>
    <definedName name="_Order1" hidden="1">255</definedName>
    <definedName name="_PL1">#REF!</definedName>
    <definedName name="_PL2">#REF!</definedName>
    <definedName name="_PL3">#REF!</definedName>
    <definedName name="_poc01">#REF!</definedName>
    <definedName name="_poc02">#REF!</definedName>
    <definedName name="_poc03">#REF!</definedName>
    <definedName name="_poc04">#REF!</definedName>
    <definedName name="_poc05">#REF!</definedName>
    <definedName name="_Regression_Int" hidden="1">1</definedName>
    <definedName name="_Sort" hidden="1">#REF!</definedName>
    <definedName name="_vib01">#REF!</definedName>
    <definedName name="_vib02">#REF!</definedName>
    <definedName name="_vib03">#REF!</definedName>
    <definedName name="_vib04">#REF!</definedName>
    <definedName name="_vib05">#REF!</definedName>
    <definedName name="_vib06">#REF!</definedName>
    <definedName name="_vib07">#REF!</definedName>
    <definedName name="_xlchart.v1.0" hidden="1">GRAFIK!$B$12:$B$15</definedName>
    <definedName name="_xlchart.v1.1" hidden="1">GRAFIK!$C$10:$C$11</definedName>
    <definedName name="_xlchart.v1.10" hidden="1">GRAFIK!$C$33:$C$34</definedName>
    <definedName name="_xlchart.v1.11" hidden="1">GRAFIK!$C$35:$C$38</definedName>
    <definedName name="_xlchart.v1.2" hidden="1">GRAFIK!$C$12:$C$15</definedName>
    <definedName name="_xlchart.v1.3" hidden="1">GRAFIK!$J$12:$J$15</definedName>
    <definedName name="_xlchart.v1.4" hidden="1">GRAFIK!$K$10:$K$11</definedName>
    <definedName name="_xlchart.v1.5" hidden="1">GRAFIK!$K$12:$K$15</definedName>
    <definedName name="_xlchart.v1.6" hidden="1">GRAFIK!$J$12:$J$15</definedName>
    <definedName name="_xlchart.v1.7" hidden="1">GRAFIK!$K$10:$K$11</definedName>
    <definedName name="_xlchart.v1.8" hidden="1">GRAFIK!$K$12:$K$15</definedName>
    <definedName name="_xlchart.v1.9" hidden="1">GRAFIK!$B$35:$B$38</definedName>
    <definedName name="a" hidden="1">{#N/A,#N/A,FALSE,"DATA"}</definedName>
    <definedName name="accrual">#REF!</definedName>
    <definedName name="AcctPeriod">1202</definedName>
    <definedName name="address01">#REF!</definedName>
    <definedName name="address02">#REF!</definedName>
    <definedName name="address03">#REF!</definedName>
    <definedName name="Alamat">#REF!</definedName>
    <definedName name="American_Express_Bank">#REF!</definedName>
    <definedName name="AR_1">#REF!</definedName>
    <definedName name="AR_2">#REF!</definedName>
    <definedName name="AS2DocOpenMode" hidden="1">"AS2DocumentEdit"</definedName>
    <definedName name="average">#REF!</definedName>
    <definedName name="BADDEBT">[12]Marshal!#REF!</definedName>
    <definedName name="balancesheets">#REF!</definedName>
    <definedName name="balmfCurrentAssets">#REF!</definedName>
    <definedName name="balmfCurrentLiabilities">#REF!</definedName>
    <definedName name="balmfNonCurrentAssets">#REF!</definedName>
    <definedName name="balmfNonCurrentLiabilities">#REF!</definedName>
    <definedName name="balmfNonCurrentProvisions">#REF!</definedName>
    <definedName name="balmfOtherNonCurrentAssets">#REF!</definedName>
    <definedName name="balmfShareEquity">#REF!</definedName>
    <definedName name="bank">#REF!</definedName>
    <definedName name="BBT">#REF!</definedName>
    <definedName name="BIK">#REF!</definedName>
    <definedName name="bikexpenses">[13]Marshal!#REF!</definedName>
    <definedName name="bluemail">OFFSET('[14]PROJ CASH'!$C$20:$AB$20,(Chart3-1)*13,0,,Month+14)</definedName>
    <definedName name="bookyear">#REF!</definedName>
    <definedName name="BreakPoint">'[14]Cover Sheet'!#REF!</definedName>
    <definedName name="BS_DATA_APR">IF(ISERROR(INDEX([15]GLTRIAL0704!$K$1:$K$65536,MATCH(#REF!,[15]GLTRIAL0704!$A$1:$A$65536,0))),0,INDEX([15]GLTRIAL0704!$K$1:$K$65536,MATCH(#REF!,[15]GLTRIAL0704!$A$1:$A$65536,0)))</definedName>
    <definedName name="BS_DATA_AUG">IF(ISERROR(INDEX([15]GLTRIAL0708!$K$1:$K$65536,MATCH(#REF!,[15]GLTRIAL0708!$A$1:$A$65536,0))),0,INDEX([15]GLTRIAL0708!$K$1:$K$65536,MATCH(#REF!,[15]GLTRIAL0708!$A$1:$A$65536,0)))</definedName>
    <definedName name="BS_DATA_DEC">IF(ISERROR(INDEX([15]GLTRIAL0712!$K$1:$K$65536,MATCH(#REF!,[15]GLTRIAL0712!$A$1:$A$65536,0))),0,INDEX([15]GLTRIAL0712!$K$1:$K$65536,MATCH(#REF!,[15]GLTRIAL0712!$A$1:$A$65536,0)))</definedName>
    <definedName name="BS_DATA_DECLAST">IF(ISERROR(INDEX([15]GLTRIAL0612!$K$1:$K$65536,MATCH(#REF!,[15]GLTRIAL0612!$A$1:$A$65536,0))),0,INDEX([15]GLTRIAL0612!$K$1:$K$65536,MATCH(#REF!,[15]GLTRIAL0612!$A$1:$A$65536,0)))</definedName>
    <definedName name="BS_DATA_FEB">IF(ISERROR(INDEX([15]GLTRIAL0702!$K$1:$K$65536,MATCH(#REF!,[15]GLTRIAL0702!$A$1:$A$65536,0))),0,INDEX([15]GLTRIAL0702!$K$1:$K$65536,MATCH(#REF!,[15]GLTRIAL0702!$A$1:$A$65536,0)))</definedName>
    <definedName name="BS_DATA_JAN">IF(ISERROR(INDEX([15]GLTRIAL0701!$K$1:$K$65536,MATCH(#REF!,[15]GLTRIAL0701!$A$1:$A$65536,0))),0,INDEX([15]GLTRIAL0701!$K$1:$K$65536,MATCH(#REF!,[15]GLTRIAL0701!$A$1:$A$65536,0)))</definedName>
    <definedName name="BS_DATA_JUL">IF(ISERROR(INDEX([15]GLTRIAL0707!$K$1:$K$65536,MATCH(#REF!,[15]GLTRIAL0707!$A$1:$A$65536,0))),0,INDEX([15]GLTRIAL0707!$K$1:$K$65536,MATCH(#REF!,[15]GLTRIAL0707!$A$1:$A$65536,0)))</definedName>
    <definedName name="BS_DATA_JUN">IF(ISERROR(INDEX([15]GLTRIAL0706!$K$1:$K$65536,MATCH(#REF!,[15]GLTRIAL0706!$A$1:$A$65536,0))),0,INDEX([15]GLTRIAL0706!$K$1:$K$65536,MATCH(#REF!,[15]GLTRIAL0706!$A$1:$A$65536,0)))</definedName>
    <definedName name="BS_DATA_MAR">IF(ISERROR(INDEX([15]GLTRIAL0703!$K$1:$K$65536,MATCH(#REF!,[15]GLTRIAL0703!$A$1:$A$65536,0))),0,INDEX([15]GLTRIAL0703!$K$1:$K$65536,MATCH(#REF!,[15]GLTRIAL0703!$A$1:$A$65536,0)))</definedName>
    <definedName name="BS_DATA_MAY">IF(ISERROR(INDEX([15]GLTRIAL0705!$K$1:$K$65536,MATCH(#REF!,[15]GLTRIAL0705!$A$1:$A$65536,0))),0,INDEX([15]GLTRIAL0705!$K$1:$K$65536,MATCH(#REF!,[15]GLTRIAL0705!$A$1:$A$65536,0)))</definedName>
    <definedName name="BS_DATA_NOV">IF(ISERROR(INDEX([15]GLTRIAL0711!$K$1:$K$65536,MATCH(#REF!,[15]GLTRIAL0711!$A$1:$A$65536,0))),0,INDEX([15]GLTRIAL0711!$K$1:$K$65536,MATCH(#REF!,[15]GLTRIAL0711!$A$1:$A$65536,0)))</definedName>
    <definedName name="BS_DATA_OCT">IF(ISERROR(INDEX([15]GLTRIAL0710!$K$1:$K$65536,MATCH(#REF!,[15]GLTRIAL0710!$A$1:$A$65536,0))),0,INDEX([15]GLTRIAL0710!$K$1:$K$65536,MATCH(#REF!,[15]GLTRIAL0710!$A$1:$A$65536,0)))</definedName>
    <definedName name="BS_DATA_SEP">IF(ISERROR(INDEX([15]GLTRIAL0709!$K$1:$K$65536,MATCH(#REF!,[15]GLTRIAL0709!$A$1:$A$65536,0))),0,INDEX([15]GLTRIAL0709!$K$1:$K$65536,MATCH(#REF!,[15]GLTRIAL0709!$A$1:$A$65536,0)))</definedName>
    <definedName name="BS_TUBO_APR">IF(ISERROR(INDEX([15]GLTRIAL0704!$M$1:$M$65536,MATCH(#REF!,[15]GLTRIAL0704!$A$1:$A$65536,0))),0,INDEX([15]GLTRIAL0704!$M$1:$M$65536,MATCH(#REF!,[15]GLTRIAL0704!$A$1:$A$65536,0)))</definedName>
    <definedName name="BS_TUBO_AUG">IF(ISERROR(INDEX([15]GLTRIAL0708!$M$1:$M$65536,MATCH(#REF!,[15]GLTRIAL0708!$A$1:$A$65536,0))),0,INDEX([15]GLTRIAL0708!$M$1:$M$65536,MATCH(#REF!,[15]GLTRIAL0708!$A$1:$A$65536,0)))</definedName>
    <definedName name="BS_TUBO_DEC">IF(ISERROR(INDEX([15]GLTRIAL0712!$M$1:$M$65536,MATCH(#REF!,[15]GLTRIAL0712!$A$1:$A$65536,0))),0,INDEX([15]GLTRIAL0712!$M$1:$M$65536,MATCH(#REF!,[15]GLTRIAL0712!$A$1:$A$65536,0)))</definedName>
    <definedName name="BS_TUBO_FEB">IF(ISERROR(INDEX([15]GLTRIAL0702!$M$1:$M$65536,MATCH(#REF!,[15]GLTRIAL0702!$A$1:$A$65536,0))),0,INDEX([15]GLTRIAL0702!$M$1:$M$65536,MATCH(#REF!,[15]GLTRIAL0702!$A$1:$A$65536,0)))</definedName>
    <definedName name="BS_TUBO_JAN">IF(ISERROR(INDEX([15]GLTRIAL0701!$M$1:$M$65536,MATCH(#REF!,[15]GLTRIAL0701!$A$1:$A$65536,0))),0,INDEX([15]GLTRIAL0701!$M$1:$M$65536,MATCH(#REF!,[15]GLTRIAL0701!$A$1:$A$65536,0)))</definedName>
    <definedName name="BS_TUBO_JUL">IF(ISERROR(INDEX([15]GLTRIAL0707!$M$1:$M$65536,MATCH(#REF!,[15]GLTRIAL0707!$A$1:$A$65536,0))),0,INDEX([15]GLTRIAL0707!$M$1:$M$65536,MATCH(#REF!,[15]GLTRIAL0707!$A$1:$A$65536,0)))</definedName>
    <definedName name="BS_TUBO_JUN">IF(ISERROR(INDEX([15]GLTRIAL0706!$M$1:$M$65536,MATCH(#REF!,[15]GLTRIAL0706!$A$1:$A$65536,0))),0,INDEX([15]GLTRIAL0706!$M$1:$M$65536,MATCH(#REF!,[15]GLTRIAL0706!$A$1:$A$65536,0)))</definedName>
    <definedName name="BS_TUBO_MAR">IF(ISERROR(INDEX([15]GLTRIAL0703!$M$1:$M$65536,MATCH(#REF!,[15]GLTRIAL0703!$A$1:$A$65536,0))),0,INDEX([15]GLTRIAL0703!$M$1:$M$65536,MATCH(#REF!,[15]GLTRIAL0703!$A$1:$A$65536,0)))</definedName>
    <definedName name="BS_TUBO_MAY">IF(ISERROR(INDEX([15]GLTRIAL0705!$M$1:$M$65536,MATCH(#REF!,[15]GLTRIAL0705!$A$1:$A$65536,0))),0,INDEX([15]GLTRIAL0705!$M$1:$M$65536,MATCH(#REF!,[15]GLTRIAL0705!$A$1:$A$65536,0)))</definedName>
    <definedName name="BS_TUBO_NOV">IF(ISERROR(INDEX([15]GLTRIAL0711!$M$1:$M$65536,MATCH(#REF!,[15]GLTRIAL0711!$A$1:$A$65536,0))),0,INDEX([15]GLTRIAL0711!$M$1:$M$65536,MATCH(#REF!,[15]GLTRIAL0711!$A$1:$A$65536,0)))</definedName>
    <definedName name="BS_TUBO_OCT">IF(ISERROR(INDEX([15]GLTRIAL0710!$M$1:$M$65536,MATCH(#REF!,[15]GLTRIAL0710!$A$1:$A$65536,0))),0,INDEX([15]GLTRIAL0710!$M$1:$M$65536,MATCH(#REF!,[15]GLTRIAL0710!$A$1:$A$65536,0)))</definedName>
    <definedName name="BS_TUBO_SEP">IF(ISERROR(INDEX([15]GLTRIAL0709!$M$1:$M$65536,MATCH(#REF!,[15]GLTRIAL0709!$A$1:$A$65536,0))),0,INDEX([15]GLTRIAL0709!$M$1:$M$65536,MATCH(#REF!,[15]GLTRIAL0709!$A$1:$A$65536,0)))</definedName>
    <definedName name="BSDT1">#REF!</definedName>
    <definedName name="BSDT2">#REF!</definedName>
    <definedName name="BTL">#REF!</definedName>
    <definedName name="BULAN">#REF!</definedName>
    <definedName name="businesstype">#REF!</definedName>
    <definedName name="caforward">#REF!</definedName>
    <definedName name="calendar">#REF!</definedName>
    <definedName name="CAPGAINS">'[16]Marshal -1'!#REF!</definedName>
    <definedName name="CAPLOSS">#REF!</definedName>
    <definedName name="cash">#REF!</definedName>
    <definedName name="Cash_FCast1">'[14]Cover Sheet'!#REF!</definedName>
    <definedName name="Cash_FCast2">'[14]Cover Sheet'!#REF!</definedName>
    <definedName name="Cash_NetFlow1">'[14]Cover Sheet'!#REF!</definedName>
    <definedName name="Cash_NetFlow2">'[14]Cover Sheet'!#REF!</definedName>
    <definedName name="Cash_Period">'[14]Cover Sheet'!#REF!</definedName>
    <definedName name="Cash_RepEnt1">'[14]Cover Sheet'!#REF!</definedName>
    <definedName name="Cash_RepEnt2">'[14]Cover Sheet'!#REF!</definedName>
    <definedName name="Cathay_Pacific">#REF!</definedName>
    <definedName name="CE">#REF!</definedName>
    <definedName name="CF_Date2">'[14]Cover Sheet'!#REF!</definedName>
    <definedName name="CF_Date3">'[14]Cover Sheet'!#REF!</definedName>
    <definedName name="CH">#REF!</definedName>
    <definedName name="Chart1">[14]PRO!$L$7</definedName>
    <definedName name="Chart2">[14]PRO!$L$23</definedName>
    <definedName name="Chart3">[14]PRO!$L$39</definedName>
    <definedName name="Chart4">[14]PRO!$L$55</definedName>
    <definedName name="cip">#REF!</definedName>
    <definedName name="COGS">[13]Marshal!#REF!</definedName>
    <definedName name="companyofficer">#REF!</definedName>
    <definedName name="computer">#REF!</definedName>
    <definedName name="cooperation">#REF!</definedName>
    <definedName name="Corporate">#REF!</definedName>
    <definedName name="CPF_1">'[14]Cover Sheet'!#REF!</definedName>
    <definedName name="CPF_2">'[14]Cover Sheet'!#REF!</definedName>
    <definedName name="CPF_3">'[14]Cover Sheet'!#REF!</definedName>
    <definedName name="CPF_4">'[14]Cover Sheet'!#REF!</definedName>
    <definedName name="CPF_5">'[14]Cover Sheet'!#REF!</definedName>
    <definedName name="CPF_6">'[14]Cover Sheet'!#REF!</definedName>
    <definedName name="_xlnm.Criteria">#REF!</definedName>
    <definedName name="CS">#REF!</definedName>
    <definedName name="Curr">#REF!</definedName>
    <definedName name="CurrView">#REF!</definedName>
    <definedName name="d" hidden="1">#REF!</definedName>
    <definedName name="_xlnm.Database">#REF!</definedName>
    <definedName name="datastart">#REF!</definedName>
    <definedName name="DATE">#REF!</definedName>
    <definedName name="dbm">#REF!</definedName>
    <definedName name="DCUNEARNED1">#REF!</definedName>
    <definedName name="DCUNEARNED2">#REF!</definedName>
    <definedName name="dep">#REF!</definedName>
    <definedName name="depreciation">[13]Marshal!#REF!</definedName>
    <definedName name="DEPRECIATION0">#REF!</definedName>
    <definedName name="depreciationcalculation">#REF!</definedName>
    <definedName name="Depreop">#REF!</definedName>
    <definedName name="Deprepro">#REF!</definedName>
    <definedName name="DEPRESIASI">#REF!</definedName>
    <definedName name="DFUNEARNED1">#REF!</definedName>
    <definedName name="DFUNEARNED2">#REF!</definedName>
    <definedName name="dividend">[13]Marshal!#REF!</definedName>
    <definedName name="EBT">[17]Marshal!$E$236</definedName>
    <definedName name="emaiL">OFFSET('[14]PROJ CASH'!$C$20:$AB$20,(Chart3-1)*13,0,,Month+14)</definedName>
    <definedName name="ENDPL">[18]PL!#REF!</definedName>
    <definedName name="endyear">#REF!</definedName>
    <definedName name="english">#REF!</definedName>
    <definedName name="Entity">#REF!</definedName>
    <definedName name="Entity_Names">[19]Ranges!$C$5:$C$63</definedName>
    <definedName name="exittaxtotal">#REF!</definedName>
    <definedName name="EXPENSE">[18]PL!#REF!+[18]PL!#REF!+[18]PL!#REF!+[18]PL!#REF!+[18]PL!#REF!+[18]PL!#REF!</definedName>
    <definedName name="Expense_d">[18]PL!$F$32,[18]PL!$F$62,[18]PL!$F$71</definedName>
    <definedName name="_xlnm.Extract">'[20]NRClajur-jkt'!#REF!</definedName>
    <definedName name="ExYTDAv">INDEX('[14]Exchange Rates'!$C$16:$N$16,Month)</definedName>
    <definedName name="F02_S2.10080">#REF!</definedName>
    <definedName name="F02_S2.10190">#REF!</definedName>
    <definedName name="F02_S2.10200">#REF!</definedName>
    <definedName name="F02_S2.10270">#REF!</definedName>
    <definedName name="F02_S2.10350">#REF!</definedName>
    <definedName name="F02_S2.10360">#REF!</definedName>
    <definedName name="fcastPeriod">#REF!</definedName>
    <definedName name="FF">#REF!</definedName>
    <definedName name="fifo">#REF!</definedName>
    <definedName name="fill" hidden="1">#REF!</definedName>
    <definedName name="FIN">#REF!</definedName>
    <definedName name="Finance">#REF!</definedName>
    <definedName name="FIOS_V_REPORT_D2">#REF!</definedName>
    <definedName name="fiscalprofits">[13]Marshal!#REF!</definedName>
    <definedName name="Fiscloss">#REF!</definedName>
    <definedName name="FOCI_ROY">'[14]Cover Sheet'!#REF!</definedName>
    <definedName name="FOCO_ROY">'[14]Cover Sheet'!#REF!</definedName>
    <definedName name="foundation">#REF!</definedName>
    <definedName name="fxrate">#REF!</definedName>
    <definedName name="gains">[13]Marshal!#REF!</definedName>
    <definedName name="GASBUMI12">#REF!</definedName>
    <definedName name="gl">#REF!</definedName>
    <definedName name="goodwill">#REF!</definedName>
    <definedName name="Graph">-OFFSET('[14]PROJ CASH'!$C$18:$AB$18,(Chart2-1)*13,0,,Month+14)</definedName>
    <definedName name="Graph1In">OFFSET('[14]PROJ CASH'!$C$14:$AB$14,(Chart1-1)*13,0,,Month+14)</definedName>
    <definedName name="Graph1Net">OFFSET('[14]PROJ CASH'!$C$20:$AB$20,(Chart1-1)*13,0,,Month+14)</definedName>
    <definedName name="Graph1Out">-OFFSET('[14]PROJ CASH'!$C$18:$AB$18,(Chart1-1)*13,0,,Month+14)</definedName>
    <definedName name="Graph2In">OFFSET('[14]PROJ CASH'!$C$14:$AB$14,(Chart2-1)*13,0,,Month+14)</definedName>
    <definedName name="Graph2Net">OFFSET('[14]PROJ CASH'!$C$20:$AB$20,(Chart2-1)*13,0,,Month+14)</definedName>
    <definedName name="Graph2Out">-OFFSET('[14]PROJ CASH'!$C$18:$AB$18,(Chart2-1)*13,0,,Month+14)</definedName>
    <definedName name="Graph3In">OFFSET('[14]PROJ CASH'!$C$14:$AB$14,(Chart3-1)*13,0,,Month+14)</definedName>
    <definedName name="Graph3Net">OFFSET('[14]PROJ CASH'!$C$20:$AB$20,(Chart3-1)*13,0,,Month+14)</definedName>
    <definedName name="Graph3Out">-OFFSET('[14]PROJ CASH'!$C$18:$AB$18,(Chart3-1)*13,0,,Month+14)</definedName>
    <definedName name="Graph4In">OFFSET('[14]PROJ CASH'!$C$14:$AB$14,(Chart4-1)*13,0,,Month+14)</definedName>
    <definedName name="Graph4Net">OFFSET('[14]PROJ CASH'!$C$20:$AB$20,(Chart4-1)*13,0,,Month+14)</definedName>
    <definedName name="Graph4Out">-OFFSET('[14]PROJ CASH'!$C$18:$AB$18,(Chart4-1)*13,0,,Month+14)</definedName>
    <definedName name="hh" hidden="1">#REF!</definedName>
    <definedName name="home">#REF!</definedName>
    <definedName name="homeaddress">#REF!</definedName>
    <definedName name="homephone">#REF!</definedName>
    <definedName name="ijk">#REF!</definedName>
    <definedName name="iktisarcabang">#REF!</definedName>
    <definedName name="iktisarpemegangsaham">#REF!</definedName>
    <definedName name="iktisarpenerima">#REF!</definedName>
    <definedName name="iktisarpengurus">#REF!</definedName>
    <definedName name="iktisarpph22">#REF!</definedName>
    <definedName name="iktisarpph23">#REF!</definedName>
    <definedName name="iktisarpph24">#REF!</definedName>
    <definedName name="iktisarpph25">#REF!</definedName>
    <definedName name="iktisarpphgvb">#REF!</definedName>
    <definedName name="imel">OFFSET('[14]PROJ CASH'!$C$20:$AB$20,(Chart4-1)*13,0,,Month+14)</definedName>
    <definedName name="inboundincomes">#REF!</definedName>
    <definedName name="indonesian">#REF!</definedName>
    <definedName name="industry">#REF!</definedName>
    <definedName name="INI">#REF!</definedName>
    <definedName name="installment">#REF!</definedName>
    <definedName name="instrefs">[14]PRO!#REF!</definedName>
    <definedName name="interest">[13]Marshal!#REF!</definedName>
    <definedName name="inv.pabrik">#REF!</definedName>
    <definedName name="investmentfund">#REF!</definedName>
    <definedName name="irrc">[13]Marshal!#REF!</definedName>
    <definedName name="IRRSC">#REF!</definedName>
    <definedName name="istft">#REF!</definedName>
    <definedName name="Jakarta_Int_l_School">#REF!</definedName>
    <definedName name="JAMUAN_MAKAN">#REF!</definedName>
    <definedName name="JKT">#REF!</definedName>
    <definedName name="JKT_AMT">#REF!</definedName>
    <definedName name="JKT_AMT_NR">#REF!</definedName>
    <definedName name="JKT_AMT_R">#REF!</definedName>
    <definedName name="JKT_BAL">#REF!</definedName>
    <definedName name="JKT_LN_Reg_Cust_30sep04">#REF!</definedName>
    <definedName name="JUL">'[21]KAS $'!#REF!</definedName>
    <definedName name="kantor">#REF!</definedName>
    <definedName name="kantor1">#REF!</definedName>
    <definedName name="kantor2">#REF!</definedName>
    <definedName name="KAS">#REF!</definedName>
    <definedName name="keb">#REF!</definedName>
    <definedName name="kk">'[22]Table Array'!$B$3:$C$24</definedName>
    <definedName name="KKD">'[23]Credit-22'!#REF!</definedName>
    <definedName name="klien">#REF!</definedName>
    <definedName name="LABARUGI05">#REF!</definedName>
    <definedName name="LH">#REF!</definedName>
    <definedName name="LocalDBase">"\\NSWMPT03\E&amp;C HO\MGT REPORTING\CONP"</definedName>
    <definedName name="location">#REF!</definedName>
    <definedName name="lossonfadisposal">[13]Marshal!#REF!</definedName>
    <definedName name="LPGSALUR12">#REF!</definedName>
    <definedName name="LUARUSAHA05">#REF!</definedName>
    <definedName name="manual">#REF!</definedName>
    <definedName name="MID003_LBU11_Garansi_yang_Diberikan">#REF!</definedName>
    <definedName name="Mode">#REF!</definedName>
    <definedName name="Month">#REF!</definedName>
    <definedName name="monthly25">[24]Marshal!$H$195</definedName>
    <definedName name="monthlypph25">[13]Marshal!#REF!</definedName>
    <definedName name="MR_Summ_BG_Act">#REF!</definedName>
    <definedName name="MR_Summ_BG_YTD">#REF!</definedName>
    <definedName name="MR1_Period">#REF!</definedName>
    <definedName name="MR1_RepEnt">#REF!</definedName>
    <definedName name="MR1_Tag">#REF!</definedName>
    <definedName name="MR4_13Month">#REF!</definedName>
    <definedName name="MR4_Cash_Net">#REF!</definedName>
    <definedName name="MR4_Cash_Pos">#REF!</definedName>
    <definedName name="MR4_CC_4">'[14]Cover Sheet'!#REF!</definedName>
    <definedName name="MR4_CC_6">'[14]Cover Sheet'!#REF!</definedName>
    <definedName name="MR4_MR5_1b">'[14]Cover Sheet'!#REF!</definedName>
    <definedName name="MR4_MR5_2b">'[14]Cover Sheet'!#REF!</definedName>
    <definedName name="MR4_MR5_3b">'[14]Cover Sheet'!#REF!</definedName>
    <definedName name="MR4_MR5_4a">'[14]Cover Sheet'!#REF!</definedName>
    <definedName name="MR4_MR5_4b">'[14]Cover Sheet'!#REF!</definedName>
    <definedName name="MR4_MR5_5b">'[14]Cover Sheet'!#REF!</definedName>
    <definedName name="MR4_MR5_6a">'[14]Cover Sheet'!#REF!</definedName>
    <definedName name="MR4_MR5_6b">'[14]Cover Sheet'!#REF!</definedName>
    <definedName name="MR4_MR5_7b">'[14]Cover Sheet'!#REF!</definedName>
    <definedName name="MR4_MR9_1a">'[14]Cover Sheet'!#REF!</definedName>
    <definedName name="MR4_MR9_1b">'[14]Cover Sheet'!#REF!</definedName>
    <definedName name="MR4_MR9_1c">'[14]Cover Sheet'!#REF!</definedName>
    <definedName name="MR4_MR9_1d">'[14]Cover Sheet'!#REF!</definedName>
    <definedName name="MR4_MR9_2a">'[14]Cover Sheet'!#REF!</definedName>
    <definedName name="MR4_MR9_2b">'[14]Cover Sheet'!#REF!</definedName>
    <definedName name="MR4_MR9_2c">'[14]Cover Sheet'!#REF!</definedName>
    <definedName name="MR4_MR9_2d">'[14]Cover Sheet'!#REF!</definedName>
    <definedName name="MR4_MR9_6a">'[14]Cover Sheet'!#REF!</definedName>
    <definedName name="MR4_MR9_6b">'[14]Cover Sheet'!#REF!</definedName>
    <definedName name="MR4_MR9_6c">'[14]Cover Sheet'!#REF!</definedName>
    <definedName name="MR4_MR9_6d">'[14]Cover Sheet'!#REF!</definedName>
    <definedName name="MR4_OC1">#REF!</definedName>
    <definedName name="MR4_OC2">#REF!</definedName>
    <definedName name="MR4_OC3">#REF!</definedName>
    <definedName name="MR4_OC4">#REF!</definedName>
    <definedName name="MR4_OC5">#REF!</definedName>
    <definedName name="MR4_OC6">#REF!</definedName>
    <definedName name="MR4_OC7">#REF!</definedName>
    <definedName name="MR4_RepEnt">#REF!</definedName>
    <definedName name="MR4_Tag">#REF!</definedName>
    <definedName name="MR4CashFALF">#REF!</definedName>
    <definedName name="MR4CashFATF">#REF!</definedName>
    <definedName name="MR4CashIALF">#REF!</definedName>
    <definedName name="MR4CashIATF">#REF!</definedName>
    <definedName name="MR4CashOALF">#REF!</definedName>
    <definedName name="MR4CashOATF">#REF!</definedName>
    <definedName name="MR4CashPELF">#REF!</definedName>
    <definedName name="MR4CashPETF">#REF!</definedName>
    <definedName name="MR5_Depn_TMM_Act">'[14]Cover Sheet'!#REF!</definedName>
    <definedName name="MR5_Depn_TMM_Bud">'[14]Cover Sheet'!#REF!</definedName>
    <definedName name="MR5_Depn_WY_Bud">'[14]Cover Sheet'!#REF!</definedName>
    <definedName name="MR5_Depn_WY_TF">'[14]Cover Sheet'!#REF!</definedName>
    <definedName name="MR5_Depn_YTD_Act">'[14]Cover Sheet'!#REF!</definedName>
    <definedName name="MR5_Depn_YTD_Bud">'[14]Cover Sheet'!#REF!</definedName>
    <definedName name="MR5CashInbound">#REF!</definedName>
    <definedName name="MR5CashTMM">#REF!</definedName>
    <definedName name="MR5CashTMMClose">#REF!</definedName>
    <definedName name="MR5CashWY">#REF!</definedName>
    <definedName name="MR5CashWYClose">#REF!</definedName>
    <definedName name="MR5CashYTD">#REF!</definedName>
    <definedName name="MR5CashYTDClose">#REF!</definedName>
    <definedName name="MR5NetCash">#REF!</definedName>
    <definedName name="MR8_Tag">#REF!</definedName>
    <definedName name="MRcsh1">#REF!</definedName>
    <definedName name="MRcsh2">#REF!</definedName>
    <definedName name="MV">#REF!</definedName>
    <definedName name="nai">#REF!</definedName>
    <definedName name="Nama">#REF!</definedName>
    <definedName name="Nama_Pemotong">#REF!</definedName>
    <definedName name="name">[25]GeneralInfo!$I$5</definedName>
    <definedName name="names">[26]GeneralInfo!$I$5</definedName>
    <definedName name="NERACA05">#REF!</definedName>
    <definedName name="netincome">#REF!</definedName>
    <definedName name="new">[27]TBM!#REF!</definedName>
    <definedName name="nnn" hidden="1">'[10]PHSB-GL-TB'!#REF!</definedName>
    <definedName name="NPWP">#REF!</definedName>
    <definedName name="npwp01">#REF!</definedName>
    <definedName name="npwp02">#REF!</definedName>
    <definedName name="npwp03">#REF!</definedName>
    <definedName name="npwp04">#REF!</definedName>
    <definedName name="npwp05">#REF!</definedName>
    <definedName name="npwp06">#REF!</definedName>
    <definedName name="npwp07">#REF!</definedName>
    <definedName name="npwp08">#REF!</definedName>
    <definedName name="npwp09">#REF!</definedName>
    <definedName name="npwp10">#REF!</definedName>
    <definedName name="npwp11">#REF!</definedName>
    <definedName name="NPWPALL">'[28]Permanent info'!$W$5</definedName>
    <definedName name="OF">#REF!</definedName>
    <definedName name="officephone">#REF!</definedName>
    <definedName name="offset">#REF!</definedName>
    <definedName name="OM">#REF!</definedName>
    <definedName name="OTHER">[12]Marshal!#REF!</definedName>
    <definedName name="OTHEREXP">#REF!</definedName>
    <definedName name="otherexpenses">[13]Marshal!#REF!</definedName>
    <definedName name="OTHERINCOME">'[16]Marshal -1'!#REF!</definedName>
    <definedName name="otherincomes">[13]Marshal!#REF!</definedName>
    <definedName name="others">#REF!</definedName>
    <definedName name="othertype">#REF!</definedName>
    <definedName name="outboundincomes">#REF!</definedName>
    <definedName name="overpaidtax">#REF!</definedName>
    <definedName name="paymentdatepph29">#REF!</definedName>
    <definedName name="pensionfund">#REF!</definedName>
    <definedName name="PENY">#REF!</definedName>
    <definedName name="Percent_asset">IF(ISERROR(ROUND(#REF!/#REF!*100,2)),0,ROUND(#REF!/#REF!*100,2))</definedName>
    <definedName name="Percent_asset_d">IF(ISERROR(ROUND(#REF!/#REF!*100,2)),0,ROUND(#REF!/#REF!*100,2))</definedName>
    <definedName name="Percent_liability_equity">IF(ISERROR(ROUND(#REF!/#REF!*100,2)),0,ROUND(#REF!/#REF!*100,2))</definedName>
    <definedName name="Percent_liability_equity_d">IF(ISERROR(ROUND(#REF!/#REF!*100,2)),0,ROUND(#REF!/#REF!*100,2))</definedName>
    <definedName name="Percent_PL">IF(ISERROR(IF([18]PL!#REF!=0,ROUND([18]PL!XFD1/EXPENSE*100,2),ROUND([18]PL!XFD1/[18]PL!#REF!*100,2))),0,IF([18]PL!#REF!=0,ROUND([18]PL!XFD1/EXPENSE*100,2),ROUND([18]PL!XFD1/[18]PL!#REF!*100,2)))</definedName>
    <definedName name="Percent_PL_d">IF(ISERROR(IF([18]PL!XFD$26=0,ROUND([18]PL!XFD1/([18]PL!XFD$32+[18]PL!XFD$62+[18]PL!XFD$71)*100,2),ROUND([18]PL!XFD1/[18]PL!XFD$26*100,2))),0,IF([18]PL!XFD1=0,ROUND([18]PL!XFD1/([18]PL!XFD$32+[18]PL!XFD$62+[18]PL!XFD$71)*100,2),ROUND([18]PL!XFD1/[18]PL!XFD$26*100,2)))</definedName>
    <definedName name="PERSONELCOST">#REF!</definedName>
    <definedName name="personnelcost">[13]Marshal!#REF!</definedName>
    <definedName name="PKBN">[29]TBM!#REF!</definedName>
    <definedName name="PL_DATA_APR">IF(ISERROR(INDEX([15]GLTRIAL0704!$H$1:$H$65536,MATCH([18]PL!$B1,[15]GLTRIAL0704!$A$1:$A$65536,0))),0,INDEX([15]GLTRIAL0704!$H$1:$H$65536,MATCH([18]PL!$B1,[15]GLTRIAL0704!$A$1:$A$65536,0)))</definedName>
    <definedName name="PL_DATA_AUG">IF(ISERROR(INDEX([15]GLTRIAL0708!$H$1:$H$65536,MATCH([18]PL!$B1,[15]GLTRIAL0708!$A$1:$A$65536,0))),0,INDEX([15]GLTRIAL0708!$H$1:$H$65536,MATCH([18]PL!$B1,[15]GLTRIAL0708!$A$1:$A$65536,0)))</definedName>
    <definedName name="PL_DATA_DEC">IF(ISERROR(INDEX([15]GLTRIAL0712!$H$1:$H$65536,MATCH([18]PL!$B1,[15]GLTRIAL0712!$A$1:$A$65536,0))),0,INDEX([15]GLTRIAL0712!$H$1:$H$65536,MATCH([18]PL!$B1,[15]GLTRIAL0712!$A$1:$A$65536,0)))</definedName>
    <definedName name="PL_DATA_DECLAST">IF(ISERROR(INDEX([15]GLTRIAL0612!$H$1:$H$65536,MATCH([18]PL!$A1,[15]GLTRIAL0612!$A$1:$A$65536,0))),0,INDEX([15]GLTRIAL0612!$H$1:$H$65536,MATCH([18]PL!$A1,[15]GLTRIAL0612!$A$1:$A$65536,0)))</definedName>
    <definedName name="PL_DATA_FEB">IF(ISERROR(INDEX([15]GLTRIAL0702!$H$1:$H$65536,MATCH([18]PL!$A1,[15]GLTRIAL0702!$A$1:$A$65536,0))),0,INDEX([15]GLTRIAL0702!$H$1:$H$65536,MATCH([18]PL!$A1,[15]GLTRIAL0702!$A$1:$A$65536,0)))</definedName>
    <definedName name="PL_DATA_JAN">IF(ISERROR(INDEX([15]GLTRIAL0701!$H$1:$H$65536,MATCH([18]PL!$A1,[15]GLTRIAL0701!$A$1:$A$65536,0))),0,INDEX([15]GLTRIAL0701!$H$1:$H$65536,MATCH([18]PL!$A1,[15]GLTRIAL0701!$A$1:$A$65536,0)))</definedName>
    <definedName name="PL_DATA_JUL">IF(ISERROR(INDEX([15]GLTRIAL0707!$H$1:$H$65536,MATCH([18]PL!$B1,[15]GLTRIAL0707!$A$1:$A$65536,0))),0,INDEX([15]GLTRIAL0707!$H$1:$H$65536,MATCH([18]PL!$B1,[15]GLTRIAL0707!$A$1:$A$65536,0)))</definedName>
    <definedName name="PL_DATA_JUN">IF(ISERROR(INDEX([15]GLTRIAL0706!$H$1:$H$65536,MATCH([18]PL!$B1,[15]GLTRIAL0706!$A$1:$A$65536,0))),0,INDEX([15]GLTRIAL0706!$H$1:$H$65536,MATCH([18]PL!$B1,[15]GLTRIAL0706!$A$1:$A$65536,0)))</definedName>
    <definedName name="PL_DATA_MAR">IF(ISERROR(INDEX([15]GLTRIAL0703!$H$1:$H$65536,MATCH([18]PL!$A1,[15]GLTRIAL0703!$A$1:$A$65536,0))),0,INDEX([15]GLTRIAL0703!$H$1:$H$65536,MATCH([18]PL!$A1,[15]GLTRIAL0703!$A$1:$A$65536,0)))</definedName>
    <definedName name="PL_DATA_MAY">IF(ISERROR(INDEX([15]GLTRIAL0705!$H$1:$H$65536,MATCH([18]PL!$B1,[15]GLTRIAL0705!$A$1:$A$65536,0))),0,INDEX([15]GLTRIAL0705!$H$1:$H$65536,MATCH([18]PL!$B1,[15]GLTRIAL0705!$A$1:$A$65536,0)))</definedName>
    <definedName name="PL_DATA_NOV">IF(ISERROR(INDEX([15]GLTRIAL0711!$H$1:$H$65536,MATCH([18]PL!$B1,[15]GLTRIAL0711!$A$1:$A$65536,0))),0,INDEX([15]GLTRIAL0711!$H$1:$H$65536,MATCH([18]PL!$B1,[15]GLTRIAL0711!$A$1:$A$65536,0)))</definedName>
    <definedName name="PL_DATA_OCT">IF(ISERROR(INDEX([15]GLTRIAL0710!$H$1:$H$65536,MATCH([18]PL!$B1,[15]GLTRIAL0710!$A$1:$A$65536,0))),0,INDEX([15]GLTRIAL0710!$H$1:$H$65536,MATCH([18]PL!$B1,[15]GLTRIAL0710!$A$1:$A$65536,0)))</definedName>
    <definedName name="PL_DATA_SEP">IF(ISERROR(INDEX([15]GLTRIAL0709!$H$1:$H$65536,MATCH([18]PL!$B1,[15]GLTRIAL0709!$A$1:$A$65536,0))),0,INDEX([15]GLTRIAL0709!$H$1:$H$65536,MATCH([18]PL!$B1,[15]GLTRIAL0709!$A$1:$A$65536,0)))</definedName>
    <definedName name="pl_jkt">#REF!</definedName>
    <definedName name="PL_SBY">#REF!</definedName>
    <definedName name="PL_TUBO_APR">IF(ISERROR(INDEX([15]GLTRIAL0704!$M$1:$M$65536,MATCH([18]PL!$B1,[15]GLTRIAL0704!$A$1:$A$65536,0))),0,INDEX([15]GLTRIAL0704!$M$1:$M$65536,MATCH([18]PL!$B1,[15]GLTRIAL0704!$A$1:$A$65536,0)))</definedName>
    <definedName name="PL_TUBO_AUG">IF(ISERROR(INDEX([15]GLTRIAL0708!$M$1:$M$65536,MATCH([18]PL!$B1,[15]GLTRIAL0708!$A$1:$A$65536,0))),0,INDEX([15]GLTRIAL0708!$M$1:$M$65536,MATCH([18]PL!$B1,[15]GLTRIAL0708!$A$1:$A$65536,0)))</definedName>
    <definedName name="PL_TUBO_DEC">IF(ISERROR(INDEX([15]GLTRIAL0712!$M$1:$M$65536,MATCH([18]PL!$B1,[15]GLTRIAL0712!$A$1:$A$65536,0))),0,INDEX([15]GLTRIAL0712!$M$1:$M$65536,MATCH([18]PL!$B1,[15]GLTRIAL0712!$A$1:$A$65536,0)))</definedName>
    <definedName name="PL_TUBO_FEB">IF(ISERROR(INDEX([15]GLTRIAL0702!$M$1:$M$65536,MATCH([18]PL!$A1,[15]GLTRIAL0702!$A$1:$A$65536,0))),0,INDEX([15]GLTRIAL0702!$M$1:$M$65536,MATCH([18]PL!$A1,[15]GLTRIAL0702!$A$1:$A$65536,0)))</definedName>
    <definedName name="PL_TUBO_JAN">IF(ISERROR(INDEX([15]GLTRIAL0701!$M$1:$M$65536,MATCH([18]PL!$A1,[15]GLTRIAL0701!$A$1:$A$65536,0))),0,INDEX([15]GLTRIAL0701!$M$1:$M$65536,MATCH([18]PL!$A1,[15]GLTRIAL0701!$A$1:$A$65536,0)))</definedName>
    <definedName name="PL_TUBO_JUL">IF(ISERROR(INDEX([15]GLTRIAL0707!$M$1:$M$65536,MATCH([18]PL!$B1,[15]GLTRIAL0707!$A$1:$A$65536,0))),0,INDEX([15]GLTRIAL0707!$M$1:$M$65536,MATCH([18]PL!$B1,[15]GLTRIAL0707!$A$1:$A$65536,0)))</definedName>
    <definedName name="PL_TUBO_JUN">IF(ISERROR(INDEX([15]GLTRIAL0706!$M$1:$M$65536,MATCH([18]PL!$B1,[15]GLTRIAL0706!$A$1:$A$65536,0))),0,INDEX([15]GLTRIAL0706!$M$1:$M$65536,MATCH([18]PL!$B1,[15]GLTRIAL0706!$A$1:$A$65536,0)))</definedName>
    <definedName name="PL_TUBO_MAR">IF(ISERROR(INDEX([15]GLTRIAL0703!$M$1:$M$65536,MATCH([18]PL!$A1,[15]GLTRIAL0703!$A$1:$A$65536,0))),0,INDEX([15]GLTRIAL0703!$M$1:$M$65536,MATCH([18]PL!$A1,[15]GLTRIAL0703!$A$1:$A$65536,0)))</definedName>
    <definedName name="PL_TUBO_MAY">IF(ISERROR(INDEX([15]GLTRIAL0705!$M$1:$M$65536,MATCH([18]PL!$B1,[15]GLTRIAL0705!$A$1:$A$65536,0))),0,INDEX([15]GLTRIAL0705!$M$1:$M$65536,MATCH([18]PL!$B1,[15]GLTRIAL0705!$A$1:$A$65536,0)))</definedName>
    <definedName name="PL_TUBO_NOV">IF(ISERROR(INDEX([15]GLTRIAL0711!$M$1:$M$65536,MATCH([18]PL!$B1,[15]GLTRIAL0711!$A$1:$A$65536,0))),0,INDEX([15]GLTRIAL0711!$M$1:$M$65536,MATCH([18]PL!$B1,[15]GLTRIAL0711!$A$1:$A$65536,0)))</definedName>
    <definedName name="PL_TUBO_OCT">IF(ISERROR(INDEX([15]GLTRIAL0710!$M$1:$M$65536,MATCH([18]PL!$B1,[15]GLTRIAL0710!$A$1:$A$65536,0))),0,INDEX([15]GLTRIAL0710!$M$1:$M$65536,MATCH([18]PL!$B1,[15]GLTRIAL0710!$A$1:$A$65536,0)))</definedName>
    <definedName name="PL_TUBO_SEP">IF(ISERROR(INDEX([15]GLTRIAL0709!$M$1:$M$65536,MATCH([18]PL!$B1,[15]GLTRIAL0709!$A$1:$A$65536,0))),0,INDEX([15]GLTRIAL0709!$M$1:$M$65536,MATCH([18]PL!$B1,[15]GLTRIAL0709!$A$1:$A$65536,0)))</definedName>
    <definedName name="PLANT_I">#REF!</definedName>
    <definedName name="PLTI">[29]TBM!#REF!</definedName>
    <definedName name="PPh22total">#REF!</definedName>
    <definedName name="PPh23total">#REF!</definedName>
    <definedName name="pph24refund">#REF!</definedName>
    <definedName name="PPh24total">#REF!</definedName>
    <definedName name="pph25calculation">#REF!</definedName>
    <definedName name="pph25calculation01">#REF!</definedName>
    <definedName name="pph25calculation02">#REF!</definedName>
    <definedName name="pph25calculation02amt">#REF!</definedName>
    <definedName name="pph25exstp">#REF!</definedName>
    <definedName name="pph25total">#REF!</definedName>
    <definedName name="PPhGvBtotal">#REF!</definedName>
    <definedName name="pphlnbtotal">#REF!</definedName>
    <definedName name="PPHPS24">'[30]F1771-V'!$R$31</definedName>
    <definedName name="President">#REF!</definedName>
    <definedName name="PRINT">#REF!</definedName>
    <definedName name="_xlnm.Print_Area" localSheetId="5">'ARUS KAS'!$A$1:$O$45</definedName>
    <definedName name="_xlnm.Print_Area" localSheetId="6">CALK!$A$1:$T$761</definedName>
    <definedName name="_xlnm.Print_Area" localSheetId="0">COVER!$A$1:$H$44</definedName>
    <definedName name="_xlnm.Print_Area" localSheetId="1">'DAFTAR ISI'!$A$1:$L$28</definedName>
    <definedName name="_xlnm.Print_Area" localSheetId="4">LPAN!$A$1:$Q$37</definedName>
    <definedName name="_xlnm.Print_Area" localSheetId="3">LPK!$A$1:$S$59</definedName>
    <definedName name="_xlnm.Print_Area" localSheetId="2">'POSISI KEUANGAN'!$A$1:$Q$64</definedName>
    <definedName name="_xlnm.Print_Area" localSheetId="9">'RASIO KEUANGAN'!$B$1:$K$143,'RASIO KEUANGAN'!$N$1:$W$107,'RASIO KEUANGAN'!$Z$1:$AI$104,'RASIO KEUANGAN'!$AK$1:$AT$104</definedName>
    <definedName name="_xlnm.Print_Area" localSheetId="10">'Rekalkulasi Aset (2)'!$A$1:$AR$73</definedName>
    <definedName name="_xlnm.Print_Area" localSheetId="7">WS!$B$1:$M$229</definedName>
    <definedName name="_xlnm.Print_Area">#N/A</definedName>
    <definedName name="Print_Area_MI">#REF!</definedName>
    <definedName name="_xlnm.Print_Titles" localSheetId="6">CALK!$1:$6</definedName>
    <definedName name="_xlnm.Print_Titles" localSheetId="3">LPK!$1:$6</definedName>
    <definedName name="_xlnm.Print_Titles" localSheetId="9">'RASIO KEUANGAN'!$1:$5</definedName>
    <definedName name="_xlnm.Print_Titles" localSheetId="10">'Rekalkulasi Aset (2)'!$1:$5</definedName>
    <definedName name="_xlnm.Print_Titles">#REF!</definedName>
    <definedName name="Print_Titles_MI">#REF!</definedName>
    <definedName name="PRINT1">#REF!</definedName>
    <definedName name="Property">#REF!</definedName>
    <definedName name="PROVISION">[12]Marshal!#REF!</definedName>
    <definedName name="provisions">[13]Marshal!#REF!</definedName>
    <definedName name="proxy">#REF!</definedName>
    <definedName name="pt">#REF!</definedName>
    <definedName name="rc_code">[31]SCORE_RC_Code!$B$8:$C$271</definedName>
    <definedName name="refund">#REF!</definedName>
    <definedName name="Relocation">#REF!</definedName>
    <definedName name="rentals">[13]Marshal!#REF!</definedName>
    <definedName name="Retail">#REF!</definedName>
    <definedName name="RF">#REF!</definedName>
    <definedName name="royalties">[13]Marshal!#REF!</definedName>
    <definedName name="rupiah">#REF!</definedName>
    <definedName name="sby">#REF!</definedName>
    <definedName name="SBY_AMT">#REF!</definedName>
    <definedName name="SBY_AMT_NR">#REF!</definedName>
    <definedName name="SBY_AMT_R">#REF!</definedName>
    <definedName name="sby_bal">#REF!</definedName>
    <definedName name="service">#REF!</definedName>
    <definedName name="signdate">#REF!</definedName>
    <definedName name="signername">#REF!</definedName>
    <definedName name="signplace">#REF!</definedName>
    <definedName name="sip">[27]TBM!#REF!</definedName>
    <definedName name="slm">#REF!</definedName>
    <definedName name="ssppph29">#REF!</definedName>
    <definedName name="startyear">#REF!</definedName>
    <definedName name="STFTI">'[16]Marshal -1'!#REF!</definedName>
    <definedName name="summarybranches">#REF!</definedName>
    <definedName name="summaryofficers">#REF!</definedName>
    <definedName name="summarypph22">#REF!</definedName>
    <definedName name="summarypph23">#REF!</definedName>
    <definedName name="summarypph24">#REF!</definedName>
    <definedName name="summarypph25">#REF!</definedName>
    <definedName name="summarypphgvb">#REF!</definedName>
    <definedName name="summaryrecipients">#REF!</definedName>
    <definedName name="summaryshareholders">#REF!</definedName>
    <definedName name="tabel">[32]Interdata!$A$2:$F$446</definedName>
    <definedName name="TAX">#REF!</definedName>
    <definedName name="taxableincome">[13]Marshal!#REF!</definedName>
    <definedName name="taxdue">[13]Marshal!#REF!</definedName>
    <definedName name="taxdueorpaidabroad">#REF!</definedName>
    <definedName name="taxlosstotal">#REF!</definedName>
    <definedName name="TB">[33]TB!$B$1:$H$65536</definedName>
    <definedName name="tbl_HO_PL___Expenses">#REF!</definedName>
    <definedName name="TBM">#REF!</definedName>
    <definedName name="TC">#REF!</definedName>
    <definedName name="testing">#REF!</definedName>
    <definedName name="TF">#REF!</definedName>
    <definedName name="Time">#REF!</definedName>
    <definedName name="Time_Names">[19]Ranges!$H$5:$H$17</definedName>
    <definedName name="todate">#REF!</definedName>
    <definedName name="topmanager">#REF!</definedName>
    <definedName name="TRADING">#REF!</definedName>
    <definedName name="turnover">[13]Marshal!#REF!</definedName>
    <definedName name="uncollectibles">[13]Marshal!#REF!</definedName>
    <definedName name="Unocal_Indonesia_Company">#REF!</definedName>
    <definedName name="usd">#REF!</definedName>
    <definedName name="utility">#REF!</definedName>
    <definedName name="V">#REF!</definedName>
    <definedName name="vc">#REF!</definedName>
    <definedName name="Version">#REF!</definedName>
    <definedName name="Version_Names">[19]Ranges!$L$5:$L$20</definedName>
    <definedName name="viai01">#REF!</definedName>
    <definedName name="viai02">#REF!</definedName>
    <definedName name="viai03">#REF!</definedName>
    <definedName name="viai04">#REF!</definedName>
    <definedName name="viai05">#REF!</definedName>
    <definedName name="viai06">#REF!</definedName>
    <definedName name="viai07">#REF!</definedName>
    <definedName name="viai08">#REF!</definedName>
    <definedName name="viai09">#REF!</definedName>
    <definedName name="viai10">#REF!</definedName>
    <definedName name="viai11">#REF!</definedName>
    <definedName name="viai12">#REF!</definedName>
    <definedName name="viai13">#REF!</definedName>
    <definedName name="viai14">#REF!</definedName>
    <definedName name="viai15">#REF!</definedName>
    <definedName name="viai16">#REF!</definedName>
    <definedName name="viaitotal">#REF!</definedName>
    <definedName name="viap11">#REF!</definedName>
    <definedName name="viap12">#REF!</definedName>
    <definedName name="viap13">#REF!</definedName>
    <definedName name="viap14">#REF!</definedName>
    <definedName name="viap15">#REF!</definedName>
    <definedName name="viap16">#REF!</definedName>
    <definedName name="viar01">#REF!</definedName>
    <definedName name="viar02">#REF!</definedName>
    <definedName name="viar03">#REF!</definedName>
    <definedName name="viar04">#REF!</definedName>
    <definedName name="viar05">#REF!</definedName>
    <definedName name="viar06">#REF!</definedName>
    <definedName name="viar07">#REF!</definedName>
    <definedName name="viar08">#REF!</definedName>
    <definedName name="viar09">#REF!</definedName>
    <definedName name="viar10">#REF!</definedName>
    <definedName name="viar11">#REF!</definedName>
    <definedName name="viar12">#REF!</definedName>
    <definedName name="viar13">#REF!</definedName>
    <definedName name="viar14">#REF!</definedName>
    <definedName name="viar15">#REF!</definedName>
    <definedName name="viar16">#REF!</definedName>
    <definedName name="viaw01">#REF!</definedName>
    <definedName name="viaw02">#REF!</definedName>
    <definedName name="viaw03">#REF!</definedName>
    <definedName name="viaw04">#REF!</definedName>
    <definedName name="viaw05">#REF!</definedName>
    <definedName name="viaw06">#REF!</definedName>
    <definedName name="viaw07">#REF!</definedName>
    <definedName name="viaw08">#REF!</definedName>
    <definedName name="viaw09">#REF!</definedName>
    <definedName name="viaw10">#REF!</definedName>
    <definedName name="viaw11">#REF!</definedName>
    <definedName name="viaw12">#REF!</definedName>
    <definedName name="viaw13">#REF!</definedName>
    <definedName name="viaw14">#REF!</definedName>
    <definedName name="viaw15">#REF!</definedName>
    <definedName name="viaw16">#REF!</definedName>
    <definedName name="vibtotal">#REF!</definedName>
    <definedName name="View">#REF!</definedName>
    <definedName name="WhTAx">#REF!</definedName>
    <definedName name="wrn.Accounts._.schedules." hidden="1">{#N/A,#N/A,FALSE,"Index";#N/A,#N/A,FALSE,"Cash";#N/A,#N/A,FALSE,"Debtors&amp;Retns";#N/A,#N/A,FALSE,"DoubtfulDebts";#N/A,#N/A,FALSE,"ODrsPrepays";#N/A,#N/A,FALSE,"EmpLoansSTDs";#N/A,#N/A,FALSE,"Inventories";#N/A,#N/A,FALSE,"Investments";#N/A,#N/A,FALSE,"SharesUnlisted";#N/A,#N/A,FALSE,"SharesListed";#N/A,#N/A,FALSE,"Depnschds";#N/A,#N/A,FALSE,"InvestAllow";#N/A,#N/A,FALSE,"BankOdraft";#N/A,#N/A,FALSE,"TradeCreds";#N/A,#N/A,FALSE,"OthCredsClr";#N/A,#N/A,FALSE,"Borrowings";#N/A,#N/A,FALSE,"Provisions";#N/A,#N/A,FALSE,"DeferredInc";#N/A,#N/A,FALSE,"STI_ACCOUNTS";#N/A,#N/A,FALSE,"FITB";#N/A,#N/A,FALSE,"PDIT";#N/A,#N/A,FALSE,"STITAX1";#N/A,#N/A,FALSE,"STITAX2";#N/A,#N/A,FALSE,"STITAX3";#N/A,#N/A,FALSE,"Income";#N/A,#N/A,FALSE,"Dividendsrecd";#N/A,#N/A,FALSE,"IntercoyInterest";#N/A,#N/A,FALSE,"ExemptIncome";#N/A,#N/A,FALSE,"Entertainment";#N/A,#N/A,FALSE,"BasicMethod";#N/A,#N/A,FALSE,"Prepayments";#N/A,#N/A,FALSE,"CGTIndex";#N/A,#N/A,FALSE,"CapGainLoss";#N/A,#N/A,FALSE,"Stock";#N/A,#N/A,FALSE,"Legals";#N/A,#N/A,FALSE,"SubsDonations";#N/A,#N/A,FALSE,"BadDebts";#N/A,#N/A,FALSE,"Repairs";#N/A,#N/A,FALSE,"Consulting";#N/A,#N/A,FALSE,"Borrowexps";#N/A,#N/A,FALSE,"Royalties";#N/A,#N/A,FALSE,"FinLeaseAdjs";#N/A,#N/A,FALSE,"ForeignExchg";#N/A,#N/A,FALSE,"Research";#N/A,#N/A,FALSE,"Extraordinary";#N/A,#N/A,FALSE,"Contingencies";#N/A,#N/A,FALSE,"CapitalComm";#N/A,#N/A,FALSE,"Dividendspaid"}</definedName>
    <definedName name="wrn.All._.schedules." hidden="1">{#N/A,#N/A,FALSE,"Index";#N/A,#N/A,FALSE,"STI1";#N/A,#N/A,FALSE,"STI2";#N/A,#N/A,FALSE,"STI3";#N/A,#N/A,FALSE,"Entertainment";#N/A,#N/A,FALSE,"Legals";#N/A,#N/A,FALSE,"Borrowing exps";#N/A,#N/A,FALSE,"Repairs";#N/A,#N/A,FALSE,"Research";#N/A,#N/A,FALSE,"Foreign exchg";#N/A,#N/A,FALSE,"Forex notice";#N/A,#N/A,FALSE,"Prepayments";#N/A,#N/A,FALSE,"Provisions";#N/A,#N/A,FALSE,"Stock";#N/A,#N/A,FALSE,"Assets cost";#N/A,#N/A,FALSE,"Assets NBV";#N/A,#N/A,FALSE,"Assets timing";#N/A,#N/A,FALSE,"Tax depn";#N/A,#N/A,FALSE,"Prime cost";#N/A,#N/A,FALSE,"Finance leases";#N/A,#N/A,FALSE,"Capital gains";#N/A,#N/A,FALSE,"Capital losses";#N/A,#N/A,FALSE,"Extraordinary";#N/A,#N/A,FALSE,"Exempt income";#N/A,#N/A,FALSE,"Total losses";#N/A,#N/A,FALSE,"Group losses in";#N/A,#N/A,FALSE,"Loss transfer";#N/A,#N/A,FALSE,"Foreign income";#N/A,#N/A,FALSE,"FIFs";#N/A,#N/A,FALSE,"Foreign tax crs";#N/A,#N/A,FALSE,"Royalties";#N/A,#N/A,FALSE,"Franking Acct";#N/A,#N/A,FALSE,"Dividends recd";#N/A,#N/A,FALSE,"Dividends paid";#N/A,#N/A,FALSE,"Int Div letter"}</definedName>
    <definedName name="wrn.data." hidden="1">{#N/A,#N/A,FALSE,"DATA"}</definedName>
    <definedName name="wrn.INPUT." hidden="1">{#N/A,#N/A,FALSE,"12MFC"}</definedName>
    <definedName name="wrn.Landscape._.schs." hidden="1">{#N/A,#N/A,FALSE,"Sch10A-C";#N/A,#N/A,FALSE,"Sch10D-F";#N/A,#N/A,FALSE,"Sch10G";#N/A,#N/A,FALSE,"Sch11A";#N/A,#N/A,FALSE,"Sch11B";#N/A,#N/A,FALSE,"FinLeases";#N/A,#N/A,FALSE,"OpLeases";#N/A,#N/A,FALSE,"IntercoyAssets";#N/A,#N/A,FALSE,"IntercoyLiab";#N/A,#N/A,FALSE,"Oseaswsheet";#N/A,#N/A,FALSE,"CGTWsheet"}</definedName>
    <definedName name="wrn.tax._.schedules." hidden="1">{#N/A,#N/A,FALSE,"Header";#N/A,#N/A,FALSE,"AssetsCost";#N/A,#N/A,FALSE,"AssetsNBV";#N/A,#N/A,FALSE,"AssetsTiming";#N/A,#N/A,FALSE,"TaxDepn";#N/A,#N/A,FALSE,"InvestAllow";#N/A,#N/A,FALSE,"PrimeCost";#N/A,#N/A,FALSE,"Provisions";#N/A,#N/A,FALSE,"DeferredInc";#N/A,#N/A,FALSE,"FITB";#N/A,#N/A,FALSE,"PDIT";#N/A,#N/A,FALSE,"STITAX1";#N/A,#N/A,FALSE,"STITAX2";#N/A,#N/A,FALSE,"STITAX3";#N/A,#N/A,FALSE,"Income";#N/A,#N/A,FALSE,"Dividendsrecd";#N/A,#N/A,FALSE,"IntercoyInterest";#N/A,#N/A,FALSE,"ExemptIncome";#N/A,#N/A,FALSE,"Entertainment";#N/A,#N/A,FALSE,"BasicMethod";#N/A,#N/A,FALSE,"Prepayments";#N/A,#N/A,FALSE,"CGTIndex";#N/A,#N/A,FALSE,"CGTWsheet";#N/A,#N/A,FALSE,"CapGainLoss";#N/A,#N/A,FALSE,"TrfCapLoss";#N/A,#N/A,FALSE,"Stock";#N/A,#N/A,FALSE,"Legals";#N/A,#N/A,FALSE,"SubsDonations";#N/A,#N/A,FALSE,"BadDebts";#N/A,#N/A,FALSE,"Repairs";#N/A,#N/A,FALSE,"Repairs";#N/A,#N/A,FALSE,"Consulting";#N/A,#N/A,FALSE,"Borrowexps";#N/A,#N/A,FALSE,"Royalties";#N/A,#N/A,FALSE,"FinLeaseAdjs";#N/A,#N/A,FALSE,"ForeignExchg";#N/A,#N/A,FALSE,"ForexNotice";#N/A,#N/A,FALSE,"Research";#N/A,#N/A,FALSE,"Extraordinary";#N/A,#N/A,FALSE,"ForeignIncome";#N/A,#N/A,FALSE,"Foreigntaxcrs";#N/A,#N/A,FALSE,"Dividendspaid";#N/A,#N/A,FALSE,"FIFunds";#N/A,#N/A,FALSE,"FrankingAcct";#N/A,#N/A,FALSE,"IntDivletter"}</definedName>
    <definedName name="year01">#REF!</definedName>
    <definedName name="year02">#REF!</definedName>
    <definedName name="year03">#REF!</definedName>
    <definedName name="year04">#REF!</definedName>
    <definedName name="YTDApr">[18]PL!$AD1+[18]PL!$AB1+[18]PL!$Z1+[18]PL!$X1</definedName>
    <definedName name="YTDAug">[18]PL!$AD1+[18]PL!$AB1+[18]PL!$Z1+[18]PL!$X1+[18]PL!$V1+[18]PL!$T1+[18]PL!$R1+[18]PL!$P1</definedName>
    <definedName name="YTDDec">[18]PL!$AD1+[18]PL!$AB1+[18]PL!$Z1+[18]PL!$X1+[18]PL!$V1+[18]PL!$T1+[18]PL!$R1+[18]PL!$P1+[18]PL!$N1+[18]PL!$L1+[18]PL!$J1+[18]PL!$H1</definedName>
    <definedName name="YTDFeb">[18]PL!$AD1+[18]PL!$AB1</definedName>
    <definedName name="YTDJul">[18]PL!$AD1+[18]PL!$AB1+[18]PL!$Z1+[18]PL!$X1+[18]PL!$V1+[18]PL!$T1+[18]PL!$R1</definedName>
    <definedName name="YTDJun">[18]PL!$AD1+[18]PL!$AB1+[18]PL!$Z1+[18]PL!$X1+[18]PL!$V1+[18]PL!$T1</definedName>
    <definedName name="YTDMar">[18]PL!$AD1+[18]PL!$AB1+[18]PL!$Z1</definedName>
    <definedName name="YTDMay">[18]PL!$AD1+[18]PL!$AB1+[18]PL!$Z1+[18]PL!$X1+[18]PL!$V1</definedName>
    <definedName name="YTDNov">[18]PL!$AD1+[18]PL!$AB1+[18]PL!$Z1+[18]PL!$X1+[18]PL!$V1+[18]PL!$T1+[18]PL!$R1+[18]PL!$P1+[18]PL!$N1+[18]PL!$L1+[18]PL!$J1</definedName>
    <definedName name="YTDOct">[18]PL!$AD1+[18]PL!$AB1+[18]PL!$Z1+[18]PL!$X1+[18]PL!$V1+[18]PL!$T1+[18]PL!$R1+[18]PL!$P1+[18]PL!$N1+[18]PL!$L1</definedName>
    <definedName name="YTDSep">[18]PL!$AD1+[18]PL!$AB1+[18]PL!$Z1+[18]PL!$X1+[18]PL!$V1+[18]PL!$T1+[18]PL!$R1+[18]PL!$P1+[18]PL!$N1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32" i="8" l="1"/>
  <c r="F330" i="8"/>
  <c r="L330" i="8" s="1"/>
  <c r="H329" i="8"/>
  <c r="F329" i="8"/>
  <c r="H328" i="8"/>
  <c r="F328" i="8"/>
  <c r="H327" i="8"/>
  <c r="H326" i="8"/>
  <c r="F326" i="8"/>
  <c r="J323" i="8"/>
  <c r="L321" i="8"/>
  <c r="H320" i="8"/>
  <c r="H319" i="8"/>
  <c r="F319" i="8"/>
  <c r="H318" i="8"/>
  <c r="H323" i="8" s="1"/>
  <c r="F318" i="8"/>
  <c r="L318" i="8" s="1"/>
  <c r="F317" i="8"/>
  <c r="L317" i="8" s="1"/>
  <c r="F316" i="8"/>
  <c r="L316" i="8" s="1"/>
  <c r="L323" i="8" s="1"/>
  <c r="T248" i="8"/>
  <c r="T254" i="8" s="1"/>
  <c r="T262" i="8" s="1"/>
  <c r="K70" i="12"/>
  <c r="L70" i="12" s="1"/>
  <c r="E70" i="12"/>
  <c r="K69" i="12"/>
  <c r="L69" i="12" s="1"/>
  <c r="E69" i="12"/>
  <c r="K68" i="12"/>
  <c r="L68" i="12" s="1"/>
  <c r="E68" i="12"/>
  <c r="K67" i="12"/>
  <c r="L67" i="12" s="1"/>
  <c r="E67" i="12"/>
  <c r="AF66" i="12"/>
  <c r="AA66" i="12"/>
  <c r="K66" i="12"/>
  <c r="L66" i="12" s="1"/>
  <c r="E66" i="12"/>
  <c r="AF65" i="12"/>
  <c r="AB65" i="12"/>
  <c r="AC65" i="12" s="1"/>
  <c r="AA65" i="12"/>
  <c r="K65" i="12"/>
  <c r="L65" i="12" s="1"/>
  <c r="E65" i="12"/>
  <c r="AP64" i="12"/>
  <c r="AF64" i="12"/>
  <c r="AA64" i="12"/>
  <c r="L64" i="12"/>
  <c r="K64" i="12"/>
  <c r="E64" i="12"/>
  <c r="AP63" i="12"/>
  <c r="AF63" i="12"/>
  <c r="AA63" i="12"/>
  <c r="L63" i="12"/>
  <c r="K63" i="12"/>
  <c r="E63" i="12"/>
  <c r="AL62" i="12"/>
  <c r="AF62" i="12"/>
  <c r="AB62" i="12"/>
  <c r="AC62" i="12" s="1"/>
  <c r="AA62" i="12"/>
  <c r="K62" i="12"/>
  <c r="L62" i="12" s="1"/>
  <c r="AP62" i="12" s="1"/>
  <c r="E62" i="12"/>
  <c r="AG61" i="12"/>
  <c r="AF61" i="12"/>
  <c r="AA61" i="12"/>
  <c r="K61" i="12"/>
  <c r="L61" i="12" s="1"/>
  <c r="E61" i="12"/>
  <c r="AF60" i="12"/>
  <c r="AA60" i="12"/>
  <c r="L60" i="12"/>
  <c r="K60" i="12"/>
  <c r="E60" i="12"/>
  <c r="AP59" i="12"/>
  <c r="AL59" i="12"/>
  <c r="AF59" i="12"/>
  <c r="AA59" i="12"/>
  <c r="L59" i="12"/>
  <c r="K59" i="12"/>
  <c r="E59" i="12"/>
  <c r="AL58" i="12"/>
  <c r="AF58" i="12"/>
  <c r="AA58" i="12"/>
  <c r="K58" i="12"/>
  <c r="L58" i="12" s="1"/>
  <c r="E58" i="12"/>
  <c r="AF57" i="12"/>
  <c r="AA57" i="12"/>
  <c r="K57" i="12"/>
  <c r="L57" i="12" s="1"/>
  <c r="E57" i="12"/>
  <c r="AF56" i="12"/>
  <c r="AA56" i="12"/>
  <c r="E56" i="12"/>
  <c r="AF55" i="12"/>
  <c r="AB55" i="12"/>
  <c r="AC55" i="12" s="1"/>
  <c r="AD55" i="12" s="1"/>
  <c r="AA55" i="12"/>
  <c r="K55" i="12"/>
  <c r="L55" i="12" s="1"/>
  <c r="H55" i="12"/>
  <c r="E55" i="12"/>
  <c r="F55" i="12" s="1"/>
  <c r="AF54" i="12"/>
  <c r="AG54" i="12" s="1"/>
  <c r="AA54" i="12"/>
  <c r="H54" i="12"/>
  <c r="K54" i="12" s="1"/>
  <c r="L54" i="12" s="1"/>
  <c r="F54" i="12"/>
  <c r="E54" i="12"/>
  <c r="AF53" i="12"/>
  <c r="AA53" i="12"/>
  <c r="E53" i="12"/>
  <c r="H53" i="12" s="1"/>
  <c r="K53" i="12" s="1"/>
  <c r="L53" i="12" s="1"/>
  <c r="AF52" i="12"/>
  <c r="AA52" i="12"/>
  <c r="E52" i="12"/>
  <c r="AG51" i="12"/>
  <c r="AF51" i="12"/>
  <c r="AA51" i="12"/>
  <c r="K51" i="12"/>
  <c r="L51" i="12" s="1"/>
  <c r="H51" i="12"/>
  <c r="E51" i="12"/>
  <c r="F51" i="12" s="1"/>
  <c r="AF50" i="12"/>
  <c r="AA50" i="12"/>
  <c r="H50" i="12"/>
  <c r="K50" i="12" s="1"/>
  <c r="L50" i="12" s="1"/>
  <c r="F50" i="12"/>
  <c r="E50" i="12"/>
  <c r="AF49" i="12"/>
  <c r="AA49" i="12"/>
  <c r="E49" i="12"/>
  <c r="AF48" i="12"/>
  <c r="AA48" i="12"/>
  <c r="E48" i="12"/>
  <c r="AF47" i="12"/>
  <c r="AA47" i="12"/>
  <c r="K47" i="12"/>
  <c r="L47" i="12" s="1"/>
  <c r="H47" i="12"/>
  <c r="E47" i="12"/>
  <c r="F47" i="12" s="1"/>
  <c r="AL46" i="12"/>
  <c r="AF46" i="12"/>
  <c r="AA46" i="12"/>
  <c r="H46" i="12"/>
  <c r="K46" i="12" s="1"/>
  <c r="L46" i="12" s="1"/>
  <c r="F46" i="12"/>
  <c r="E46" i="12"/>
  <c r="AF45" i="12"/>
  <c r="AA45" i="12"/>
  <c r="L45" i="12"/>
  <c r="F45" i="12"/>
  <c r="E45" i="12"/>
  <c r="H45" i="12" s="1"/>
  <c r="K45" i="12" s="1"/>
  <c r="AF44" i="12"/>
  <c r="AA44" i="12"/>
  <c r="P44" i="12"/>
  <c r="V44" i="12" s="1"/>
  <c r="I44" i="12"/>
  <c r="H44" i="12"/>
  <c r="K44" i="12" s="1"/>
  <c r="L44" i="12" s="1"/>
  <c r="F44" i="12"/>
  <c r="E44" i="12"/>
  <c r="AP43" i="12"/>
  <c r="AF43" i="12"/>
  <c r="AA43" i="12"/>
  <c r="W43" i="12"/>
  <c r="P43" i="12"/>
  <c r="V43" i="12" s="1"/>
  <c r="I43" i="12"/>
  <c r="F43" i="12"/>
  <c r="E43" i="12"/>
  <c r="H43" i="12" s="1"/>
  <c r="K43" i="12" s="1"/>
  <c r="L43" i="12" s="1"/>
  <c r="AF42" i="12"/>
  <c r="AA42" i="12"/>
  <c r="P42" i="12"/>
  <c r="V42" i="12" s="1"/>
  <c r="L42" i="12"/>
  <c r="I42" i="12"/>
  <c r="H42" i="12"/>
  <c r="K42" i="12" s="1"/>
  <c r="F42" i="12"/>
  <c r="E42" i="12"/>
  <c r="AF41" i="12"/>
  <c r="AA41" i="12"/>
  <c r="V41" i="12"/>
  <c r="P41" i="12"/>
  <c r="K41" i="12"/>
  <c r="L41" i="12" s="1"/>
  <c r="I41" i="12"/>
  <c r="F41" i="12"/>
  <c r="E41" i="12"/>
  <c r="H41" i="12" s="1"/>
  <c r="AF40" i="12"/>
  <c r="AA40" i="12"/>
  <c r="R40" i="12"/>
  <c r="P40" i="12"/>
  <c r="V40" i="12" s="1"/>
  <c r="L40" i="12"/>
  <c r="AL40" i="12" s="1"/>
  <c r="I40" i="12"/>
  <c r="H40" i="12"/>
  <c r="K40" i="12" s="1"/>
  <c r="F40" i="12"/>
  <c r="E40" i="12"/>
  <c r="AF39" i="12"/>
  <c r="AA39" i="12"/>
  <c r="P39" i="12"/>
  <c r="V39" i="12" s="1"/>
  <c r="I39" i="12"/>
  <c r="E39" i="12"/>
  <c r="AF38" i="12"/>
  <c r="AA38" i="12"/>
  <c r="P38" i="12"/>
  <c r="V38" i="12" s="1"/>
  <c r="M38" i="12"/>
  <c r="N38" i="12" s="1"/>
  <c r="I38" i="12"/>
  <c r="H38" i="12"/>
  <c r="K38" i="12" s="1"/>
  <c r="L38" i="12" s="1"/>
  <c r="F38" i="12"/>
  <c r="E38" i="12"/>
  <c r="AF37" i="12"/>
  <c r="AB37" i="12"/>
  <c r="AA37" i="12"/>
  <c r="V37" i="12"/>
  <c r="P37" i="12"/>
  <c r="L37" i="12"/>
  <c r="I37" i="12"/>
  <c r="F37" i="12"/>
  <c r="E37" i="12"/>
  <c r="H37" i="12" s="1"/>
  <c r="K37" i="12" s="1"/>
  <c r="AF36" i="12"/>
  <c r="AB36" i="12"/>
  <c r="AA36" i="12"/>
  <c r="W36" i="12"/>
  <c r="P36" i="12"/>
  <c r="V36" i="12" s="1"/>
  <c r="M36" i="12"/>
  <c r="N36" i="12" s="1"/>
  <c r="I36" i="12"/>
  <c r="H36" i="12"/>
  <c r="K36" i="12" s="1"/>
  <c r="L36" i="12" s="1"/>
  <c r="F36" i="12"/>
  <c r="E36" i="12"/>
  <c r="AF35" i="12"/>
  <c r="AA35" i="12"/>
  <c r="V35" i="12"/>
  <c r="P35" i="12"/>
  <c r="I35" i="12"/>
  <c r="E35" i="12"/>
  <c r="AG34" i="12"/>
  <c r="AF34" i="12"/>
  <c r="AA34" i="12"/>
  <c r="R34" i="12"/>
  <c r="P34" i="12"/>
  <c r="V34" i="12" s="1"/>
  <c r="L34" i="12"/>
  <c r="I34" i="12"/>
  <c r="H34" i="12"/>
  <c r="K34" i="12" s="1"/>
  <c r="F34" i="12"/>
  <c r="E34" i="12"/>
  <c r="AF33" i="12"/>
  <c r="AA33" i="12"/>
  <c r="V33" i="12"/>
  <c r="P33" i="12"/>
  <c r="K33" i="12"/>
  <c r="L33" i="12" s="1"/>
  <c r="I33" i="12"/>
  <c r="F33" i="12"/>
  <c r="E33" i="12"/>
  <c r="H33" i="12" s="1"/>
  <c r="AP32" i="12"/>
  <c r="AG32" i="12"/>
  <c r="AF32" i="12"/>
  <c r="AB32" i="12"/>
  <c r="AA32" i="12"/>
  <c r="R32" i="12"/>
  <c r="P32" i="12"/>
  <c r="V32" i="12" s="1"/>
  <c r="W32" i="12" s="1"/>
  <c r="M32" i="12"/>
  <c r="N32" i="12" s="1"/>
  <c r="S32" i="12" s="1"/>
  <c r="T32" i="12" s="1"/>
  <c r="L32" i="12"/>
  <c r="AL32" i="12" s="1"/>
  <c r="I32" i="12"/>
  <c r="H32" i="12"/>
  <c r="K32" i="12" s="1"/>
  <c r="F32" i="12"/>
  <c r="E32" i="12"/>
  <c r="AF31" i="12"/>
  <c r="AA31" i="12"/>
  <c r="P31" i="12"/>
  <c r="V31" i="12" s="1"/>
  <c r="I31" i="12"/>
  <c r="E31" i="12"/>
  <c r="AF30" i="12"/>
  <c r="AA30" i="12"/>
  <c r="V30" i="12"/>
  <c r="L30" i="12"/>
  <c r="I30" i="12"/>
  <c r="Q30" i="12" s="1"/>
  <c r="H30" i="12"/>
  <c r="K30" i="12" s="1"/>
  <c r="F30" i="12"/>
  <c r="E30" i="12"/>
  <c r="AR29" i="12"/>
  <c r="AN29" i="12"/>
  <c r="AI29" i="12"/>
  <c r="AD29" i="12"/>
  <c r="AA29" i="12"/>
  <c r="Y29" i="12"/>
  <c r="V29" i="12"/>
  <c r="L29" i="12"/>
  <c r="R29" i="12" s="1"/>
  <c r="K29" i="12"/>
  <c r="AF28" i="12"/>
  <c r="AA28" i="12"/>
  <c r="V28" i="12"/>
  <c r="Q28" i="12"/>
  <c r="L28" i="12"/>
  <c r="J28" i="12"/>
  <c r="E28" i="12"/>
  <c r="H28" i="12" s="1"/>
  <c r="K28" i="12" s="1"/>
  <c r="AF27" i="12"/>
  <c r="AA27" i="12"/>
  <c r="V27" i="12"/>
  <c r="Q27" i="12"/>
  <c r="J27" i="12"/>
  <c r="E27" i="12"/>
  <c r="AF26" i="12"/>
  <c r="AA26" i="12"/>
  <c r="V26" i="12"/>
  <c r="Q26" i="12"/>
  <c r="L26" i="12"/>
  <c r="J26" i="12"/>
  <c r="H26" i="12"/>
  <c r="K26" i="12" s="1"/>
  <c r="F26" i="12"/>
  <c r="E26" i="12"/>
  <c r="AF25" i="12"/>
  <c r="AA25" i="12"/>
  <c r="V25" i="12"/>
  <c r="Q25" i="12"/>
  <c r="K25" i="12"/>
  <c r="L25" i="12" s="1"/>
  <c r="J25" i="12"/>
  <c r="E25" i="12"/>
  <c r="H25" i="12" s="1"/>
  <c r="AF24" i="12"/>
  <c r="AA24" i="12"/>
  <c r="V24" i="12"/>
  <c r="R24" i="12"/>
  <c r="Q24" i="12"/>
  <c r="J24" i="12"/>
  <c r="H24" i="12"/>
  <c r="K24" i="12" s="1"/>
  <c r="L24" i="12" s="1"/>
  <c r="F24" i="12"/>
  <c r="E24" i="12"/>
  <c r="G23" i="12"/>
  <c r="AP22" i="12"/>
  <c r="AL22" i="12"/>
  <c r="AG22" i="12"/>
  <c r="AB22" i="12"/>
  <c r="AP21" i="12"/>
  <c r="AP20" i="12" s="1"/>
  <c r="AL21" i="12"/>
  <c r="AG21" i="12"/>
  <c r="AF21" i="12"/>
  <c r="AA21" i="12"/>
  <c r="AB21" i="12" s="1"/>
  <c r="L21" i="12"/>
  <c r="K21" i="12"/>
  <c r="E21" i="12"/>
  <c r="AL20" i="12"/>
  <c r="AG20" i="12"/>
  <c r="L20" i="12"/>
  <c r="K20" i="12"/>
  <c r="G20" i="12"/>
  <c r="AF18" i="12"/>
  <c r="AB18" i="12"/>
  <c r="AA18" i="12"/>
  <c r="P18" i="12"/>
  <c r="V18" i="12" s="1"/>
  <c r="I18" i="12"/>
  <c r="H18" i="12"/>
  <c r="K18" i="12" s="1"/>
  <c r="L18" i="12" s="1"/>
  <c r="F18" i="12"/>
  <c r="E18" i="12"/>
  <c r="AL17" i="12"/>
  <c r="AF17" i="12"/>
  <c r="AB17" i="12"/>
  <c r="AA17" i="12"/>
  <c r="V17" i="12"/>
  <c r="Q17" i="12"/>
  <c r="K17" i="12"/>
  <c r="L17" i="12" s="1"/>
  <c r="I17" i="12"/>
  <c r="F17" i="12"/>
  <c r="E17" i="12"/>
  <c r="H17" i="12" s="1"/>
  <c r="AR16" i="12"/>
  <c r="AN16" i="12"/>
  <c r="AI16" i="12"/>
  <c r="AA16" i="12"/>
  <c r="V16" i="12"/>
  <c r="Q16" i="12"/>
  <c r="L16" i="12"/>
  <c r="H16" i="12"/>
  <c r="AF15" i="12"/>
  <c r="AA15" i="12"/>
  <c r="V15" i="12"/>
  <c r="Q15" i="12"/>
  <c r="H15" i="12"/>
  <c r="K15" i="12" s="1"/>
  <c r="F15" i="12"/>
  <c r="E15" i="12"/>
  <c r="G14" i="12"/>
  <c r="AB13" i="12"/>
  <c r="AF12" i="12"/>
  <c r="AA12" i="12"/>
  <c r="P12" i="12"/>
  <c r="V12" i="12" s="1"/>
  <c r="J12" i="12"/>
  <c r="I12" i="12"/>
  <c r="E12" i="12"/>
  <c r="H12" i="12" s="1"/>
  <c r="K12" i="12" s="1"/>
  <c r="L12" i="12" s="1"/>
  <c r="AF11" i="12"/>
  <c r="AA11" i="12"/>
  <c r="V11" i="12"/>
  <c r="P11" i="12"/>
  <c r="J11" i="12"/>
  <c r="I11" i="12"/>
  <c r="E11" i="12"/>
  <c r="AL10" i="12"/>
  <c r="AF10" i="12"/>
  <c r="AA10" i="12"/>
  <c r="V10" i="12"/>
  <c r="Q10" i="12"/>
  <c r="R10" i="12" s="1"/>
  <c r="L10" i="12"/>
  <c r="J10" i="12"/>
  <c r="H10" i="12"/>
  <c r="K10" i="12" s="1"/>
  <c r="F10" i="12"/>
  <c r="E10" i="12"/>
  <c r="G9" i="12"/>
  <c r="AP7" i="12"/>
  <c r="AP6" i="12" s="1"/>
  <c r="AL7" i="12"/>
  <c r="AQ7" i="12" s="1"/>
  <c r="AG7" i="12"/>
  <c r="AB7" i="12"/>
  <c r="W7" i="12"/>
  <c r="W6" i="12" s="1"/>
  <c r="L7" i="12"/>
  <c r="AG6" i="12"/>
  <c r="AB6" i="12"/>
  <c r="O6" i="12"/>
  <c r="K6" i="12"/>
  <c r="G6" i="12"/>
  <c r="G4" i="12" s="1"/>
  <c r="F59" i="11"/>
  <c r="I51" i="11"/>
  <c r="G51" i="11"/>
  <c r="G50" i="11"/>
  <c r="C51" i="11" s="1"/>
  <c r="C52" i="11" s="1"/>
  <c r="G49" i="11"/>
  <c r="C50" i="11" s="1"/>
  <c r="G48" i="11"/>
  <c r="G47" i="11"/>
  <c r="F58" i="11" s="1"/>
  <c r="AE43" i="11"/>
  <c r="AL41" i="11"/>
  <c r="AG40" i="11"/>
  <c r="AE40" i="11"/>
  <c r="AA40" i="11" s="1"/>
  <c r="S40" i="11"/>
  <c r="U38" i="11" s="1"/>
  <c r="AP39" i="11"/>
  <c r="AR41" i="11" s="1"/>
  <c r="AE39" i="11"/>
  <c r="AG39" i="11" s="1"/>
  <c r="AG41" i="11" s="1"/>
  <c r="AP38" i="11"/>
  <c r="AE38" i="11"/>
  <c r="AA39" i="11" s="1"/>
  <c r="AA41" i="11" s="1"/>
  <c r="O38" i="11"/>
  <c r="O40" i="11" s="1"/>
  <c r="S37" i="11"/>
  <c r="O39" i="11" s="1"/>
  <c r="AE36" i="11"/>
  <c r="S36" i="11"/>
  <c r="S34" i="11"/>
  <c r="U39" i="11" s="1"/>
  <c r="F28" i="11"/>
  <c r="AE23" i="11"/>
  <c r="AG20" i="11" s="1"/>
  <c r="S22" i="11"/>
  <c r="U19" i="11" s="1"/>
  <c r="AP21" i="11"/>
  <c r="AG21" i="11"/>
  <c r="C21" i="11"/>
  <c r="AE20" i="11"/>
  <c r="AA20" i="11" s="1"/>
  <c r="O20" i="11"/>
  <c r="I20" i="11"/>
  <c r="G20" i="11"/>
  <c r="C20" i="11"/>
  <c r="AR19" i="11"/>
  <c r="AR21" i="11" s="1"/>
  <c r="AL19" i="11"/>
  <c r="AE19" i="11"/>
  <c r="AG19" i="11" s="1"/>
  <c r="S19" i="11"/>
  <c r="O19" i="11"/>
  <c r="O21" i="11" s="1"/>
  <c r="G19" i="11"/>
  <c r="AP18" i="11"/>
  <c r="AR20" i="11" s="1"/>
  <c r="AE18" i="11"/>
  <c r="AA19" i="11" s="1"/>
  <c r="AA21" i="11" s="1"/>
  <c r="S18" i="11"/>
  <c r="G18" i="11"/>
  <c r="C19" i="11" s="1"/>
  <c r="AP17" i="11"/>
  <c r="AL20" i="11" s="1"/>
  <c r="AL21" i="11" s="1"/>
  <c r="S17" i="11"/>
  <c r="G17" i="11"/>
  <c r="I19" i="11" s="1"/>
  <c r="I21" i="11" s="1"/>
  <c r="AE16" i="11"/>
  <c r="G16" i="11"/>
  <c r="F27" i="11" s="1"/>
  <c r="F29" i="11" s="1"/>
  <c r="S15" i="11"/>
  <c r="U20" i="11" s="1"/>
  <c r="K19" i="10"/>
  <c r="K15" i="10"/>
  <c r="C15" i="10"/>
  <c r="K21" i="10" s="1"/>
  <c r="K14" i="10"/>
  <c r="K20" i="10" s="1"/>
  <c r="C14" i="10"/>
  <c r="K13" i="10"/>
  <c r="C13" i="10"/>
  <c r="K12" i="10"/>
  <c r="K18" i="10" s="1"/>
  <c r="C12" i="10"/>
  <c r="K229" i="9"/>
  <c r="K137" i="9" s="1"/>
  <c r="G229" i="9"/>
  <c r="G137" i="9" s="1"/>
  <c r="M227" i="9"/>
  <c r="L227" i="9"/>
  <c r="K227" i="9"/>
  <c r="J227" i="9"/>
  <c r="I227" i="9"/>
  <c r="H227" i="9"/>
  <c r="G227" i="9"/>
  <c r="F227" i="9"/>
  <c r="M219" i="9"/>
  <c r="M229" i="9" s="1"/>
  <c r="M137" i="9" s="1"/>
  <c r="T619" i="8" s="1"/>
  <c r="Q24" i="6" s="1"/>
  <c r="L219" i="9"/>
  <c r="L229" i="9" s="1"/>
  <c r="L137" i="9" s="1"/>
  <c r="R619" i="8" s="1"/>
  <c r="O24" i="6" s="1"/>
  <c r="K219" i="9"/>
  <c r="J219" i="9"/>
  <c r="J229" i="9" s="1"/>
  <c r="I219" i="9"/>
  <c r="I229" i="9" s="1"/>
  <c r="I137" i="9" s="1"/>
  <c r="P619" i="8" s="1"/>
  <c r="M24" i="6" s="1"/>
  <c r="H219" i="9"/>
  <c r="H229" i="9" s="1"/>
  <c r="H137" i="9" s="1"/>
  <c r="N619" i="8" s="1"/>
  <c r="K24" i="6" s="1"/>
  <c r="G219" i="9"/>
  <c r="F219" i="9"/>
  <c r="F229" i="9" s="1"/>
  <c r="F215" i="9"/>
  <c r="L634" i="8" s="1"/>
  <c r="M210" i="9"/>
  <c r="M130" i="9" s="1"/>
  <c r="T612" i="8" s="1"/>
  <c r="Q19" i="6" s="1"/>
  <c r="I210" i="9"/>
  <c r="I130" i="9" s="1"/>
  <c r="P612" i="8" s="1"/>
  <c r="M19" i="6" s="1"/>
  <c r="M208" i="9"/>
  <c r="L208" i="9"/>
  <c r="K208" i="9"/>
  <c r="J208" i="9"/>
  <c r="I208" i="9"/>
  <c r="H208" i="9"/>
  <c r="H210" i="9" s="1"/>
  <c r="H130" i="9" s="1"/>
  <c r="N612" i="8" s="1"/>
  <c r="K19" i="6" s="1"/>
  <c r="G208" i="9"/>
  <c r="F198" i="9"/>
  <c r="L721" i="8" s="1"/>
  <c r="O189" i="9"/>
  <c r="M160" i="9"/>
  <c r="L160" i="9"/>
  <c r="K160" i="9"/>
  <c r="K210" i="9" s="1"/>
  <c r="J160" i="9"/>
  <c r="J210" i="9" s="1"/>
  <c r="I160" i="9"/>
  <c r="H160" i="9"/>
  <c r="G160" i="9"/>
  <c r="G210" i="9" s="1"/>
  <c r="K62" i="5" s="1"/>
  <c r="F160" i="9"/>
  <c r="M146" i="9"/>
  <c r="L146" i="9"/>
  <c r="K146" i="9"/>
  <c r="J146" i="9"/>
  <c r="I146" i="9"/>
  <c r="F146" i="9"/>
  <c r="F138" i="9"/>
  <c r="G136" i="9" s="1"/>
  <c r="J137" i="9"/>
  <c r="F137" i="9"/>
  <c r="J619" i="8" s="1"/>
  <c r="K130" i="9"/>
  <c r="J130" i="9"/>
  <c r="G130" i="9"/>
  <c r="L612" i="8" s="1"/>
  <c r="I19" i="6" s="1"/>
  <c r="M118" i="9"/>
  <c r="T498" i="8" s="1"/>
  <c r="T499" i="8" s="1"/>
  <c r="Q45" i="4" s="1"/>
  <c r="Q47" i="4" s="1"/>
  <c r="L118" i="9"/>
  <c r="K118" i="9"/>
  <c r="J118" i="9"/>
  <c r="I118" i="9"/>
  <c r="H118" i="9"/>
  <c r="G118" i="9"/>
  <c r="F118" i="9"/>
  <c r="M112" i="9"/>
  <c r="O16" i="7" s="1"/>
  <c r="L112" i="9"/>
  <c r="K112" i="9"/>
  <c r="J112" i="9"/>
  <c r="J121" i="9" s="1"/>
  <c r="I112" i="9"/>
  <c r="K16" i="7" s="1"/>
  <c r="H112" i="9"/>
  <c r="G112" i="9"/>
  <c r="F112" i="9"/>
  <c r="N112" i="9" s="1"/>
  <c r="O111" i="9"/>
  <c r="O110" i="9"/>
  <c r="O109" i="9"/>
  <c r="M106" i="9"/>
  <c r="L106" i="9"/>
  <c r="K106" i="9"/>
  <c r="J106" i="9"/>
  <c r="I106" i="9"/>
  <c r="H106" i="9"/>
  <c r="G106" i="9"/>
  <c r="F106" i="9"/>
  <c r="M99" i="9"/>
  <c r="L99" i="9"/>
  <c r="L121" i="9" s="1"/>
  <c r="K99" i="9"/>
  <c r="J99" i="9"/>
  <c r="I99" i="9"/>
  <c r="I121" i="9" s="1"/>
  <c r="H99" i="9"/>
  <c r="H121" i="9" s="1"/>
  <c r="G99" i="9"/>
  <c r="F99" i="9"/>
  <c r="I84" i="9"/>
  <c r="M80" i="9"/>
  <c r="L80" i="9"/>
  <c r="K80" i="9"/>
  <c r="J80" i="9"/>
  <c r="I80" i="9"/>
  <c r="H80" i="9"/>
  <c r="G80" i="9"/>
  <c r="F79" i="9"/>
  <c r="J588" i="8" s="1"/>
  <c r="F78" i="9"/>
  <c r="K74" i="9"/>
  <c r="J74" i="9"/>
  <c r="J84" i="9" s="1"/>
  <c r="H74" i="9"/>
  <c r="H84" i="9" s="1"/>
  <c r="M72" i="9"/>
  <c r="L72" i="9"/>
  <c r="K72" i="9"/>
  <c r="J72" i="9"/>
  <c r="I72" i="9"/>
  <c r="H72" i="9"/>
  <c r="G72" i="9"/>
  <c r="F72" i="9"/>
  <c r="O71" i="9"/>
  <c r="N71" i="9"/>
  <c r="H433" i="8" s="1"/>
  <c r="O70" i="9"/>
  <c r="N70" i="9"/>
  <c r="H432" i="8" s="1"/>
  <c r="O69" i="9"/>
  <c r="N69" i="9"/>
  <c r="O68" i="9"/>
  <c r="N68" i="9"/>
  <c r="H430" i="8" s="1"/>
  <c r="M65" i="9"/>
  <c r="M74" i="9" s="1"/>
  <c r="L65" i="9"/>
  <c r="K65" i="9"/>
  <c r="J65" i="9"/>
  <c r="I65" i="9"/>
  <c r="I74" i="9" s="1"/>
  <c r="H65" i="9"/>
  <c r="G65" i="9"/>
  <c r="G74" i="9" s="1"/>
  <c r="G84" i="9" s="1"/>
  <c r="F64" i="9"/>
  <c r="P63" i="9"/>
  <c r="K25" i="7" s="1"/>
  <c r="O63" i="9"/>
  <c r="N63" i="9"/>
  <c r="P62" i="9"/>
  <c r="O62" i="9"/>
  <c r="N62" i="9"/>
  <c r="P61" i="9"/>
  <c r="O61" i="9"/>
  <c r="N61" i="9"/>
  <c r="P60" i="9"/>
  <c r="O60" i="9"/>
  <c r="N60" i="9"/>
  <c r="P59" i="9"/>
  <c r="O59" i="9"/>
  <c r="N59" i="9"/>
  <c r="M55" i="9"/>
  <c r="G55" i="9"/>
  <c r="M53" i="9"/>
  <c r="L53" i="9"/>
  <c r="K53" i="9"/>
  <c r="J53" i="9"/>
  <c r="I53" i="9"/>
  <c r="H53" i="9"/>
  <c r="G53" i="9"/>
  <c r="F53" i="9"/>
  <c r="N51" i="9"/>
  <c r="M47" i="9"/>
  <c r="L47" i="9"/>
  <c r="L55" i="9" s="1"/>
  <c r="K47" i="9"/>
  <c r="J47" i="9"/>
  <c r="I47" i="9"/>
  <c r="H47" i="9"/>
  <c r="H55" i="9" s="1"/>
  <c r="G47" i="9"/>
  <c r="F47" i="9"/>
  <c r="N46" i="9"/>
  <c r="M42" i="9"/>
  <c r="L42" i="9"/>
  <c r="K42" i="9"/>
  <c r="J42" i="9"/>
  <c r="I42" i="9"/>
  <c r="F42" i="9"/>
  <c r="M38" i="9"/>
  <c r="L38" i="9"/>
  <c r="K38" i="9"/>
  <c r="J38" i="9"/>
  <c r="I38" i="9"/>
  <c r="G38" i="9"/>
  <c r="I19" i="7" s="1"/>
  <c r="F38" i="9"/>
  <c r="G19" i="7" s="1"/>
  <c r="M31" i="9"/>
  <c r="L31" i="9"/>
  <c r="K31" i="9"/>
  <c r="J31" i="9"/>
  <c r="I31" i="9"/>
  <c r="F31" i="9"/>
  <c r="L24" i="9"/>
  <c r="H24" i="9"/>
  <c r="M16" i="9"/>
  <c r="L16" i="9"/>
  <c r="K16" i="9"/>
  <c r="J16" i="9"/>
  <c r="I16" i="9"/>
  <c r="H16" i="9"/>
  <c r="G16" i="9"/>
  <c r="F16" i="9"/>
  <c r="M11" i="9"/>
  <c r="M24" i="9" s="1"/>
  <c r="L11" i="9"/>
  <c r="K11" i="9"/>
  <c r="K24" i="9" s="1"/>
  <c r="J11" i="9"/>
  <c r="J24" i="9" s="1"/>
  <c r="I11" i="9"/>
  <c r="I24" i="9" s="1"/>
  <c r="H11" i="9"/>
  <c r="G11" i="9"/>
  <c r="G24" i="9" s="1"/>
  <c r="F11" i="9"/>
  <c r="F24" i="9" s="1"/>
  <c r="T748" i="8"/>
  <c r="S42" i="5" s="1"/>
  <c r="R748" i="8"/>
  <c r="Q42" i="5" s="1"/>
  <c r="P748" i="8"/>
  <c r="O42" i="5" s="1"/>
  <c r="N748" i="8"/>
  <c r="M42" i="5" s="1"/>
  <c r="L748" i="8"/>
  <c r="J748" i="8"/>
  <c r="T747" i="8"/>
  <c r="S41" i="5" s="1"/>
  <c r="R747" i="8"/>
  <c r="Q41" i="5" s="1"/>
  <c r="P747" i="8"/>
  <c r="O41" i="5" s="1"/>
  <c r="N747" i="8"/>
  <c r="M41" i="5" s="1"/>
  <c r="L747" i="8"/>
  <c r="J747" i="8"/>
  <c r="T746" i="8"/>
  <c r="R746" i="8"/>
  <c r="P746" i="8"/>
  <c r="N746" i="8"/>
  <c r="L746" i="8"/>
  <c r="J746" i="8"/>
  <c r="T745" i="8"/>
  <c r="S40" i="5" s="1"/>
  <c r="R745" i="8"/>
  <c r="Q40" i="5" s="1"/>
  <c r="P745" i="8"/>
  <c r="O40" i="5" s="1"/>
  <c r="N745" i="8"/>
  <c r="L745" i="8"/>
  <c r="K40" i="5" s="1"/>
  <c r="K43" i="5" s="1"/>
  <c r="D97" i="10" s="1"/>
  <c r="J745" i="8"/>
  <c r="I40" i="5" s="1"/>
  <c r="I43" i="5" s="1"/>
  <c r="C97" i="10" s="1"/>
  <c r="T734" i="8"/>
  <c r="T731" i="8"/>
  <c r="R731" i="8"/>
  <c r="P731" i="8"/>
  <c r="N731" i="8"/>
  <c r="L731" i="8"/>
  <c r="J731" i="8"/>
  <c r="T730" i="8"/>
  <c r="R730" i="8"/>
  <c r="P730" i="8"/>
  <c r="N730" i="8"/>
  <c r="L730" i="8"/>
  <c r="J730" i="8"/>
  <c r="T729" i="8"/>
  <c r="R729" i="8"/>
  <c r="P729" i="8"/>
  <c r="N729" i="8"/>
  <c r="L729" i="8"/>
  <c r="J729" i="8"/>
  <c r="T728" i="8"/>
  <c r="R728" i="8"/>
  <c r="P728" i="8"/>
  <c r="N728" i="8"/>
  <c r="L728" i="8"/>
  <c r="L539" i="8" s="1"/>
  <c r="J728" i="8"/>
  <c r="J539" i="8" s="1"/>
  <c r="T727" i="8"/>
  <c r="R727" i="8"/>
  <c r="P727" i="8"/>
  <c r="N727" i="8"/>
  <c r="L727" i="8"/>
  <c r="J727" i="8"/>
  <c r="T726" i="8"/>
  <c r="R726" i="8"/>
  <c r="P726" i="8"/>
  <c r="N726" i="8"/>
  <c r="L726" i="8"/>
  <c r="J726" i="8"/>
  <c r="J536" i="8" s="1"/>
  <c r="T721" i="8"/>
  <c r="R721" i="8"/>
  <c r="P721" i="8"/>
  <c r="N721" i="8"/>
  <c r="J721" i="8"/>
  <c r="T720" i="8"/>
  <c r="R720" i="8"/>
  <c r="P720" i="8"/>
  <c r="N720" i="8"/>
  <c r="L720" i="8"/>
  <c r="J720" i="8"/>
  <c r="T719" i="8"/>
  <c r="R719" i="8"/>
  <c r="P719" i="8"/>
  <c r="N719" i="8"/>
  <c r="L719" i="8"/>
  <c r="J719" i="8"/>
  <c r="T718" i="8"/>
  <c r="R718" i="8"/>
  <c r="P718" i="8"/>
  <c r="N718" i="8"/>
  <c r="L718" i="8"/>
  <c r="J718" i="8"/>
  <c r="T717" i="8"/>
  <c r="R717" i="8"/>
  <c r="P717" i="8"/>
  <c r="N717" i="8"/>
  <c r="L717" i="8"/>
  <c r="J717" i="8"/>
  <c r="T716" i="8"/>
  <c r="R716" i="8"/>
  <c r="P716" i="8"/>
  <c r="N716" i="8"/>
  <c r="L716" i="8"/>
  <c r="J716" i="8"/>
  <c r="T711" i="8"/>
  <c r="R711" i="8"/>
  <c r="P711" i="8"/>
  <c r="N711" i="8"/>
  <c r="L711" i="8"/>
  <c r="J711" i="8"/>
  <c r="T710" i="8"/>
  <c r="R710" i="8"/>
  <c r="P710" i="8"/>
  <c r="N710" i="8"/>
  <c r="L710" i="8"/>
  <c r="J710" i="8"/>
  <c r="T709" i="8"/>
  <c r="R709" i="8"/>
  <c r="P709" i="8"/>
  <c r="N709" i="8"/>
  <c r="L709" i="8"/>
  <c r="J709" i="8"/>
  <c r="T704" i="8"/>
  <c r="R704" i="8"/>
  <c r="P704" i="8"/>
  <c r="N704" i="8"/>
  <c r="L704" i="8"/>
  <c r="J704" i="8"/>
  <c r="T703" i="8"/>
  <c r="R703" i="8"/>
  <c r="P703" i="8"/>
  <c r="N703" i="8"/>
  <c r="L703" i="8"/>
  <c r="J703" i="8"/>
  <c r="T702" i="8"/>
  <c r="R702" i="8"/>
  <c r="P702" i="8"/>
  <c r="N702" i="8"/>
  <c r="L702" i="8"/>
  <c r="J702" i="8"/>
  <c r="T701" i="8"/>
  <c r="R701" i="8"/>
  <c r="P701" i="8"/>
  <c r="N701" i="8"/>
  <c r="L701" i="8"/>
  <c r="J701" i="8"/>
  <c r="T696" i="8"/>
  <c r="R696" i="8"/>
  <c r="P696" i="8"/>
  <c r="N696" i="8"/>
  <c r="L696" i="8"/>
  <c r="J696" i="8"/>
  <c r="T695" i="8"/>
  <c r="R695" i="8"/>
  <c r="N695" i="8"/>
  <c r="L695" i="8"/>
  <c r="J695" i="8"/>
  <c r="T694" i="8"/>
  <c r="R694" i="8"/>
  <c r="P694" i="8"/>
  <c r="N694" i="8"/>
  <c r="L694" i="8"/>
  <c r="J694" i="8"/>
  <c r="T693" i="8"/>
  <c r="R693" i="8"/>
  <c r="P693" i="8"/>
  <c r="N693" i="8"/>
  <c r="L693" i="8"/>
  <c r="J693" i="8"/>
  <c r="T692" i="8"/>
  <c r="R692" i="8"/>
  <c r="P692" i="8"/>
  <c r="L692" i="8"/>
  <c r="J692" i="8"/>
  <c r="T691" i="8"/>
  <c r="R691" i="8"/>
  <c r="P691" i="8"/>
  <c r="N691" i="8"/>
  <c r="L691" i="8"/>
  <c r="J691" i="8"/>
  <c r="T690" i="8"/>
  <c r="R690" i="8"/>
  <c r="L690" i="8"/>
  <c r="J690" i="8"/>
  <c r="T689" i="8"/>
  <c r="R689" i="8"/>
  <c r="P689" i="8"/>
  <c r="N689" i="8"/>
  <c r="L689" i="8"/>
  <c r="K537" i="8" s="1"/>
  <c r="J689" i="8"/>
  <c r="T688" i="8"/>
  <c r="R688" i="8"/>
  <c r="P688" i="8"/>
  <c r="N688" i="8"/>
  <c r="L688" i="8"/>
  <c r="J688" i="8"/>
  <c r="T687" i="8"/>
  <c r="R687" i="8"/>
  <c r="P687" i="8"/>
  <c r="N687" i="8"/>
  <c r="L687" i="8"/>
  <c r="J687" i="8"/>
  <c r="T686" i="8"/>
  <c r="R686" i="8"/>
  <c r="P686" i="8"/>
  <c r="N686" i="8"/>
  <c r="L686" i="8"/>
  <c r="J686" i="8"/>
  <c r="T685" i="8"/>
  <c r="R685" i="8"/>
  <c r="P685" i="8"/>
  <c r="N685" i="8"/>
  <c r="L685" i="8"/>
  <c r="J685" i="8"/>
  <c r="T684" i="8"/>
  <c r="R684" i="8"/>
  <c r="P684" i="8"/>
  <c r="N684" i="8"/>
  <c r="L684" i="8"/>
  <c r="J684" i="8"/>
  <c r="T683" i="8"/>
  <c r="R683" i="8"/>
  <c r="P683" i="8"/>
  <c r="N683" i="8"/>
  <c r="L683" i="8"/>
  <c r="J683" i="8"/>
  <c r="T682" i="8"/>
  <c r="R682" i="8"/>
  <c r="P682" i="8"/>
  <c r="N682" i="8"/>
  <c r="L682" i="8"/>
  <c r="J682" i="8"/>
  <c r="T681" i="8"/>
  <c r="R681" i="8"/>
  <c r="P681" i="8"/>
  <c r="N681" i="8"/>
  <c r="L681" i="8"/>
  <c r="J681" i="8"/>
  <c r="T680" i="8"/>
  <c r="R680" i="8"/>
  <c r="P680" i="8"/>
  <c r="N680" i="8"/>
  <c r="L680" i="8"/>
  <c r="L537" i="8" s="1"/>
  <c r="J680" i="8"/>
  <c r="J537" i="8" s="1"/>
  <c r="T679" i="8"/>
  <c r="R679" i="8"/>
  <c r="P679" i="8"/>
  <c r="N679" i="8"/>
  <c r="L679" i="8"/>
  <c r="J679" i="8"/>
  <c r="T678" i="8"/>
  <c r="R678" i="8"/>
  <c r="P678" i="8"/>
  <c r="N678" i="8"/>
  <c r="L678" i="8"/>
  <c r="J678" i="8"/>
  <c r="T677" i="8"/>
  <c r="R677" i="8"/>
  <c r="P677" i="8"/>
  <c r="N677" i="8"/>
  <c r="L677" i="8"/>
  <c r="J677" i="8"/>
  <c r="T676" i="8"/>
  <c r="R676" i="8"/>
  <c r="P676" i="8"/>
  <c r="N676" i="8"/>
  <c r="L676" i="8"/>
  <c r="J676" i="8"/>
  <c r="T671" i="8"/>
  <c r="T672" i="8" s="1"/>
  <c r="S26" i="5" s="1"/>
  <c r="R671" i="8"/>
  <c r="R672" i="8" s="1"/>
  <c r="Q26" i="5" s="1"/>
  <c r="P671" i="8"/>
  <c r="P672" i="8" s="1"/>
  <c r="O26" i="5" s="1"/>
  <c r="N671" i="8"/>
  <c r="N672" i="8" s="1"/>
  <c r="M26" i="5" s="1"/>
  <c r="L671" i="8"/>
  <c r="L672" i="8" s="1"/>
  <c r="K26" i="5" s="1"/>
  <c r="J671" i="8"/>
  <c r="J672" i="8" s="1"/>
  <c r="I26" i="5" s="1"/>
  <c r="T666" i="8"/>
  <c r="R666" i="8"/>
  <c r="P666" i="8"/>
  <c r="N666" i="8"/>
  <c r="L666" i="8"/>
  <c r="J666" i="8"/>
  <c r="T665" i="8"/>
  <c r="R665" i="8"/>
  <c r="P665" i="8"/>
  <c r="N665" i="8"/>
  <c r="L665" i="8"/>
  <c r="J665" i="8"/>
  <c r="T664" i="8"/>
  <c r="R664" i="8"/>
  <c r="P664" i="8"/>
  <c r="N664" i="8"/>
  <c r="L664" i="8"/>
  <c r="J664" i="8"/>
  <c r="T663" i="8"/>
  <c r="R663" i="8"/>
  <c r="P663" i="8"/>
  <c r="N663" i="8"/>
  <c r="L663" i="8"/>
  <c r="J663" i="8"/>
  <c r="T662" i="8"/>
  <c r="R662" i="8"/>
  <c r="P662" i="8"/>
  <c r="N662" i="8"/>
  <c r="L662" i="8"/>
  <c r="J662" i="8"/>
  <c r="L660" i="8"/>
  <c r="L669" i="8" s="1"/>
  <c r="L674" i="8" s="1"/>
  <c r="L699" i="8" s="1"/>
  <c r="L707" i="8" s="1"/>
  <c r="L714" i="8" s="1"/>
  <c r="L724" i="8" s="1"/>
  <c r="T638" i="8"/>
  <c r="S36" i="5" s="1"/>
  <c r="R638" i="8"/>
  <c r="Q36" i="5" s="1"/>
  <c r="P638" i="8"/>
  <c r="O36" i="5" s="1"/>
  <c r="N638" i="8"/>
  <c r="M36" i="5" s="1"/>
  <c r="L638" i="8"/>
  <c r="K36" i="5" s="1"/>
  <c r="J638" i="8"/>
  <c r="I36" i="5" s="1"/>
  <c r="T637" i="8"/>
  <c r="R637" i="8"/>
  <c r="Q35" i="5" s="1"/>
  <c r="P637" i="8"/>
  <c r="N637" i="8"/>
  <c r="M34" i="5" s="1"/>
  <c r="L637" i="8"/>
  <c r="K34" i="5" s="1"/>
  <c r="J637" i="8"/>
  <c r="I34" i="5" s="1"/>
  <c r="T636" i="8"/>
  <c r="S34" i="5" s="1"/>
  <c r="R636" i="8"/>
  <c r="Q34" i="5" s="1"/>
  <c r="P636" i="8"/>
  <c r="N636" i="8"/>
  <c r="L636" i="8"/>
  <c r="K35" i="5" s="1"/>
  <c r="J636" i="8"/>
  <c r="I35" i="5" s="1"/>
  <c r="J634" i="8"/>
  <c r="T629" i="8"/>
  <c r="S16" i="5" s="1"/>
  <c r="R629" i="8"/>
  <c r="Q16" i="5" s="1"/>
  <c r="N629" i="8"/>
  <c r="M16" i="5" s="1"/>
  <c r="L629" i="8"/>
  <c r="K16" i="5" s="1"/>
  <c r="J629" i="8"/>
  <c r="I16" i="5" s="1"/>
  <c r="T628" i="8"/>
  <c r="S15" i="5" s="1"/>
  <c r="R628" i="8"/>
  <c r="Q15" i="5" s="1"/>
  <c r="P628" i="8"/>
  <c r="O13" i="5" s="1"/>
  <c r="N628" i="8"/>
  <c r="M15" i="5" s="1"/>
  <c r="L628" i="8"/>
  <c r="J628" i="8"/>
  <c r="I15" i="5" s="1"/>
  <c r="T627" i="8"/>
  <c r="S14" i="5" s="1"/>
  <c r="R627" i="8"/>
  <c r="Q14" i="5" s="1"/>
  <c r="P627" i="8"/>
  <c r="O14" i="5" s="1"/>
  <c r="N627" i="8"/>
  <c r="M14" i="5" s="1"/>
  <c r="L627" i="8"/>
  <c r="K14" i="5" s="1"/>
  <c r="J627" i="8"/>
  <c r="I14" i="5" s="1"/>
  <c r="T626" i="8"/>
  <c r="S13" i="5" s="1"/>
  <c r="R626" i="8"/>
  <c r="Q13" i="5" s="1"/>
  <c r="P626" i="8"/>
  <c r="O16" i="5" s="1"/>
  <c r="N626" i="8"/>
  <c r="M13" i="5" s="1"/>
  <c r="L626" i="8"/>
  <c r="K13" i="5" s="1"/>
  <c r="J626" i="8"/>
  <c r="I13" i="5" s="1"/>
  <c r="T625" i="8"/>
  <c r="R625" i="8"/>
  <c r="Q12" i="5" s="1"/>
  <c r="P625" i="8"/>
  <c r="O12" i="5" s="1"/>
  <c r="N97" i="10" s="1"/>
  <c r="N625" i="8"/>
  <c r="L625" i="8"/>
  <c r="K12" i="5" s="1"/>
  <c r="J625" i="8"/>
  <c r="I12" i="5" s="1"/>
  <c r="L619" i="8"/>
  <c r="I24" i="6" s="1"/>
  <c r="J618" i="8"/>
  <c r="G23" i="6" s="1"/>
  <c r="L617" i="8"/>
  <c r="J617" i="8"/>
  <c r="J611" i="8"/>
  <c r="G18" i="6" s="1"/>
  <c r="L610" i="8"/>
  <c r="J610" i="8"/>
  <c r="L608" i="8"/>
  <c r="L616" i="8" s="1"/>
  <c r="L624" i="8" s="1"/>
  <c r="J608" i="8"/>
  <c r="J616" i="8" s="1"/>
  <c r="J624" i="8" s="1"/>
  <c r="J635" i="8" s="1"/>
  <c r="J660" i="8" s="1"/>
  <c r="J669" i="8" s="1"/>
  <c r="J674" i="8" s="1"/>
  <c r="J699" i="8" s="1"/>
  <c r="J707" i="8" s="1"/>
  <c r="J714" i="8" s="1"/>
  <c r="J724" i="8" s="1"/>
  <c r="J743" i="8" s="1"/>
  <c r="T589" i="8"/>
  <c r="R589" i="8"/>
  <c r="P589" i="8"/>
  <c r="N589" i="8"/>
  <c r="L589" i="8"/>
  <c r="T588" i="8"/>
  <c r="R588" i="8"/>
  <c r="P588" i="8"/>
  <c r="N588" i="8"/>
  <c r="L588" i="8"/>
  <c r="T583" i="8"/>
  <c r="T584" i="8" s="1"/>
  <c r="R583" i="8"/>
  <c r="R584" i="8" s="1"/>
  <c r="P583" i="8"/>
  <c r="P584" i="8" s="1"/>
  <c r="N583" i="8"/>
  <c r="N584" i="8" s="1"/>
  <c r="L583" i="8"/>
  <c r="L584" i="8" s="1"/>
  <c r="J583" i="8"/>
  <c r="J584" i="8" s="1"/>
  <c r="L581" i="8"/>
  <c r="J581" i="8"/>
  <c r="L572" i="8"/>
  <c r="L571" i="8"/>
  <c r="J571" i="8"/>
  <c r="L570" i="8"/>
  <c r="J570" i="8"/>
  <c r="L569" i="8"/>
  <c r="J569" i="8"/>
  <c r="L567" i="8"/>
  <c r="J567" i="8"/>
  <c r="T562" i="8"/>
  <c r="R562" i="8"/>
  <c r="P562" i="8"/>
  <c r="N562" i="8"/>
  <c r="L562" i="8"/>
  <c r="J562" i="8"/>
  <c r="T561" i="8"/>
  <c r="R561" i="8"/>
  <c r="P561" i="8"/>
  <c r="N561" i="8"/>
  <c r="L561" i="8"/>
  <c r="J561" i="8"/>
  <c r="T560" i="8"/>
  <c r="R560" i="8"/>
  <c r="P560" i="8"/>
  <c r="N560" i="8"/>
  <c r="L560" i="8"/>
  <c r="J560" i="8"/>
  <c r="J549" i="8"/>
  <c r="L544" i="8"/>
  <c r="J544" i="8"/>
  <c r="L538" i="8"/>
  <c r="L536" i="8"/>
  <c r="L528" i="8"/>
  <c r="J528" i="8"/>
  <c r="T522" i="8"/>
  <c r="R522" i="8"/>
  <c r="P522" i="8"/>
  <c r="N522" i="8"/>
  <c r="L522" i="8"/>
  <c r="J522" i="8"/>
  <c r="T521" i="8"/>
  <c r="T486" i="8" s="1"/>
  <c r="R521" i="8"/>
  <c r="R486" i="8" s="1"/>
  <c r="P521" i="8"/>
  <c r="N521" i="8"/>
  <c r="L521" i="8"/>
  <c r="J521" i="8"/>
  <c r="J486" i="8" s="1"/>
  <c r="T520" i="8"/>
  <c r="T485" i="8" s="1"/>
  <c r="R520" i="8"/>
  <c r="P520" i="8"/>
  <c r="N520" i="8"/>
  <c r="L520" i="8"/>
  <c r="J520" i="8"/>
  <c r="L519" i="8"/>
  <c r="L558" i="8" s="1"/>
  <c r="J519" i="8"/>
  <c r="R498" i="8"/>
  <c r="R499" i="8" s="1"/>
  <c r="O45" i="4" s="1"/>
  <c r="O47" i="4" s="1"/>
  <c r="P498" i="8"/>
  <c r="P499" i="8" s="1"/>
  <c r="N498" i="8"/>
  <c r="N499" i="8" s="1"/>
  <c r="K45" i="4" s="1"/>
  <c r="K47" i="4" s="1"/>
  <c r="AE60" i="11" s="1"/>
  <c r="AG60" i="11" s="1"/>
  <c r="L498" i="8"/>
  <c r="L499" i="8" s="1"/>
  <c r="J498" i="8"/>
  <c r="J499" i="8" s="1"/>
  <c r="G45" i="4" s="1"/>
  <c r="P490" i="8"/>
  <c r="M37" i="4" s="1"/>
  <c r="N490" i="8"/>
  <c r="K37" i="4" s="1"/>
  <c r="L490" i="8"/>
  <c r="I37" i="4" s="1"/>
  <c r="J490" i="8"/>
  <c r="G37" i="4" s="1"/>
  <c r="P489" i="8"/>
  <c r="M39" i="4" s="1"/>
  <c r="N489" i="8"/>
  <c r="K39" i="4" s="1"/>
  <c r="L489" i="8"/>
  <c r="J489" i="8"/>
  <c r="G39" i="4" s="1"/>
  <c r="T488" i="8"/>
  <c r="Q36" i="4" s="1"/>
  <c r="R488" i="8"/>
  <c r="O36" i="4" s="1"/>
  <c r="P488" i="8"/>
  <c r="M35" i="4" s="1"/>
  <c r="N488" i="8"/>
  <c r="K35" i="4" s="1"/>
  <c r="L488" i="8"/>
  <c r="I35" i="4" s="1"/>
  <c r="J488" i="8"/>
  <c r="G35" i="4" s="1"/>
  <c r="T487" i="8"/>
  <c r="R487" i="8"/>
  <c r="P487" i="8"/>
  <c r="N487" i="8"/>
  <c r="L487" i="8"/>
  <c r="J487" i="8"/>
  <c r="P486" i="8"/>
  <c r="N486" i="8"/>
  <c r="L486" i="8"/>
  <c r="P485" i="8"/>
  <c r="N485" i="8"/>
  <c r="L485" i="8"/>
  <c r="T483" i="8"/>
  <c r="Q37" i="4" s="1"/>
  <c r="R483" i="8"/>
  <c r="O37" i="4" s="1"/>
  <c r="P483" i="8"/>
  <c r="N483" i="8"/>
  <c r="L483" i="8"/>
  <c r="J483" i="8"/>
  <c r="G38" i="4" s="1"/>
  <c r="L482" i="8"/>
  <c r="L586" i="8" s="1"/>
  <c r="J482" i="8"/>
  <c r="J497" i="8" s="1"/>
  <c r="J436" i="8"/>
  <c r="F434" i="8"/>
  <c r="L434" i="8" s="1"/>
  <c r="F433" i="8"/>
  <c r="F432" i="8"/>
  <c r="H431" i="8"/>
  <c r="F431" i="8"/>
  <c r="F430" i="8"/>
  <c r="J427" i="8"/>
  <c r="L425" i="8"/>
  <c r="F424" i="8"/>
  <c r="L424" i="8" s="1"/>
  <c r="F392" i="8" s="1"/>
  <c r="H423" i="8"/>
  <c r="F423" i="8"/>
  <c r="F422" i="8"/>
  <c r="F421" i="8"/>
  <c r="H420" i="8"/>
  <c r="F420" i="8"/>
  <c r="J404" i="8"/>
  <c r="F402" i="8"/>
  <c r="L402" i="8" s="1"/>
  <c r="H401" i="8"/>
  <c r="H400" i="8"/>
  <c r="H399" i="8"/>
  <c r="H398" i="8"/>
  <c r="J395" i="8"/>
  <c r="L393" i="8"/>
  <c r="H392" i="8"/>
  <c r="H391" i="8"/>
  <c r="H388" i="8"/>
  <c r="J381" i="8"/>
  <c r="F379" i="8"/>
  <c r="L379" i="8" s="1"/>
  <c r="H378" i="8"/>
  <c r="H377" i="8"/>
  <c r="H376" i="8"/>
  <c r="H375" i="8"/>
  <c r="J372" i="8"/>
  <c r="L370" i="8"/>
  <c r="H369" i="8"/>
  <c r="H368" i="8"/>
  <c r="H367" i="8"/>
  <c r="J355" i="8"/>
  <c r="F353" i="8"/>
  <c r="L353" i="8" s="1"/>
  <c r="H352" i="8"/>
  <c r="H351" i="8"/>
  <c r="H350" i="8"/>
  <c r="H349" i="8"/>
  <c r="F349" i="8"/>
  <c r="J346" i="8"/>
  <c r="L344" i="8"/>
  <c r="H343" i="8"/>
  <c r="H342" i="8"/>
  <c r="H341" i="8"/>
  <c r="F339" i="8"/>
  <c r="L339" i="8" s="1"/>
  <c r="F320" i="8" s="1"/>
  <c r="T307" i="8"/>
  <c r="T309" i="8" s="1"/>
  <c r="Q17" i="4" s="1"/>
  <c r="R307" i="8"/>
  <c r="R309" i="8" s="1"/>
  <c r="O17" i="4" s="1"/>
  <c r="P307" i="8"/>
  <c r="P309" i="8" s="1"/>
  <c r="M17" i="4" s="1"/>
  <c r="N307" i="8"/>
  <c r="N309" i="8" s="1"/>
  <c r="K17" i="4" s="1"/>
  <c r="L307" i="8"/>
  <c r="L309" i="8" s="1"/>
  <c r="I17" i="4" s="1"/>
  <c r="J307" i="8"/>
  <c r="J309" i="8" s="1"/>
  <c r="G17" i="4" s="1"/>
  <c r="F296" i="8"/>
  <c r="J296" i="8" s="1"/>
  <c r="F295" i="8"/>
  <c r="J295" i="8" s="1"/>
  <c r="F294" i="8"/>
  <c r="J294" i="8" s="1"/>
  <c r="F293" i="8"/>
  <c r="J293" i="8" s="1"/>
  <c r="F292" i="8"/>
  <c r="J292" i="8" s="1"/>
  <c r="J288" i="8"/>
  <c r="L277" i="8"/>
  <c r="L278" i="8" s="1"/>
  <c r="J277" i="8"/>
  <c r="J278" i="8" s="1"/>
  <c r="J271" i="8"/>
  <c r="J270" i="8"/>
  <c r="J269" i="8"/>
  <c r="J268" i="8"/>
  <c r="J267" i="8"/>
  <c r="T263" i="8"/>
  <c r="T264" i="8" s="1"/>
  <c r="R263" i="8"/>
  <c r="R264" i="8" s="1"/>
  <c r="P263" i="8"/>
  <c r="P264" i="8" s="1"/>
  <c r="M19" i="4" s="1"/>
  <c r="N263" i="8"/>
  <c r="N264" i="8" s="1"/>
  <c r="K19" i="4" s="1"/>
  <c r="L263" i="8"/>
  <c r="L264" i="8" s="1"/>
  <c r="I19" i="4" s="1"/>
  <c r="J263" i="8"/>
  <c r="J264" i="8" s="1"/>
  <c r="G19" i="4" s="1"/>
  <c r="P262" i="8"/>
  <c r="P306" i="8" s="1"/>
  <c r="P482" i="8" s="1"/>
  <c r="P497" i="8" s="1"/>
  <c r="P519" i="8" s="1"/>
  <c r="P558" i="8" s="1"/>
  <c r="P581" i="8" s="1"/>
  <c r="P586" i="8" s="1"/>
  <c r="P608" i="8" s="1"/>
  <c r="P616" i="8" s="1"/>
  <c r="P624" i="8" s="1"/>
  <c r="P635" i="8" s="1"/>
  <c r="P660" i="8" s="1"/>
  <c r="P669" i="8" s="1"/>
  <c r="P674" i="8" s="1"/>
  <c r="P699" i="8" s="1"/>
  <c r="P707" i="8" s="1"/>
  <c r="P714" i="8" s="1"/>
  <c r="P724" i="8" s="1"/>
  <c r="P743" i="8" s="1"/>
  <c r="N262" i="8"/>
  <c r="N306" i="8" s="1"/>
  <c r="N482" i="8" s="1"/>
  <c r="N497" i="8" s="1"/>
  <c r="N519" i="8" s="1"/>
  <c r="N558" i="8" s="1"/>
  <c r="N581" i="8" s="1"/>
  <c r="N586" i="8" s="1"/>
  <c r="N608" i="8" s="1"/>
  <c r="N616" i="8" s="1"/>
  <c r="N624" i="8" s="1"/>
  <c r="N635" i="8" s="1"/>
  <c r="N660" i="8" s="1"/>
  <c r="N669" i="8" s="1"/>
  <c r="N674" i="8" s="1"/>
  <c r="N699" i="8" s="1"/>
  <c r="N707" i="8" s="1"/>
  <c r="N714" i="8" s="1"/>
  <c r="N724" i="8" s="1"/>
  <c r="N743" i="8" s="1"/>
  <c r="T255" i="8"/>
  <c r="T257" i="8" s="1"/>
  <c r="Q20" i="4" s="1"/>
  <c r="R255" i="8"/>
  <c r="R257" i="8" s="1"/>
  <c r="O20" i="4" s="1"/>
  <c r="P255" i="8"/>
  <c r="P257" i="8" s="1"/>
  <c r="M20" i="4" s="1"/>
  <c r="N255" i="8"/>
  <c r="N257" i="8" s="1"/>
  <c r="K20" i="4" s="1"/>
  <c r="L255" i="8"/>
  <c r="L257" i="8" s="1"/>
  <c r="I20" i="4" s="1"/>
  <c r="J255" i="8"/>
  <c r="J257" i="8" s="1"/>
  <c r="G20" i="4" s="1"/>
  <c r="U20" i="4" s="1"/>
  <c r="L254" i="8"/>
  <c r="L306" i="8" s="1"/>
  <c r="J254" i="8"/>
  <c r="J306" i="8" s="1"/>
  <c r="T249" i="8"/>
  <c r="T250" i="8" s="1"/>
  <c r="Q18" i="4" s="1"/>
  <c r="R249" i="8"/>
  <c r="R250" i="8" s="1"/>
  <c r="O18" i="4" s="1"/>
  <c r="P249" i="8"/>
  <c r="P250" i="8" s="1"/>
  <c r="M18" i="4" s="1"/>
  <c r="G118" i="11" s="1"/>
  <c r="N249" i="8"/>
  <c r="N250" i="8" s="1"/>
  <c r="K18" i="4" s="1"/>
  <c r="G87" i="11" s="1"/>
  <c r="L249" i="8"/>
  <c r="L250" i="8" s="1"/>
  <c r="I18" i="4" s="1"/>
  <c r="J249" i="8"/>
  <c r="J250" i="8" s="1"/>
  <c r="G18" i="4" s="1"/>
  <c r="R248" i="8"/>
  <c r="R254" i="8" s="1"/>
  <c r="R262" i="8" s="1"/>
  <c r="R306" i="8" s="1"/>
  <c r="R482" i="8" s="1"/>
  <c r="R497" i="8" s="1"/>
  <c r="R519" i="8" s="1"/>
  <c r="R558" i="8" s="1"/>
  <c r="R581" i="8" s="1"/>
  <c r="R586" i="8" s="1"/>
  <c r="R608" i="8" s="1"/>
  <c r="R616" i="8" s="1"/>
  <c r="R624" i="8" s="1"/>
  <c r="R635" i="8" s="1"/>
  <c r="R660" i="8" s="1"/>
  <c r="R669" i="8" s="1"/>
  <c r="R674" i="8" s="1"/>
  <c r="R699" i="8" s="1"/>
  <c r="R707" i="8" s="1"/>
  <c r="R714" i="8" s="1"/>
  <c r="R724" i="8" s="1"/>
  <c r="R743" i="8" s="1"/>
  <c r="P248" i="8"/>
  <c r="P254" i="8" s="1"/>
  <c r="N248" i="8"/>
  <c r="N254" i="8" s="1"/>
  <c r="L248" i="8"/>
  <c r="J248" i="8"/>
  <c r="T233" i="8"/>
  <c r="R233" i="8"/>
  <c r="P233" i="8"/>
  <c r="N233" i="8"/>
  <c r="L233" i="8"/>
  <c r="J233" i="8"/>
  <c r="T232" i="8"/>
  <c r="R232" i="8"/>
  <c r="P232" i="8"/>
  <c r="N232" i="8"/>
  <c r="L232" i="8"/>
  <c r="J232" i="8"/>
  <c r="T231" i="8"/>
  <c r="R231" i="8"/>
  <c r="P231" i="8"/>
  <c r="N231" i="8"/>
  <c r="L231" i="8"/>
  <c r="J231" i="8"/>
  <c r="T230" i="8"/>
  <c r="R230" i="8"/>
  <c r="P230" i="8"/>
  <c r="N230" i="8"/>
  <c r="L230" i="8"/>
  <c r="J230" i="8"/>
  <c r="T229" i="8"/>
  <c r="R229" i="8"/>
  <c r="P229" i="8"/>
  <c r="N229" i="8"/>
  <c r="L229" i="8"/>
  <c r="J229" i="8"/>
  <c r="T228" i="8"/>
  <c r="R228" i="8"/>
  <c r="P228" i="8"/>
  <c r="N228" i="8"/>
  <c r="L228" i="8"/>
  <c r="J228" i="8"/>
  <c r="T227" i="8"/>
  <c r="R227" i="8"/>
  <c r="P227" i="8"/>
  <c r="N227" i="8"/>
  <c r="L227" i="8"/>
  <c r="J227" i="8"/>
  <c r="T224" i="8"/>
  <c r="R224" i="8"/>
  <c r="P224" i="8"/>
  <c r="N224" i="8"/>
  <c r="L224" i="8"/>
  <c r="J224" i="8"/>
  <c r="T223" i="8"/>
  <c r="R223" i="8"/>
  <c r="P223" i="8"/>
  <c r="N223" i="8"/>
  <c r="L223" i="8"/>
  <c r="J223" i="8"/>
  <c r="J263" i="7"/>
  <c r="M30" i="7"/>
  <c r="K30" i="7"/>
  <c r="O29" i="7"/>
  <c r="O30" i="7" s="1"/>
  <c r="M29" i="7"/>
  <c r="K29" i="7"/>
  <c r="I29" i="7"/>
  <c r="I30" i="7" s="1"/>
  <c r="G29" i="7"/>
  <c r="G30" i="7" s="1"/>
  <c r="K26" i="7"/>
  <c r="E26" i="7"/>
  <c r="I25" i="7"/>
  <c r="I26" i="7" s="1"/>
  <c r="E25" i="7"/>
  <c r="O21" i="7"/>
  <c r="M21" i="7"/>
  <c r="K21" i="7"/>
  <c r="I21" i="7"/>
  <c r="G21" i="7"/>
  <c r="O20" i="7"/>
  <c r="M20" i="7"/>
  <c r="K20" i="7"/>
  <c r="I20" i="7"/>
  <c r="G20" i="7"/>
  <c r="O19" i="7"/>
  <c r="M19" i="7"/>
  <c r="K19" i="7"/>
  <c r="O18" i="7"/>
  <c r="M18" i="7"/>
  <c r="K18" i="7"/>
  <c r="I18" i="7"/>
  <c r="G18" i="7"/>
  <c r="O17" i="7"/>
  <c r="M17" i="7"/>
  <c r="M16" i="7"/>
  <c r="I16" i="7"/>
  <c r="O15" i="7"/>
  <c r="M15" i="7"/>
  <c r="K15" i="7"/>
  <c r="I15" i="7"/>
  <c r="G15" i="7"/>
  <c r="H263" i="6"/>
  <c r="G24" i="6"/>
  <c r="I14" i="6"/>
  <c r="G14" i="6"/>
  <c r="J263" i="5"/>
  <c r="K51" i="5"/>
  <c r="O35" i="5"/>
  <c r="S21" i="5"/>
  <c r="S28" i="5" s="1"/>
  <c r="Q21" i="5"/>
  <c r="Q28" i="5" s="1"/>
  <c r="O15" i="5"/>
  <c r="A4" i="5"/>
  <c r="A4" i="6" s="1"/>
  <c r="A4" i="7" s="1"/>
  <c r="A4" i="8" s="1"/>
  <c r="J263" i="4"/>
  <c r="J69" i="4"/>
  <c r="Q26" i="4"/>
  <c r="Q27" i="4" s="1"/>
  <c r="G26" i="4"/>
  <c r="G27" i="4" s="1"/>
  <c r="T21" i="4"/>
  <c r="Q19" i="4"/>
  <c r="O19" i="4"/>
  <c r="J263" i="3"/>
  <c r="J263" i="2"/>
  <c r="L329" i="8" l="1"/>
  <c r="L320" i="8"/>
  <c r="L328" i="8"/>
  <c r="H332" i="8"/>
  <c r="L319" i="8"/>
  <c r="F323" i="8"/>
  <c r="L326" i="8"/>
  <c r="M38" i="4"/>
  <c r="T722" i="8"/>
  <c r="S25" i="5" s="1"/>
  <c r="R630" i="8"/>
  <c r="N639" i="8"/>
  <c r="Q17" i="5"/>
  <c r="Q29" i="5" s="1"/>
  <c r="M35" i="5"/>
  <c r="M37" i="5" s="1"/>
  <c r="E69" i="10" s="1"/>
  <c r="L532" i="8"/>
  <c r="N705" i="8"/>
  <c r="I14" i="7" s="1"/>
  <c r="N722" i="8"/>
  <c r="M25" i="5" s="1"/>
  <c r="J722" i="8"/>
  <c r="I25" i="5" s="1"/>
  <c r="R722" i="8"/>
  <c r="Q25" i="5" s="1"/>
  <c r="N749" i="8"/>
  <c r="R749" i="8"/>
  <c r="L430" i="8"/>
  <c r="F398" i="8" s="1"/>
  <c r="G17" i="7"/>
  <c r="L705" i="8"/>
  <c r="G14" i="7" s="1"/>
  <c r="T19" i="4"/>
  <c r="M45" i="4"/>
  <c r="M47" i="4" s="1"/>
  <c r="AE89" i="11" s="1"/>
  <c r="AG89" i="11" s="1"/>
  <c r="L523" i="8"/>
  <c r="I36" i="4" s="1"/>
  <c r="V36" i="4" s="1"/>
  <c r="N523" i="8"/>
  <c r="K36" i="4" s="1"/>
  <c r="L749" i="8"/>
  <c r="O43" i="5"/>
  <c r="F97" i="10" s="1"/>
  <c r="R712" i="8"/>
  <c r="Q22" i="5" s="1"/>
  <c r="K15" i="5"/>
  <c r="K17" i="5" s="1"/>
  <c r="D68" i="10" s="1"/>
  <c r="T630" i="8"/>
  <c r="P639" i="8"/>
  <c r="T639" i="8"/>
  <c r="L563" i="8"/>
  <c r="L722" i="8"/>
  <c r="K25" i="5" s="1"/>
  <c r="T749" i="8"/>
  <c r="W37" i="4"/>
  <c r="I17" i="7"/>
  <c r="P234" i="8"/>
  <c r="M16" i="4" s="1"/>
  <c r="K47" i="7" s="1"/>
  <c r="L234" i="8"/>
  <c r="I16" i="4" s="1"/>
  <c r="I22" i="4" s="1"/>
  <c r="J620" i="8"/>
  <c r="I45" i="4"/>
  <c r="I47" i="4" s="1"/>
  <c r="L392" i="8"/>
  <c r="F369" i="8" s="1"/>
  <c r="L369" i="8" s="1"/>
  <c r="J532" i="8"/>
  <c r="L540" i="8"/>
  <c r="L541" i="8" s="1"/>
  <c r="J563" i="8"/>
  <c r="J573" i="8"/>
  <c r="J576" i="8" s="1"/>
  <c r="I39" i="4"/>
  <c r="N590" i="8"/>
  <c r="S43" i="5"/>
  <c r="P523" i="8"/>
  <c r="M36" i="4" s="1"/>
  <c r="M41" i="4" s="1"/>
  <c r="G120" i="11" s="1"/>
  <c r="J639" i="8"/>
  <c r="R639" i="8"/>
  <c r="R705" i="8"/>
  <c r="L712" i="8"/>
  <c r="K22" i="5" s="1"/>
  <c r="T712" i="8"/>
  <c r="S22" i="5" s="1"/>
  <c r="P712" i="8"/>
  <c r="O22" i="5" s="1"/>
  <c r="S12" i="5"/>
  <c r="S17" i="5" s="1"/>
  <c r="S29" i="5" s="1"/>
  <c r="O34" i="5"/>
  <c r="O37" i="5" s="1"/>
  <c r="K37" i="5"/>
  <c r="AP42" i="11" s="1"/>
  <c r="S35" i="5"/>
  <c r="S37" i="5" s="1"/>
  <c r="T234" i="8"/>
  <c r="Q16" i="4" s="1"/>
  <c r="Q22" i="4" s="1"/>
  <c r="Q28" i="4" s="1"/>
  <c r="L420" i="8"/>
  <c r="F388" i="8" s="1"/>
  <c r="L388" i="8" s="1"/>
  <c r="L423" i="8"/>
  <c r="F391" i="8" s="1"/>
  <c r="L391" i="8" s="1"/>
  <c r="F368" i="8" s="1"/>
  <c r="L368" i="8" s="1"/>
  <c r="F343" i="8" s="1"/>
  <c r="L343" i="8" s="1"/>
  <c r="J523" i="8"/>
  <c r="G36" i="4" s="1"/>
  <c r="R523" i="8"/>
  <c r="O35" i="4" s="1"/>
  <c r="O41" i="4" s="1"/>
  <c r="O48" i="4" s="1"/>
  <c r="P590" i="8"/>
  <c r="N667" i="8"/>
  <c r="T732" i="8"/>
  <c r="S27" i="5" s="1"/>
  <c r="Q37" i="5"/>
  <c r="J262" i="8"/>
  <c r="N697" i="8"/>
  <c r="M21" i="5" s="1"/>
  <c r="J697" i="8"/>
  <c r="I21" i="5" s="1"/>
  <c r="K24" i="5"/>
  <c r="H372" i="8"/>
  <c r="J485" i="8"/>
  <c r="J491" i="8" s="1"/>
  <c r="R485" i="8"/>
  <c r="R491" i="8" s="1"/>
  <c r="L497" i="8"/>
  <c r="L573" i="8"/>
  <c r="L576" i="8" s="1"/>
  <c r="R590" i="8"/>
  <c r="L630" i="8"/>
  <c r="P630" i="8"/>
  <c r="L639" i="8"/>
  <c r="J667" i="8"/>
  <c r="I23" i="5" s="1"/>
  <c r="T705" i="8"/>
  <c r="P732" i="8"/>
  <c r="O27" i="5" s="1"/>
  <c r="L732" i="8"/>
  <c r="K27" i="5" s="1"/>
  <c r="L432" i="8"/>
  <c r="F400" i="8" s="1"/>
  <c r="L400" i="8" s="1"/>
  <c r="F377" i="8" s="1"/>
  <c r="L377" i="8" s="1"/>
  <c r="F352" i="8" s="1"/>
  <c r="L352" i="8" s="1"/>
  <c r="O17" i="5"/>
  <c r="F68" i="10" s="1"/>
  <c r="I37" i="5"/>
  <c r="C69" i="10" s="1"/>
  <c r="Q43" i="5"/>
  <c r="G25" i="6"/>
  <c r="G54" i="4" s="1"/>
  <c r="N234" i="8"/>
  <c r="K16" i="4" s="1"/>
  <c r="K22" i="4" s="1"/>
  <c r="J234" i="8"/>
  <c r="G16" i="4" s="1"/>
  <c r="G22" i="4" s="1"/>
  <c r="G28" i="4" s="1"/>
  <c r="R234" i="8"/>
  <c r="O16" i="4" s="1"/>
  <c r="M47" i="7" s="1"/>
  <c r="H404" i="8"/>
  <c r="L431" i="8"/>
  <c r="F399" i="8" s="1"/>
  <c r="L399" i="8" s="1"/>
  <c r="F376" i="8" s="1"/>
  <c r="L376" i="8" s="1"/>
  <c r="F351" i="8" s="1"/>
  <c r="L351" i="8" s="1"/>
  <c r="T523" i="8"/>
  <c r="Q35" i="4" s="1"/>
  <c r="Q41" i="4" s="1"/>
  <c r="Q48" i="4" s="1"/>
  <c r="L590" i="8"/>
  <c r="T590" i="8"/>
  <c r="P749" i="8"/>
  <c r="L433" i="8"/>
  <c r="F401" i="8" s="1"/>
  <c r="L401" i="8" s="1"/>
  <c r="F378" i="8" s="1"/>
  <c r="L378" i="8" s="1"/>
  <c r="J297" i="8"/>
  <c r="H346" i="8"/>
  <c r="H355" i="8"/>
  <c r="T491" i="8"/>
  <c r="J630" i="8"/>
  <c r="P667" i="8"/>
  <c r="O23" i="5" s="1"/>
  <c r="L667" i="8"/>
  <c r="K23" i="5" s="1"/>
  <c r="J705" i="8"/>
  <c r="I24" i="5" s="1"/>
  <c r="N712" i="8"/>
  <c r="M22" i="5" s="1"/>
  <c r="J712" i="8"/>
  <c r="I22" i="5" s="1"/>
  <c r="P722" i="8"/>
  <c r="O25" i="5" s="1"/>
  <c r="N732" i="8"/>
  <c r="M27" i="5" s="1"/>
  <c r="H87" i="9"/>
  <c r="AB25" i="12"/>
  <c r="AP25" i="12"/>
  <c r="W25" i="12"/>
  <c r="M25" i="12"/>
  <c r="N25" i="12" s="1"/>
  <c r="AL25" i="12"/>
  <c r="AG25" i="12"/>
  <c r="R25" i="12"/>
  <c r="U18" i="4"/>
  <c r="T18" i="4"/>
  <c r="E29" i="7"/>
  <c r="E30" i="7" s="1"/>
  <c r="G47" i="4"/>
  <c r="L618" i="8"/>
  <c r="G138" i="9"/>
  <c r="H136" i="9" s="1"/>
  <c r="H138" i="9" s="1"/>
  <c r="I136" i="9" s="1"/>
  <c r="I138" i="9" s="1"/>
  <c r="J136" i="9" s="1"/>
  <c r="J138" i="9" s="1"/>
  <c r="K136" i="9" s="1"/>
  <c r="K138" i="9" s="1"/>
  <c r="L136" i="9" s="1"/>
  <c r="U17" i="4"/>
  <c r="T17" i="4"/>
  <c r="AQ6" i="12"/>
  <c r="AR7" i="12"/>
  <c r="AP12" i="12"/>
  <c r="M12" i="12"/>
  <c r="N12" i="12" s="1"/>
  <c r="S12" i="12" s="1"/>
  <c r="X12" i="12" s="1"/>
  <c r="AL12" i="12"/>
  <c r="W12" i="12"/>
  <c r="AB12" i="12"/>
  <c r="AG12" i="12"/>
  <c r="R12" i="12"/>
  <c r="V35" i="4"/>
  <c r="T37" i="4"/>
  <c r="L349" i="8"/>
  <c r="N491" i="8"/>
  <c r="K17" i="7"/>
  <c r="H421" i="8"/>
  <c r="L421" i="8" s="1"/>
  <c r="F389" i="8" s="1"/>
  <c r="H389" i="8"/>
  <c r="O64" i="9"/>
  <c r="F65" i="9"/>
  <c r="I87" i="9"/>
  <c r="AB16" i="12"/>
  <c r="W16" i="12"/>
  <c r="R16" i="12"/>
  <c r="M16" i="12"/>
  <c r="AC21" i="12"/>
  <c r="AB20" i="12"/>
  <c r="F27" i="12"/>
  <c r="H27" i="12"/>
  <c r="K27" i="12" s="1"/>
  <c r="L27" i="12" s="1"/>
  <c r="AG28" i="12"/>
  <c r="AB28" i="12"/>
  <c r="W28" i="12"/>
  <c r="R28" i="12"/>
  <c r="M28" i="12"/>
  <c r="N28" i="12" s="1"/>
  <c r="AL28" i="12"/>
  <c r="AP28" i="12"/>
  <c r="X32" i="12"/>
  <c r="M33" i="12"/>
  <c r="N33" i="12" s="1"/>
  <c r="AP33" i="12"/>
  <c r="AG33" i="12"/>
  <c r="W33" i="12"/>
  <c r="AL33" i="12"/>
  <c r="H35" i="12"/>
  <c r="K35" i="12" s="1"/>
  <c r="L35" i="12" s="1"/>
  <c r="F35" i="12"/>
  <c r="AL42" i="12"/>
  <c r="M42" i="12"/>
  <c r="N42" i="12" s="1"/>
  <c r="AP42" i="12"/>
  <c r="AG42" i="12"/>
  <c r="R42" i="12"/>
  <c r="W42" i="12"/>
  <c r="AL44" i="12"/>
  <c r="AP44" i="12"/>
  <c r="R44" i="12"/>
  <c r="AB44" i="12"/>
  <c r="M44" i="12"/>
  <c r="N44" i="12" s="1"/>
  <c r="AG44" i="12"/>
  <c r="W44" i="12"/>
  <c r="AP47" i="12"/>
  <c r="AL47" i="12"/>
  <c r="AB47" i="12"/>
  <c r="AC47" i="12" s="1"/>
  <c r="AP50" i="12"/>
  <c r="AB50" i="12"/>
  <c r="AC50" i="12" s="1"/>
  <c r="AG50" i="12"/>
  <c r="AL60" i="12"/>
  <c r="AG60" i="12"/>
  <c r="AB60" i="12"/>
  <c r="AC60" i="12" s="1"/>
  <c r="AP60" i="12"/>
  <c r="W35" i="4"/>
  <c r="K97" i="10"/>
  <c r="I17" i="5"/>
  <c r="F427" i="8"/>
  <c r="H436" i="8"/>
  <c r="F55" i="9"/>
  <c r="J55" i="9"/>
  <c r="J87" i="9" s="1"/>
  <c r="G87" i="9"/>
  <c r="M121" i="9"/>
  <c r="U21" i="11"/>
  <c r="N16" i="12"/>
  <c r="AL18" i="12"/>
  <c r="M18" i="12"/>
  <c r="AP18" i="12"/>
  <c r="R18" i="12"/>
  <c r="AG24" i="12"/>
  <c r="M24" i="12"/>
  <c r="W24" i="12"/>
  <c r="AB24" i="12"/>
  <c r="AP26" i="12"/>
  <c r="AB26" i="12"/>
  <c r="W26" i="12"/>
  <c r="M26" i="12"/>
  <c r="N26" i="12" s="1"/>
  <c r="AG26" i="12"/>
  <c r="AL30" i="12"/>
  <c r="AG30" i="12"/>
  <c r="AB30" i="12"/>
  <c r="W30" i="12"/>
  <c r="R30" i="12"/>
  <c r="M30" i="12"/>
  <c r="N30" i="12" s="1"/>
  <c r="S30" i="12" s="1"/>
  <c r="AP30" i="12"/>
  <c r="AB33" i="12"/>
  <c r="M41" i="12"/>
  <c r="N41" i="12" s="1"/>
  <c r="S41" i="12" s="1"/>
  <c r="AP41" i="12"/>
  <c r="AG41" i="12"/>
  <c r="R41" i="12"/>
  <c r="W41" i="12"/>
  <c r="AG45" i="12"/>
  <c r="AB45" i="12"/>
  <c r="AC45" i="12" s="1"/>
  <c r="AL45" i="12"/>
  <c r="AP45" i="12"/>
  <c r="AP46" i="12"/>
  <c r="AB46" i="12"/>
  <c r="AC46" i="12" s="1"/>
  <c r="AG46" i="12"/>
  <c r="AP57" i="12"/>
  <c r="AL57" i="12"/>
  <c r="AG57" i="12"/>
  <c r="AB57" i="12"/>
  <c r="AC57" i="12" s="1"/>
  <c r="AG66" i="12"/>
  <c r="AB66" i="12"/>
  <c r="AC66" i="12" s="1"/>
  <c r="AL66" i="12"/>
  <c r="AP66" i="12"/>
  <c r="AG67" i="12"/>
  <c r="AH67" i="12" s="1"/>
  <c r="AL67" i="12"/>
  <c r="AP67" i="12"/>
  <c r="AG69" i="12"/>
  <c r="AH69" i="12" s="1"/>
  <c r="AL69" i="12"/>
  <c r="AP69" i="12"/>
  <c r="T20" i="4"/>
  <c r="L97" i="10"/>
  <c r="M40" i="5"/>
  <c r="M43" i="5" s="1"/>
  <c r="F436" i="8"/>
  <c r="R697" i="8"/>
  <c r="P697" i="8"/>
  <c r="O21" i="5" s="1"/>
  <c r="J749" i="8"/>
  <c r="K55" i="9"/>
  <c r="L74" i="9"/>
  <c r="L84" i="9" s="1"/>
  <c r="L87" i="9" s="1"/>
  <c r="M25" i="7"/>
  <c r="M26" i="7" s="1"/>
  <c r="O26" i="4"/>
  <c r="O27" i="4" s="1"/>
  <c r="F121" i="9"/>
  <c r="G16" i="7"/>
  <c r="F60" i="11"/>
  <c r="I50" i="11"/>
  <c r="I52" i="11" s="1"/>
  <c r="M7" i="12"/>
  <c r="L6" i="12"/>
  <c r="F12" i="12"/>
  <c r="L15" i="12"/>
  <c r="K14" i="12"/>
  <c r="M17" i="12"/>
  <c r="AP17" i="12"/>
  <c r="AG17" i="12"/>
  <c r="R17" i="12"/>
  <c r="W17" i="12"/>
  <c r="W18" i="12"/>
  <c r="AG18" i="12"/>
  <c r="AL26" i="12"/>
  <c r="R33" i="12"/>
  <c r="AL34" i="12"/>
  <c r="M34" i="12"/>
  <c r="N34" i="12" s="1"/>
  <c r="S34" i="12" s="1"/>
  <c r="W34" i="12"/>
  <c r="M37" i="12"/>
  <c r="N37" i="12" s="1"/>
  <c r="S37" i="12" s="1"/>
  <c r="AL37" i="12"/>
  <c r="W37" i="12"/>
  <c r="R37" i="12"/>
  <c r="AG37" i="12"/>
  <c r="AL38" i="12"/>
  <c r="AG38" i="12"/>
  <c r="AB38" i="12"/>
  <c r="W38" i="12"/>
  <c r="AP38" i="12"/>
  <c r="R38" i="12"/>
  <c r="S38" i="12" s="1"/>
  <c r="AL41" i="12"/>
  <c r="AB42" i="12"/>
  <c r="H49" i="12"/>
  <c r="K49" i="12" s="1"/>
  <c r="L49" i="12" s="1"/>
  <c r="F49" i="12"/>
  <c r="AP58" i="12"/>
  <c r="AB58" i="12"/>
  <c r="AC58" i="12" s="1"/>
  <c r="AG58" i="12"/>
  <c r="AH62" i="12"/>
  <c r="AD62" i="12"/>
  <c r="AD65" i="12"/>
  <c r="AH65" i="12"/>
  <c r="U19" i="4"/>
  <c r="T35" i="4"/>
  <c r="K38" i="4"/>
  <c r="O25" i="7"/>
  <c r="O26" i="7" s="1"/>
  <c r="L262" i="8"/>
  <c r="H381" i="8"/>
  <c r="I38" i="4"/>
  <c r="T38" i="4" s="1"/>
  <c r="L491" i="8"/>
  <c r="I55" i="9"/>
  <c r="H422" i="8"/>
  <c r="L422" i="8" s="1"/>
  <c r="F390" i="8" s="1"/>
  <c r="H390" i="8"/>
  <c r="J589" i="8"/>
  <c r="J590" i="8" s="1"/>
  <c r="F80" i="9"/>
  <c r="M84" i="9"/>
  <c r="M87" i="9" s="1"/>
  <c r="L210" i="9"/>
  <c r="L130" i="9" s="1"/>
  <c r="R612" i="8" s="1"/>
  <c r="O19" i="6" s="1"/>
  <c r="U40" i="11"/>
  <c r="AL6" i="12"/>
  <c r="AP10" i="12"/>
  <c r="AB10" i="12"/>
  <c r="AG10" i="12"/>
  <c r="M10" i="12"/>
  <c r="W10" i="12"/>
  <c r="F11" i="12"/>
  <c r="H11" i="12"/>
  <c r="K11" i="12" s="1"/>
  <c r="N17" i="12"/>
  <c r="S17" i="12" s="1"/>
  <c r="N18" i="12"/>
  <c r="S18" i="12" s="1"/>
  <c r="F25" i="12"/>
  <c r="R26" i="12"/>
  <c r="AB34" i="12"/>
  <c r="AP34" i="12"/>
  <c r="AP37" i="12"/>
  <c r="H39" i="12"/>
  <c r="K39" i="12" s="1"/>
  <c r="L39" i="12" s="1"/>
  <c r="F39" i="12"/>
  <c r="AB41" i="12"/>
  <c r="M43" i="12"/>
  <c r="N43" i="12" s="1"/>
  <c r="R43" i="12"/>
  <c r="AL43" i="12"/>
  <c r="AB43" i="12"/>
  <c r="AG43" i="12"/>
  <c r="AG47" i="12"/>
  <c r="AL50" i="12"/>
  <c r="AP51" i="12"/>
  <c r="AL51" i="12"/>
  <c r="AB51" i="12"/>
  <c r="AC51" i="12" s="1"/>
  <c r="AH55" i="12"/>
  <c r="J540" i="8"/>
  <c r="J541" i="8" s="1"/>
  <c r="J586" i="8"/>
  <c r="N630" i="8"/>
  <c r="P705" i="8"/>
  <c r="J732" i="8"/>
  <c r="I27" i="5" s="1"/>
  <c r="R732" i="8"/>
  <c r="Q27" i="5" s="1"/>
  <c r="H31" i="12"/>
  <c r="K31" i="12" s="1"/>
  <c r="L31" i="12" s="1"/>
  <c r="F31" i="12"/>
  <c r="AL36" i="12"/>
  <c r="AP36" i="12"/>
  <c r="R36" i="12"/>
  <c r="S36" i="12" s="1"/>
  <c r="AG53" i="12"/>
  <c r="AB53" i="12"/>
  <c r="AC53" i="12" s="1"/>
  <c r="AP53" i="12"/>
  <c r="F56" i="12"/>
  <c r="H56" i="12"/>
  <c r="K56" i="12" s="1"/>
  <c r="L56" i="12" s="1"/>
  <c r="AL64" i="12"/>
  <c r="AG64" i="12"/>
  <c r="AB64" i="12"/>
  <c r="AC64" i="12" s="1"/>
  <c r="AP65" i="12"/>
  <c r="AL65" i="12"/>
  <c r="AG65" i="12"/>
  <c r="M12" i="5"/>
  <c r="L697" i="8"/>
  <c r="K21" i="5" s="1"/>
  <c r="K84" i="9"/>
  <c r="G121" i="9"/>
  <c r="K121" i="9"/>
  <c r="F208" i="9"/>
  <c r="F210" i="9" s="1"/>
  <c r="F28" i="12"/>
  <c r="M29" i="12"/>
  <c r="N29" i="12" s="1"/>
  <c r="AG36" i="12"/>
  <c r="M40" i="12"/>
  <c r="N40" i="12" s="1"/>
  <c r="S40" i="12" s="1"/>
  <c r="W40" i="12"/>
  <c r="AB40" i="12"/>
  <c r="AG40" i="12"/>
  <c r="AP40" i="12"/>
  <c r="F48" i="12"/>
  <c r="H48" i="12"/>
  <c r="K48" i="12" s="1"/>
  <c r="L48" i="12" s="1"/>
  <c r="F52" i="12"/>
  <c r="H52" i="12"/>
  <c r="K52" i="12" s="1"/>
  <c r="L52" i="12" s="1"/>
  <c r="F53" i="12"/>
  <c r="AL53" i="12"/>
  <c r="AP55" i="12"/>
  <c r="AL55" i="12"/>
  <c r="AG55" i="12"/>
  <c r="AP61" i="12"/>
  <c r="AL61" i="12"/>
  <c r="AB61" i="12"/>
  <c r="AC61" i="12" s="1"/>
  <c r="AP54" i="12"/>
  <c r="AB54" i="12"/>
  <c r="AC54" i="12" s="1"/>
  <c r="AL54" i="12"/>
  <c r="AG59" i="12"/>
  <c r="AB59" i="12"/>
  <c r="AC59" i="12" s="1"/>
  <c r="AG63" i="12"/>
  <c r="AB63" i="12"/>
  <c r="AC63" i="12" s="1"/>
  <c r="AL63" i="12"/>
  <c r="AG62" i="12"/>
  <c r="AG68" i="12"/>
  <c r="AH68" i="12" s="1"/>
  <c r="AL68" i="12"/>
  <c r="AP68" i="12"/>
  <c r="AL70" i="12"/>
  <c r="AM70" i="12" s="1"/>
  <c r="AP70" i="12"/>
  <c r="K44" i="5" l="1"/>
  <c r="K41" i="4"/>
  <c r="G89" i="11" s="1"/>
  <c r="O44" i="5"/>
  <c r="M24" i="5"/>
  <c r="O47" i="7"/>
  <c r="N734" i="8"/>
  <c r="O22" i="4"/>
  <c r="O28" i="4" s="1"/>
  <c r="M23" i="5"/>
  <c r="D69" i="10"/>
  <c r="M22" i="4"/>
  <c r="G119" i="11" s="1"/>
  <c r="C120" i="11" s="1"/>
  <c r="M48" i="4"/>
  <c r="G121" i="11" s="1"/>
  <c r="AE88" i="11"/>
  <c r="AA89" i="11" s="1"/>
  <c r="E47" i="7"/>
  <c r="AP91" i="11"/>
  <c r="AR89" i="11" s="1"/>
  <c r="G47" i="7"/>
  <c r="F69" i="10"/>
  <c r="G69" i="10" s="1"/>
  <c r="S87" i="11"/>
  <c r="E14" i="7"/>
  <c r="G117" i="11"/>
  <c r="I120" i="11" s="1"/>
  <c r="K36" i="10"/>
  <c r="T36" i="4"/>
  <c r="S44" i="5"/>
  <c r="S46" i="5" s="1"/>
  <c r="S62" i="5" s="1"/>
  <c r="G86" i="11"/>
  <c r="I89" i="11" s="1"/>
  <c r="I47" i="7"/>
  <c r="Q44" i="5"/>
  <c r="Q46" i="5" s="1"/>
  <c r="M11" i="7" s="1"/>
  <c r="M22" i="7" s="1"/>
  <c r="M32" i="7" s="1"/>
  <c r="P491" i="8"/>
  <c r="T45" i="4"/>
  <c r="I28" i="5"/>
  <c r="K68" i="10" s="1"/>
  <c r="K28" i="5"/>
  <c r="L68" i="10" s="1"/>
  <c r="L436" i="8"/>
  <c r="G41" i="4"/>
  <c r="G48" i="4" s="1"/>
  <c r="Q24" i="5"/>
  <c r="M14" i="7"/>
  <c r="T16" i="4"/>
  <c r="I44" i="5"/>
  <c r="F438" i="8"/>
  <c r="L390" i="8"/>
  <c r="F367" i="8" s="1"/>
  <c r="L367" i="8" s="1"/>
  <c r="F342" i="8" s="1"/>
  <c r="L342" i="8" s="1"/>
  <c r="J734" i="8"/>
  <c r="H395" i="8"/>
  <c r="I41" i="4"/>
  <c r="I48" i="4" s="1"/>
  <c r="O14" i="7"/>
  <c r="S24" i="5"/>
  <c r="F130" i="9"/>
  <c r="I62" i="5"/>
  <c r="X36" i="12"/>
  <c r="T36" i="12"/>
  <c r="X38" i="12"/>
  <c r="T38" i="12"/>
  <c r="AH63" i="12"/>
  <c r="AD63" i="12"/>
  <c r="AL56" i="12"/>
  <c r="AG56" i="12"/>
  <c r="AB56" i="12"/>
  <c r="AC56" i="12" s="1"/>
  <c r="AP56" i="12"/>
  <c r="K14" i="7"/>
  <c r="O24" i="5"/>
  <c r="O28" i="5" s="1"/>
  <c r="AI55" i="12"/>
  <c r="AM55" i="12"/>
  <c r="X18" i="12"/>
  <c r="T18" i="12"/>
  <c r="F404" i="8"/>
  <c r="L398" i="8"/>
  <c r="AI62" i="12"/>
  <c r="AM62" i="12"/>
  <c r="X34" i="12"/>
  <c r="T34" i="12"/>
  <c r="AL15" i="12"/>
  <c r="AL14" i="12" s="1"/>
  <c r="L14" i="12"/>
  <c r="AG15" i="12"/>
  <c r="AG14" i="12" s="1"/>
  <c r="M15" i="12"/>
  <c r="M14" i="12" s="1"/>
  <c r="AP15" i="12"/>
  <c r="AP14" i="12" s="1"/>
  <c r="R15" i="12"/>
  <c r="R14" i="12" s="1"/>
  <c r="W15" i="12"/>
  <c r="W14" i="12" s="1"/>
  <c r="AB15" i="12"/>
  <c r="AB14" i="12" s="1"/>
  <c r="N15" i="12"/>
  <c r="F365" i="8"/>
  <c r="AR40" i="11"/>
  <c r="AR42" i="11" s="1"/>
  <c r="AL40" i="11"/>
  <c r="AL42" i="11" s="1"/>
  <c r="AH66" i="12"/>
  <c r="AD66" i="12"/>
  <c r="X30" i="12"/>
  <c r="T30" i="12"/>
  <c r="Y32" i="12"/>
  <c r="AC32" i="12"/>
  <c r="AL27" i="12"/>
  <c r="AL23" i="12" s="1"/>
  <c r="W27" i="12"/>
  <c r="W23" i="12" s="1"/>
  <c r="AB27" i="12"/>
  <c r="AG27" i="12"/>
  <c r="M27" i="12"/>
  <c r="N27" i="12" s="1"/>
  <c r="AP27" i="12"/>
  <c r="AP23" i="12" s="1"/>
  <c r="R27" i="12"/>
  <c r="R23" i="12" s="1"/>
  <c r="AH21" i="12"/>
  <c r="AC20" i="12"/>
  <c r="AD21" i="12"/>
  <c r="AD20" i="12" s="1"/>
  <c r="Y12" i="12"/>
  <c r="AC12" i="12"/>
  <c r="R618" i="8"/>
  <c r="L138" i="9"/>
  <c r="M136" i="9" s="1"/>
  <c r="AM68" i="12"/>
  <c r="AI68" i="12"/>
  <c r="AH54" i="12"/>
  <c r="AD54" i="12"/>
  <c r="AL48" i="12"/>
  <c r="AG48" i="12"/>
  <c r="AB48" i="12"/>
  <c r="AC48" i="12" s="1"/>
  <c r="AP48" i="12"/>
  <c r="S29" i="12"/>
  <c r="T29" i="12" s="1"/>
  <c r="O29" i="12"/>
  <c r="M97" i="10"/>
  <c r="O97" i="10" s="1"/>
  <c r="AO39" i="5"/>
  <c r="AP64" i="11"/>
  <c r="M17" i="5"/>
  <c r="AD64" i="12"/>
  <c r="AH64" i="12"/>
  <c r="M31" i="12"/>
  <c r="N31" i="12" s="1"/>
  <c r="S31" i="12" s="1"/>
  <c r="AB31" i="12"/>
  <c r="AL31" i="12"/>
  <c r="R31" i="12"/>
  <c r="AG31" i="12"/>
  <c r="AG23" i="12" s="1"/>
  <c r="AP31" i="12"/>
  <c r="W31" i="12"/>
  <c r="AD51" i="12"/>
  <c r="AH51" i="12"/>
  <c r="M39" i="12"/>
  <c r="N39" i="12" s="1"/>
  <c r="S39" i="12" s="1"/>
  <c r="AB39" i="12"/>
  <c r="AL39" i="12"/>
  <c r="R39" i="12"/>
  <c r="AG39" i="12"/>
  <c r="W39" i="12"/>
  <c r="AP39" i="12"/>
  <c r="X17" i="12"/>
  <c r="T17" i="12"/>
  <c r="N10" i="12"/>
  <c r="AI65" i="12"/>
  <c r="AM65" i="12"/>
  <c r="AG49" i="12"/>
  <c r="AB49" i="12"/>
  <c r="AC49" i="12" s="1"/>
  <c r="AL49" i="12"/>
  <c r="AP49" i="12"/>
  <c r="AM67" i="12"/>
  <c r="AI67" i="12"/>
  <c r="X41" i="12"/>
  <c r="T41" i="12"/>
  <c r="N24" i="12"/>
  <c r="AD47" i="12"/>
  <c r="AH47" i="12"/>
  <c r="L389" i="8"/>
  <c r="F366" i="8" s="1"/>
  <c r="L366" i="8" s="1"/>
  <c r="F341" i="8" s="1"/>
  <c r="L341" i="8" s="1"/>
  <c r="L620" i="8"/>
  <c r="N618" i="8" s="1"/>
  <c r="I23" i="6"/>
  <c r="I25" i="6" s="1"/>
  <c r="I54" i="4" s="1"/>
  <c r="AQ70" i="12"/>
  <c r="AR70" i="12" s="1"/>
  <c r="AN70" i="12"/>
  <c r="AH59" i="12"/>
  <c r="AD59" i="12"/>
  <c r="S43" i="12"/>
  <c r="K9" i="12"/>
  <c r="L11" i="12"/>
  <c r="AH58" i="12"/>
  <c r="AD58" i="12"/>
  <c r="X37" i="12"/>
  <c r="T37" i="12"/>
  <c r="E97" i="10"/>
  <c r="G97" i="10" s="1"/>
  <c r="M44" i="5"/>
  <c r="AM69" i="12"/>
  <c r="AI69" i="12"/>
  <c r="AD57" i="12"/>
  <c r="AH57" i="12"/>
  <c r="AE57" i="11"/>
  <c r="G88" i="11"/>
  <c r="C89" i="11" s="1"/>
  <c r="S44" i="12"/>
  <c r="M35" i="12"/>
  <c r="N35" i="12" s="1"/>
  <c r="R35" i="12"/>
  <c r="AB35" i="12"/>
  <c r="AG35" i="12"/>
  <c r="AP35" i="12"/>
  <c r="AL35" i="12"/>
  <c r="W35" i="12"/>
  <c r="F74" i="9"/>
  <c r="F84" i="9" s="1"/>
  <c r="F87" i="9" s="1"/>
  <c r="G25" i="7"/>
  <c r="G26" i="7" s="1"/>
  <c r="L734" i="8"/>
  <c r="AD61" i="12"/>
  <c r="AH61" i="12"/>
  <c r="AL52" i="12"/>
  <c r="AG52" i="12"/>
  <c r="AB52" i="12"/>
  <c r="AC52" i="12" s="1"/>
  <c r="AP52" i="12"/>
  <c r="T40" i="12"/>
  <c r="X40" i="12"/>
  <c r="K87" i="9"/>
  <c r="AH53" i="12"/>
  <c r="AD53" i="12"/>
  <c r="K23" i="12"/>
  <c r="H427" i="8"/>
  <c r="R7" i="12"/>
  <c r="R6" i="12" s="1"/>
  <c r="N7" i="12"/>
  <c r="M6" i="12"/>
  <c r="L427" i="8"/>
  <c r="AH46" i="12"/>
  <c r="AD46" i="12"/>
  <c r="AD45" i="12"/>
  <c r="AH45" i="12"/>
  <c r="O26" i="12"/>
  <c r="S26" i="12"/>
  <c r="AB23" i="12"/>
  <c r="O16" i="12"/>
  <c r="S16" i="12"/>
  <c r="P734" i="8"/>
  <c r="V734" i="8" s="1"/>
  <c r="C68" i="10"/>
  <c r="AH60" i="12"/>
  <c r="AD60" i="12"/>
  <c r="AH50" i="12"/>
  <c r="AD50" i="12"/>
  <c r="S42" i="12"/>
  <c r="S33" i="12"/>
  <c r="O28" i="12"/>
  <c r="S28" i="12"/>
  <c r="F395" i="8"/>
  <c r="L23" i="12"/>
  <c r="S25" i="12"/>
  <c r="O25" i="12"/>
  <c r="I121" i="11"/>
  <c r="F129" i="11"/>
  <c r="C121" i="11"/>
  <c r="AE86" i="11" l="1"/>
  <c r="AL89" i="11"/>
  <c r="AE59" i="11"/>
  <c r="AA60" i="11" s="1"/>
  <c r="K48" i="4"/>
  <c r="G90" i="11" s="1"/>
  <c r="S56" i="11"/>
  <c r="M28" i="5"/>
  <c r="M68" i="10" s="1"/>
  <c r="F97" i="11"/>
  <c r="Q62" i="5"/>
  <c r="F406" i="8"/>
  <c r="O11" i="7"/>
  <c r="O22" i="7" s="1"/>
  <c r="O32" i="7" s="1"/>
  <c r="F128" i="11"/>
  <c r="F130" i="11" s="1"/>
  <c r="L438" i="8"/>
  <c r="I26" i="4" s="1"/>
  <c r="I27" i="4" s="1"/>
  <c r="I28" i="4" s="1"/>
  <c r="I29" i="5"/>
  <c r="I46" i="5" s="1"/>
  <c r="K29" i="5"/>
  <c r="K46" i="5" s="1"/>
  <c r="C122" i="11"/>
  <c r="L395" i="8"/>
  <c r="X25" i="12"/>
  <c r="T25" i="12"/>
  <c r="AI50" i="12"/>
  <c r="AM50" i="12"/>
  <c r="AM53" i="12"/>
  <c r="AI53" i="12"/>
  <c r="AI61" i="12"/>
  <c r="AM61" i="12"/>
  <c r="AI58" i="12"/>
  <c r="AM58" i="12"/>
  <c r="X43" i="12"/>
  <c r="T43" i="12"/>
  <c r="AI47" i="12"/>
  <c r="AM47" i="12"/>
  <c r="X39" i="12"/>
  <c r="T39" i="12"/>
  <c r="E68" i="10"/>
  <c r="G68" i="10" s="1"/>
  <c r="M138" i="9"/>
  <c r="T618" i="8"/>
  <c r="AD12" i="12"/>
  <c r="AH12" i="12"/>
  <c r="F372" i="8"/>
  <c r="L365" i="8"/>
  <c r="AN62" i="12"/>
  <c r="AQ62" i="12"/>
  <c r="AR62" i="12" s="1"/>
  <c r="Y18" i="12"/>
  <c r="AC18" i="12"/>
  <c r="S7" i="12"/>
  <c r="N6" i="12"/>
  <c r="S35" i="12"/>
  <c r="AI51" i="12"/>
  <c r="AM51" i="12"/>
  <c r="X31" i="12"/>
  <c r="T31" i="12"/>
  <c r="AN68" i="12"/>
  <c r="AQ68" i="12"/>
  <c r="AR68" i="12" s="1"/>
  <c r="X42" i="12"/>
  <c r="T42" i="12"/>
  <c r="AM60" i="12"/>
  <c r="AI60" i="12"/>
  <c r="X16" i="12"/>
  <c r="T16" i="12"/>
  <c r="AI46" i="12"/>
  <c r="AM46" i="12"/>
  <c r="Y40" i="12"/>
  <c r="AC40" i="12"/>
  <c r="X44" i="12"/>
  <c r="T44" i="12"/>
  <c r="AN69" i="12"/>
  <c r="AQ69" i="12"/>
  <c r="AR69" i="12" s="1"/>
  <c r="AC37" i="12"/>
  <c r="Y37" i="12"/>
  <c r="AG11" i="12"/>
  <c r="AG9" i="12" s="1"/>
  <c r="AG4" i="12" s="1"/>
  <c r="AB11" i="12"/>
  <c r="AB9" i="12" s="1"/>
  <c r="AB4" i="12" s="1"/>
  <c r="W11" i="12"/>
  <c r="W9" i="12" s="1"/>
  <c r="W4" i="12" s="1"/>
  <c r="AP11" i="12"/>
  <c r="AP9" i="12" s="1"/>
  <c r="AP4" i="12" s="1"/>
  <c r="M11" i="12"/>
  <c r="AL11" i="12"/>
  <c r="AL9" i="12" s="1"/>
  <c r="AL4" i="12" s="1"/>
  <c r="L9" i="12"/>
  <c r="L4" i="12" s="1"/>
  <c r="R11" i="12"/>
  <c r="R9" i="12" s="1"/>
  <c r="R4" i="12" s="1"/>
  <c r="AM59" i="12"/>
  <c r="AI59" i="12"/>
  <c r="M23" i="12"/>
  <c r="AM64" i="12"/>
  <c r="AI64" i="12"/>
  <c r="AM21" i="12"/>
  <c r="AH20" i="12"/>
  <c r="AI21" i="12"/>
  <c r="AI20" i="12" s="1"/>
  <c r="AD32" i="12"/>
  <c r="AH32" i="12"/>
  <c r="N68" i="10"/>
  <c r="O29" i="5"/>
  <c r="O46" i="5" s="1"/>
  <c r="F375" i="8"/>
  <c r="L404" i="8"/>
  <c r="AD56" i="12"/>
  <c r="AH56" i="12"/>
  <c r="AM63" i="12"/>
  <c r="AI63" i="12"/>
  <c r="X33" i="12"/>
  <c r="T33" i="12"/>
  <c r="T26" i="12"/>
  <c r="X26" i="12"/>
  <c r="AD52" i="12"/>
  <c r="AH52" i="12"/>
  <c r="N620" i="8"/>
  <c r="P618" i="8" s="1"/>
  <c r="K23" i="6"/>
  <c r="K25" i="6" s="1"/>
  <c r="K54" i="4" s="1"/>
  <c r="AC41" i="12"/>
  <c r="Y41" i="12"/>
  <c r="AH49" i="12"/>
  <c r="AD49" i="12"/>
  <c r="AC17" i="12"/>
  <c r="Y17" i="12"/>
  <c r="AR62" i="11"/>
  <c r="AL62" i="11"/>
  <c r="R620" i="8"/>
  <c r="O23" i="6"/>
  <c r="O25" i="6" s="1"/>
  <c r="O54" i="4" s="1"/>
  <c r="F98" i="11"/>
  <c r="C90" i="11"/>
  <c r="C91" i="11" s="1"/>
  <c r="I90" i="11"/>
  <c r="I91" i="11" s="1"/>
  <c r="O27" i="12"/>
  <c r="S27" i="12"/>
  <c r="AM66" i="12"/>
  <c r="AI66" i="12"/>
  <c r="N14" i="12"/>
  <c r="O15" i="12"/>
  <c r="O14" i="12" s="1"/>
  <c r="S15" i="12"/>
  <c r="AQ55" i="12"/>
  <c r="AR55" i="12" s="1"/>
  <c r="AN55" i="12"/>
  <c r="AC36" i="12"/>
  <c r="Y36" i="12"/>
  <c r="X28" i="12"/>
  <c r="T28" i="12"/>
  <c r="AM45" i="12"/>
  <c r="AI45" i="12"/>
  <c r="AI57" i="12"/>
  <c r="AM57" i="12"/>
  <c r="K4" i="12"/>
  <c r="O24" i="12"/>
  <c r="O23" i="12" s="1"/>
  <c r="N23" i="12"/>
  <c r="S24" i="12"/>
  <c r="AN67" i="12"/>
  <c r="AQ67" i="12"/>
  <c r="AR67" i="12" s="1"/>
  <c r="AQ65" i="12"/>
  <c r="AR65" i="12" s="1"/>
  <c r="AN65" i="12"/>
  <c r="O10" i="12"/>
  <c r="O9" i="12" s="1"/>
  <c r="S10" i="12"/>
  <c r="AD48" i="12"/>
  <c r="AH48" i="12"/>
  <c r="AI54" i="12"/>
  <c r="AM54" i="12"/>
  <c r="AC30" i="12"/>
  <c r="Y30" i="12"/>
  <c r="I122" i="11"/>
  <c r="Y34" i="12"/>
  <c r="AC34" i="12"/>
  <c r="Y38" i="12"/>
  <c r="AC38" i="12"/>
  <c r="F131" i="9"/>
  <c r="J612" i="8"/>
  <c r="O68" i="10" l="1"/>
  <c r="C36" i="10"/>
  <c r="K42" i="10" s="1"/>
  <c r="M29" i="5"/>
  <c r="M46" i="5" s="1"/>
  <c r="C38" i="10" s="1"/>
  <c r="C44" i="10" s="1"/>
  <c r="F99" i="11"/>
  <c r="I50" i="5"/>
  <c r="K50" i="5"/>
  <c r="K53" i="5" s="1"/>
  <c r="L406" i="8"/>
  <c r="K26" i="4" s="1"/>
  <c r="K27" i="4" s="1"/>
  <c r="AP60" i="11" s="1"/>
  <c r="AL63" i="11" s="1"/>
  <c r="AL64" i="11" s="1"/>
  <c r="AD38" i="12"/>
  <c r="AH38" i="12"/>
  <c r="AN54" i="12"/>
  <c r="AQ54" i="12"/>
  <c r="AR54" i="12" s="1"/>
  <c r="AH36" i="12"/>
  <c r="AD36" i="12"/>
  <c r="T27" i="12"/>
  <c r="X27" i="12"/>
  <c r="M23" i="6"/>
  <c r="M25" i="6" s="1"/>
  <c r="M54" i="4" s="1"/>
  <c r="P620" i="8"/>
  <c r="AC33" i="12"/>
  <c r="Y33" i="12"/>
  <c r="AM56" i="12"/>
  <c r="AI56" i="12"/>
  <c r="X35" i="12"/>
  <c r="T35" i="12"/>
  <c r="L372" i="8"/>
  <c r="F340" i="8"/>
  <c r="Y26" i="12"/>
  <c r="AC26" i="12"/>
  <c r="AN59" i="12"/>
  <c r="AQ59" i="12"/>
  <c r="AR59" i="12" s="1"/>
  <c r="N11" i="12"/>
  <c r="M9" i="12"/>
  <c r="M4" i="12" s="1"/>
  <c r="AH40" i="12"/>
  <c r="AD40" i="12"/>
  <c r="AQ60" i="12"/>
  <c r="AR60" i="12" s="1"/>
  <c r="AN60" i="12"/>
  <c r="AQ51" i="12"/>
  <c r="AR51" i="12" s="1"/>
  <c r="AN51" i="12"/>
  <c r="AC39" i="12"/>
  <c r="Y39" i="12"/>
  <c r="J613" i="8"/>
  <c r="G19" i="6"/>
  <c r="G20" i="6" s="1"/>
  <c r="O4" i="12"/>
  <c r="AN45" i="12"/>
  <c r="AQ45" i="12"/>
  <c r="AR45" i="12" s="1"/>
  <c r="AH17" i="12"/>
  <c r="AD17" i="12"/>
  <c r="AH41" i="12"/>
  <c r="AD41" i="12"/>
  <c r="AM32" i="12"/>
  <c r="AI32" i="12"/>
  <c r="AN21" i="12"/>
  <c r="AN20" i="12" s="1"/>
  <c r="AM20" i="12"/>
  <c r="AQ21" i="12"/>
  <c r="F148" i="9"/>
  <c r="F149" i="9" s="1"/>
  <c r="G129" i="9"/>
  <c r="T24" i="12"/>
  <c r="X24" i="12"/>
  <c r="S23" i="12"/>
  <c r="AQ57" i="12"/>
  <c r="AR57" i="12" s="1"/>
  <c r="AN57" i="12"/>
  <c r="J530" i="8"/>
  <c r="J545" i="8" s="1"/>
  <c r="E11" i="7"/>
  <c r="E22" i="7" s="1"/>
  <c r="E32" i="7" s="1"/>
  <c r="E34" i="7" s="1"/>
  <c r="C128" i="10"/>
  <c r="I63" i="5"/>
  <c r="S14" i="12"/>
  <c r="T15" i="12"/>
  <c r="T14" i="12" s="1"/>
  <c r="X15" i="12"/>
  <c r="AN66" i="12"/>
  <c r="AQ66" i="12"/>
  <c r="AR66" i="12" s="1"/>
  <c r="AN63" i="12"/>
  <c r="AQ63" i="12"/>
  <c r="AR63" i="12" s="1"/>
  <c r="F381" i="8"/>
  <c r="F383" i="8" s="1"/>
  <c r="L375" i="8"/>
  <c r="AQ64" i="12"/>
  <c r="AR64" i="12" s="1"/>
  <c r="AN64" i="12"/>
  <c r="L530" i="8"/>
  <c r="L545" i="8" s="1"/>
  <c r="G11" i="7"/>
  <c r="G22" i="7" s="1"/>
  <c r="G32" i="7" s="1"/>
  <c r="K63" i="5"/>
  <c r="D128" i="10"/>
  <c r="AH37" i="12"/>
  <c r="AD37" i="12"/>
  <c r="AC44" i="12"/>
  <c r="Y44" i="12"/>
  <c r="AC16" i="12"/>
  <c r="AD16" i="12" s="1"/>
  <c r="Y16" i="12"/>
  <c r="Y42" i="12"/>
  <c r="AC42" i="12"/>
  <c r="T7" i="12"/>
  <c r="T6" i="12" s="1"/>
  <c r="X7" i="12"/>
  <c r="S6" i="12"/>
  <c r="E128" i="10"/>
  <c r="AN50" i="12"/>
  <c r="AQ50" i="12"/>
  <c r="AR50" i="12" s="1"/>
  <c r="T10" i="12"/>
  <c r="T9" i="12" s="1"/>
  <c r="X10" i="12"/>
  <c r="AM49" i="12"/>
  <c r="AI49" i="12"/>
  <c r="F128" i="10"/>
  <c r="S91" i="11"/>
  <c r="K11" i="7"/>
  <c r="K22" i="7" s="1"/>
  <c r="K32" i="7" s="1"/>
  <c r="O63" i="5"/>
  <c r="AE93" i="11"/>
  <c r="AG90" i="11" s="1"/>
  <c r="AG91" i="11" s="1"/>
  <c r="K38" i="10"/>
  <c r="C42" i="10"/>
  <c r="AN46" i="12"/>
  <c r="AQ46" i="12"/>
  <c r="AR46" i="12" s="1"/>
  <c r="AC31" i="12"/>
  <c r="Y31" i="12"/>
  <c r="AD18" i="12"/>
  <c r="AH18" i="12"/>
  <c r="Q23" i="6"/>
  <c r="Q25" i="6" s="1"/>
  <c r="Q54" i="4" s="1"/>
  <c r="T620" i="8"/>
  <c r="AC43" i="12"/>
  <c r="Y43" i="12"/>
  <c r="AN53" i="12"/>
  <c r="AQ53" i="12"/>
  <c r="AR53" i="12" s="1"/>
  <c r="AD34" i="12"/>
  <c r="AH34" i="12"/>
  <c r="AD30" i="12"/>
  <c r="AH30" i="12"/>
  <c r="AM48" i="12"/>
  <c r="AI48" i="12"/>
  <c r="AC28" i="12"/>
  <c r="Y28" i="12"/>
  <c r="AM52" i="12"/>
  <c r="AI52" i="12"/>
  <c r="AI12" i="12"/>
  <c r="AM12" i="12"/>
  <c r="AQ47" i="12"/>
  <c r="AR47" i="12" s="1"/>
  <c r="AN47" i="12"/>
  <c r="AN58" i="12"/>
  <c r="AQ58" i="12"/>
  <c r="AR58" i="12" s="1"/>
  <c r="AQ61" i="12"/>
  <c r="AR61" i="12" s="1"/>
  <c r="AN61" i="12"/>
  <c r="AC25" i="12"/>
  <c r="Y25" i="12"/>
  <c r="M63" i="5" l="1"/>
  <c r="S60" i="11"/>
  <c r="O58" i="11" s="1"/>
  <c r="G128" i="10"/>
  <c r="I11" i="7"/>
  <c r="I22" i="7" s="1"/>
  <c r="I32" i="7" s="1"/>
  <c r="K44" i="10"/>
  <c r="AE64" i="11"/>
  <c r="AG61" i="11" s="1"/>
  <c r="AG62" i="11" s="1"/>
  <c r="K28" i="4"/>
  <c r="AP61" i="11" s="1"/>
  <c r="AR63" i="11" s="1"/>
  <c r="AR64" i="11" s="1"/>
  <c r="AI34" i="12"/>
  <c r="AM34" i="12"/>
  <c r="U89" i="11"/>
  <c r="O89" i="11"/>
  <c r="AH33" i="12"/>
  <c r="AD33" i="12"/>
  <c r="AQ12" i="12"/>
  <c r="AR12" i="12" s="1"/>
  <c r="AN12" i="12"/>
  <c r="O149" i="9"/>
  <c r="F4" i="9"/>
  <c r="AH39" i="12"/>
  <c r="AD39" i="12"/>
  <c r="AD26" i="12"/>
  <c r="AH26" i="12"/>
  <c r="AH25" i="12"/>
  <c r="AD25" i="12"/>
  <c r="AM30" i="12"/>
  <c r="AI30" i="12"/>
  <c r="Y10" i="12"/>
  <c r="AC10" i="12"/>
  <c r="AI37" i="12"/>
  <c r="AM37" i="12"/>
  <c r="Y24" i="12"/>
  <c r="X23" i="12"/>
  <c r="AC24" i="12"/>
  <c r="AQ20" i="12"/>
  <c r="AR21" i="12"/>
  <c r="AR20" i="12" s="1"/>
  <c r="AQ32" i="12"/>
  <c r="AR32" i="12" s="1"/>
  <c r="AN32" i="12"/>
  <c r="AM17" i="12"/>
  <c r="AI17" i="12"/>
  <c r="G27" i="6"/>
  <c r="G53" i="4"/>
  <c r="G56" i="4" s="1"/>
  <c r="S11" i="12"/>
  <c r="N9" i="12"/>
  <c r="N4" i="12" s="1"/>
  <c r="AC35" i="12"/>
  <c r="Y35" i="12"/>
  <c r="AQ56" i="12"/>
  <c r="AR56" i="12" s="1"/>
  <c r="AN56" i="12"/>
  <c r="AM36" i="12"/>
  <c r="AI36" i="12"/>
  <c r="AM38" i="12"/>
  <c r="AI38" i="12"/>
  <c r="AI18" i="12"/>
  <c r="AM18" i="12"/>
  <c r="AH44" i="12"/>
  <c r="AD44" i="12"/>
  <c r="Y15" i="12"/>
  <c r="Y14" i="12" s="1"/>
  <c r="X14" i="12"/>
  <c r="AC15" i="12"/>
  <c r="G131" i="9"/>
  <c r="L611" i="8"/>
  <c r="AI41" i="12"/>
  <c r="AM41" i="12"/>
  <c r="AM40" i="12"/>
  <c r="AI40" i="12"/>
  <c r="AQ52" i="12"/>
  <c r="AR52" i="12" s="1"/>
  <c r="AN52" i="12"/>
  <c r="AQ48" i="12"/>
  <c r="AR48" i="12" s="1"/>
  <c r="AN48" i="12"/>
  <c r="AH43" i="12"/>
  <c r="AD43" i="12"/>
  <c r="Y7" i="12"/>
  <c r="Y6" i="12" s="1"/>
  <c r="X6" i="12"/>
  <c r="AC7" i="12"/>
  <c r="L381" i="8"/>
  <c r="L383" i="8" s="1"/>
  <c r="M26" i="4" s="1"/>
  <c r="M27" i="4" s="1"/>
  <c r="F350" i="8"/>
  <c r="E48" i="7"/>
  <c r="G33" i="7"/>
  <c r="G34" i="7" s="1"/>
  <c r="AD28" i="12"/>
  <c r="AH28" i="12"/>
  <c r="AH31" i="12"/>
  <c r="AD31" i="12"/>
  <c r="AN49" i="12"/>
  <c r="AQ49" i="12"/>
  <c r="AR49" i="12" s="1"/>
  <c r="AD42" i="12"/>
  <c r="AH42" i="12"/>
  <c r="T23" i="12"/>
  <c r="T4" i="12" s="1"/>
  <c r="L340" i="8"/>
  <c r="L346" i="8" s="1"/>
  <c r="F327" i="8" s="1"/>
  <c r="F346" i="8"/>
  <c r="Y27" i="12"/>
  <c r="AC27" i="12"/>
  <c r="U58" i="11" l="1"/>
  <c r="L327" i="8"/>
  <c r="L332" i="8" s="1"/>
  <c r="L334" i="8" s="1"/>
  <c r="F332" i="8"/>
  <c r="F334" i="8" s="1"/>
  <c r="C35" i="10"/>
  <c r="C41" i="10" s="1"/>
  <c r="S54" i="11"/>
  <c r="U59" i="11" s="1"/>
  <c r="U60" i="11" s="1"/>
  <c r="AP87" i="11"/>
  <c r="AL90" i="11" s="1"/>
  <c r="AL91" i="11" s="1"/>
  <c r="M28" i="4"/>
  <c r="G48" i="7"/>
  <c r="I33" i="7"/>
  <c r="I34" i="7" s="1"/>
  <c r="AH7" i="12"/>
  <c r="AC6" i="12"/>
  <c r="AD7" i="12"/>
  <c r="AD6" i="12" s="1"/>
  <c r="AQ40" i="12"/>
  <c r="AR40" i="12" s="1"/>
  <c r="AN40" i="12"/>
  <c r="G148" i="9"/>
  <c r="G149" i="9" s="1"/>
  <c r="G4" i="9" s="1"/>
  <c r="H129" i="9"/>
  <c r="H131" i="9" s="1"/>
  <c r="AQ36" i="12"/>
  <c r="AR36" i="12" s="1"/>
  <c r="AN36" i="12"/>
  <c r="AH35" i="12"/>
  <c r="AD35" i="12"/>
  <c r="AI31" i="12"/>
  <c r="AM31" i="12"/>
  <c r="AN41" i="12"/>
  <c r="AQ41" i="12"/>
  <c r="AR41" i="12" s="1"/>
  <c r="AC14" i="12"/>
  <c r="AD15" i="12"/>
  <c r="AD14" i="12" s="1"/>
  <c r="AH15" i="12"/>
  <c r="AI44" i="12"/>
  <c r="AM44" i="12"/>
  <c r="Y23" i="12"/>
  <c r="AD10" i="12"/>
  <c r="AH10" i="12"/>
  <c r="AQ30" i="12"/>
  <c r="AR30" i="12" s="1"/>
  <c r="AN30" i="12"/>
  <c r="AM28" i="12"/>
  <c r="AI28" i="12"/>
  <c r="L350" i="8"/>
  <c r="L355" i="8" s="1"/>
  <c r="L357" i="8" s="1"/>
  <c r="F355" i="8"/>
  <c r="F357" i="8" s="1"/>
  <c r="AM43" i="12"/>
  <c r="AI43" i="12"/>
  <c r="AQ38" i="12"/>
  <c r="AR38" i="12" s="1"/>
  <c r="AN38" i="12"/>
  <c r="X11" i="12"/>
  <c r="S9" i="12"/>
  <c r="S4" i="12" s="1"/>
  <c r="AN17" i="12"/>
  <c r="AQ17" i="12"/>
  <c r="AR17" i="12" s="1"/>
  <c r="AN37" i="12"/>
  <c r="AQ37" i="12"/>
  <c r="AR37" i="12" s="1"/>
  <c r="AM33" i="12"/>
  <c r="AI33" i="12"/>
  <c r="AD27" i="12"/>
  <c r="AH27" i="12"/>
  <c r="AI42" i="12"/>
  <c r="AM42" i="12"/>
  <c r="I18" i="6"/>
  <c r="I20" i="6" s="1"/>
  <c r="L613" i="8"/>
  <c r="N611" i="8" s="1"/>
  <c r="AQ18" i="12"/>
  <c r="AR18" i="12" s="1"/>
  <c r="AN18" i="12"/>
  <c r="G39" i="6"/>
  <c r="G40" i="6" s="1"/>
  <c r="G57" i="4"/>
  <c r="G67" i="4" s="1"/>
  <c r="AD24" i="12"/>
  <c r="AC23" i="12"/>
  <c r="AH24" i="12"/>
  <c r="AI25" i="12"/>
  <c r="AM25" i="12"/>
  <c r="AI39" i="12"/>
  <c r="AM39" i="12"/>
  <c r="AQ34" i="12"/>
  <c r="AR34" i="12" s="1"/>
  <c r="AN34" i="12"/>
  <c r="AI26" i="12"/>
  <c r="AM26" i="12"/>
  <c r="AQ26" i="12" l="1"/>
  <c r="AR26" i="12" s="1"/>
  <c r="AN26" i="12"/>
  <c r="AN39" i="12"/>
  <c r="AQ39" i="12"/>
  <c r="AR39" i="12" s="1"/>
  <c r="N613" i="8"/>
  <c r="P611" i="8" s="1"/>
  <c r="K18" i="6"/>
  <c r="K20" i="6" s="1"/>
  <c r="AN28" i="12"/>
  <c r="AQ28" i="12"/>
  <c r="AR28" i="12" s="1"/>
  <c r="AQ44" i="12"/>
  <c r="AR44" i="12" s="1"/>
  <c r="AN44" i="12"/>
  <c r="AN31" i="12"/>
  <c r="AQ31" i="12"/>
  <c r="AR31" i="12" s="1"/>
  <c r="H148" i="9"/>
  <c r="H149" i="9" s="1"/>
  <c r="H4" i="9" s="1"/>
  <c r="I129" i="9"/>
  <c r="I131" i="9" s="1"/>
  <c r="K33" i="7"/>
  <c r="K34" i="7" s="1"/>
  <c r="I48" i="7"/>
  <c r="AI24" i="12"/>
  <c r="AH23" i="12"/>
  <c r="AM24" i="12"/>
  <c r="I27" i="6"/>
  <c r="I53" i="4"/>
  <c r="I56" i="4" s="1"/>
  <c r="AI27" i="12"/>
  <c r="AM27" i="12"/>
  <c r="AN33" i="12"/>
  <c r="AQ33" i="12"/>
  <c r="AR33" i="12" s="1"/>
  <c r="AI10" i="12"/>
  <c r="AM10" i="12"/>
  <c r="AM35" i="12"/>
  <c r="AI35" i="12"/>
  <c r="AN25" i="12"/>
  <c r="AQ25" i="12"/>
  <c r="AR25" i="12" s="1"/>
  <c r="AH14" i="12"/>
  <c r="AM15" i="12"/>
  <c r="AI15" i="12"/>
  <c r="AI14" i="12" s="1"/>
  <c r="AH6" i="12"/>
  <c r="AM7" i="12"/>
  <c r="AI7" i="12"/>
  <c r="AI6" i="12" s="1"/>
  <c r="S85" i="11"/>
  <c r="U90" i="11" s="1"/>
  <c r="U91" i="11" s="1"/>
  <c r="K35" i="10"/>
  <c r="K41" i="10" s="1"/>
  <c r="AP88" i="11"/>
  <c r="AR90" i="11" s="1"/>
  <c r="AR91" i="11" s="1"/>
  <c r="AD23" i="12"/>
  <c r="AQ42" i="12"/>
  <c r="AR42" i="12" s="1"/>
  <c r="AN42" i="12"/>
  <c r="AC11" i="12"/>
  <c r="Y11" i="12"/>
  <c r="Y9" i="12" s="1"/>
  <c r="Y4" i="12" s="1"/>
  <c r="X9" i="12"/>
  <c r="X4" i="12" s="1"/>
  <c r="AN43" i="12"/>
  <c r="AQ43" i="12"/>
  <c r="AR43" i="12" s="1"/>
  <c r="AH11" i="12" l="1"/>
  <c r="AD11" i="12"/>
  <c r="AD9" i="12" s="1"/>
  <c r="AD4" i="12" s="1"/>
  <c r="AC9" i="12"/>
  <c r="AC4" i="12" s="1"/>
  <c r="AN7" i="12"/>
  <c r="AN6" i="12" s="1"/>
  <c r="AM6" i="12"/>
  <c r="AQ24" i="12"/>
  <c r="AN24" i="12"/>
  <c r="AN23" i="12" s="1"/>
  <c r="AM23" i="12"/>
  <c r="AN35" i="12"/>
  <c r="AQ35" i="12"/>
  <c r="AR35" i="12" s="1"/>
  <c r="AI23" i="12"/>
  <c r="I148" i="9"/>
  <c r="I149" i="9" s="1"/>
  <c r="J129" i="9"/>
  <c r="J131" i="9" s="1"/>
  <c r="K27" i="6"/>
  <c r="K53" i="4"/>
  <c r="K56" i="4" s="1"/>
  <c r="AQ27" i="12"/>
  <c r="AR27" i="12" s="1"/>
  <c r="AN27" i="12"/>
  <c r="M33" i="7"/>
  <c r="M34" i="7" s="1"/>
  <c r="K48" i="7"/>
  <c r="I39" i="6"/>
  <c r="I40" i="6" s="1"/>
  <c r="I51" i="5"/>
  <c r="I53" i="5" s="1"/>
  <c r="I57" i="4"/>
  <c r="I67" i="4" s="1"/>
  <c r="AQ15" i="12"/>
  <c r="AM14" i="12"/>
  <c r="AN15" i="12"/>
  <c r="AN14" i="12" s="1"/>
  <c r="AQ10" i="12"/>
  <c r="AN10" i="12"/>
  <c r="P613" i="8"/>
  <c r="M18" i="6"/>
  <c r="M20" i="6" s="1"/>
  <c r="AE61" i="11" l="1"/>
  <c r="AA61" i="11" s="1"/>
  <c r="AA62" i="11" s="1"/>
  <c r="C37" i="10"/>
  <c r="C43" i="10" s="1"/>
  <c r="K39" i="6"/>
  <c r="K40" i="6" s="1"/>
  <c r="S57" i="11"/>
  <c r="O59" i="11" s="1"/>
  <c r="O60" i="11" s="1"/>
  <c r="K57" i="4"/>
  <c r="K67" i="4" s="1"/>
  <c r="AR15" i="12"/>
  <c r="AR14" i="12" s="1"/>
  <c r="AQ14" i="12"/>
  <c r="J148" i="9"/>
  <c r="J149" i="9" s="1"/>
  <c r="J4" i="9" s="1"/>
  <c r="K129" i="9"/>
  <c r="K131" i="9" s="1"/>
  <c r="AR24" i="12"/>
  <c r="AR23" i="12" s="1"/>
  <c r="AQ23" i="12"/>
  <c r="AR6" i="12"/>
  <c r="M48" i="7"/>
  <c r="O33" i="7"/>
  <c r="O34" i="7" s="1"/>
  <c r="O48" i="7" s="1"/>
  <c r="M53" i="4"/>
  <c r="M56" i="4" s="1"/>
  <c r="M27" i="6"/>
  <c r="AR10" i="12"/>
  <c r="P149" i="9"/>
  <c r="I4" i="9"/>
  <c r="AM11" i="12"/>
  <c r="AI11" i="12"/>
  <c r="AI9" i="12" s="1"/>
  <c r="AI4" i="12" s="1"/>
  <c r="AH9" i="12"/>
  <c r="AH4" i="12" s="1"/>
  <c r="K148" i="9" l="1"/>
  <c r="K149" i="9" s="1"/>
  <c r="K4" i="9" s="1"/>
  <c r="L129" i="9"/>
  <c r="S88" i="11"/>
  <c r="O90" i="11" s="1"/>
  <c r="O91" i="11" s="1"/>
  <c r="AE90" i="11"/>
  <c r="AA90" i="11" s="1"/>
  <c r="AA91" i="11" s="1"/>
  <c r="M39" i="6"/>
  <c r="M40" i="6" s="1"/>
  <c r="K37" i="10"/>
  <c r="K43" i="10" s="1"/>
  <c r="M57" i="4"/>
  <c r="M67" i="4" s="1"/>
  <c r="AQ11" i="12"/>
  <c r="AN11" i="12"/>
  <c r="AN9" i="12" s="1"/>
  <c r="AN4" i="12" s="1"/>
  <c r="AM9" i="12"/>
  <c r="AM4" i="12" s="1"/>
  <c r="L131" i="9" l="1"/>
  <c r="R611" i="8"/>
  <c r="AR11" i="12"/>
  <c r="AR9" i="12" s="1"/>
  <c r="AR4" i="12" s="1"/>
  <c r="AQ9" i="12"/>
  <c r="AQ4" i="12" s="1"/>
  <c r="R613" i="8" l="1"/>
  <c r="O18" i="6"/>
  <c r="O20" i="6" s="1"/>
  <c r="M129" i="9"/>
  <c r="L148" i="9"/>
  <c r="L149" i="9" s="1"/>
  <c r="L4" i="9" s="1"/>
  <c r="O27" i="6" l="1"/>
  <c r="O53" i="4"/>
  <c r="O56" i="4" s="1"/>
  <c r="T611" i="8"/>
  <c r="M131" i="9"/>
  <c r="M148" i="9" s="1"/>
  <c r="M149" i="9" s="1"/>
  <c r="M4" i="9" s="1"/>
  <c r="O39" i="6" l="1"/>
  <c r="O40" i="6" s="1"/>
  <c r="O57" i="4"/>
  <c r="O67" i="4" s="1"/>
  <c r="Q18" i="6"/>
  <c r="Q20" i="6" s="1"/>
  <c r="T613" i="8"/>
  <c r="Q27" i="6" l="1"/>
  <c r="Q53" i="4"/>
  <c r="Q56" i="4" s="1"/>
  <c r="Q39" i="6" l="1"/>
  <c r="Q40" i="6" s="1"/>
  <c r="Q57" i="4"/>
  <c r="Q67" i="4" s="1"/>
  <c r="T667" i="8"/>
  <c r="S23" i="5"/>
  <c r="R734" i="8"/>
  <c r="R667" i="8"/>
  <c r="Q23" i="5"/>
</calcChain>
</file>

<file path=xl/sharedStrings.xml><?xml version="1.0" encoding="utf-8"?>
<sst xmlns="http://schemas.openxmlformats.org/spreadsheetml/2006/main" count="1954" uniqueCount="969">
  <si>
    <t>YAYASAN LEMBAGA PENDIDIKAN ILMU HUKUM</t>
  </si>
  <si>
    <t>DAN MANAJEMEN IBLAM</t>
  </si>
  <si>
    <t>LAPORAN KEUANGAN</t>
  </si>
  <si>
    <t>ini tambahan dari kak irma</t>
  </si>
  <si>
    <t>Pendapatan berasal dari donasi yang disajikan pada laporan aktivitas sebagai penambah aset bersih tidak terikat, kecuali jika penggunaannya dibatasi oleh donatur, dan menyajikan beban sebagai pengurang aset bersih tidak terikat.</t>
  </si>
  <si>
    <t xml:space="preserve">Pembatasan oleh donatur diklasifikasikan menjadi pembatasan terikat temporer dan terikat permanen. Pembatasan terikat temporer adalah pembatasan penggunaan donasi oleh donatur yang menetapkan agar donasi tersebut dipertahankan sampai dengan periode tertentu atau sampai dengan terpenuhinya keadaan tertentu. </t>
  </si>
  <si>
    <t>Pembatasan terikat permanen merupakan pembatasan agar donasi dan sumber daya yang telah disumbangkan oleh para donatur dipertahankan secara permanen, tetapi yayasan diizinkan untuk menggunakan atau memanfaatkan donasi dan sumber daya tersebut sehingga memperoleh penghasilan atau manfaat ekonomi lainnya.</t>
  </si>
  <si>
    <t xml:space="preserve">Klasifikasi pendapatan sebagai berikut: </t>
  </si>
  <si>
    <t>a.</t>
  </si>
  <si>
    <t>Pendapatan dan Penghasilan Tidak Terikat</t>
  </si>
  <si>
    <t>Sumber pendapatan tidak terikat berasal dari pendapatan spp, yaitu pendapatan sumbangan partisipasi pendapatan dari mahasiswa serta berasal dari pendapatan lain-lain yang berasal dari pendapatan bunga bank dan pendapatan lainnya.</t>
  </si>
  <si>
    <t>b.</t>
  </si>
  <si>
    <t>Pendapatan Terikat Temporer</t>
  </si>
  <si>
    <t>Pendapatan terikat temporer berasal dari pendapatan sidang, wisuda, dan seminar pelatihan.  Batasan pendapatan sidang, wisuda, dan seminar pelatihan yaitu agar yayasan menggunakan pendapatan tersebut  untuk kegiatan sidang, wisuda, dan seminar pelatihan sampai dengan periode tertentu atau sampai dengan terpenuhinya keadaan tertentu. Dalam hal pendapatan terikat temporer yang pembatasannya tidak berlaku lagi dalam periode yang sama, dapat disajikan sebagai pendapatan tidak terikat sepanjang disajikan secara konsisten dan diungkapkan sebagai kebijakan akuntansi.</t>
  </si>
  <si>
    <t>k.</t>
  </si>
  <si>
    <t>c.</t>
  </si>
  <si>
    <t xml:space="preserve">Pendapatan Terikat Permanen </t>
  </si>
  <si>
    <t xml:space="preserve">Pendapatan terikat permanen, yaitu pendapatan yang berasal dari dana abadi, hibah dan juga wakaf. </t>
  </si>
  <si>
    <t>Uang muka operasional merupakan pembayaran uang muka yang berkaitan dengan biaya pembelian seragam (almamater, toga, jaket) dan pembelian perlengkapan.</t>
  </si>
  <si>
    <t>Atas transaksi sewa dibayar dimuka sampai dengan Desember 2021 adalah sebagai berikut:</t>
  </si>
  <si>
    <t>Keterangan</t>
  </si>
  <si>
    <t>Waktu Transaksi</t>
  </si>
  <si>
    <t>Masa Sewa</t>
  </si>
  <si>
    <t>Nilai Sewa</t>
  </si>
  <si>
    <t xml:space="preserve">Sewa atas Qisqus </t>
  </si>
  <si>
    <t>1 Juli 2021</t>
  </si>
  <si>
    <t>11 bulan</t>
  </si>
  <si>
    <t>Sewa atas Siakad</t>
  </si>
  <si>
    <t>9 Agustus 2021</t>
  </si>
  <si>
    <t>12 bulan</t>
  </si>
  <si>
    <t>Sewa Gedung Al-Irsyad</t>
  </si>
  <si>
    <t>2 November 2021</t>
  </si>
  <si>
    <t>Jumlah</t>
  </si>
  <si>
    <t>Daftar Isi</t>
  </si>
  <si>
    <t>Halaman</t>
  </si>
  <si>
    <t>Laporan Keuangan</t>
  </si>
  <si>
    <t xml:space="preserve">Laporan Posisi Keuangan </t>
  </si>
  <si>
    <t>1</t>
  </si>
  <si>
    <t>Laporan Penghasilan Komperhensif</t>
  </si>
  <si>
    <t>2</t>
  </si>
  <si>
    <t>Laporan Perubahan Aset Neto</t>
  </si>
  <si>
    <t>Laporan Arus Kas</t>
  </si>
  <si>
    <t>Catatan atas Laporan Keuangan</t>
  </si>
  <si>
    <t>5 - 12</t>
  </si>
  <si>
    <t>LAPORAN POSISI KEUANGAN</t>
  </si>
  <si>
    <t>(Disajikan dalam Rupiah, kecuali Dinyatakan Lain)</t>
  </si>
  <si>
    <t>Catatan</t>
  </si>
  <si>
    <t>Januari</t>
  </si>
  <si>
    <t>Februari</t>
  </si>
  <si>
    <t>Maret</t>
  </si>
  <si>
    <t>April</t>
  </si>
  <si>
    <t>Mei</t>
  </si>
  <si>
    <t>Desember</t>
  </si>
  <si>
    <t>Aset</t>
  </si>
  <si>
    <t>Aset Lancar</t>
  </si>
  <si>
    <t>Kas dan Setara Kas</t>
  </si>
  <si>
    <t>2b, 3</t>
  </si>
  <si>
    <t>Sewa Dibayar Dimuka</t>
  </si>
  <si>
    <t>2e, 7</t>
  </si>
  <si>
    <t>Piutang</t>
  </si>
  <si>
    <t>2c, 4</t>
  </si>
  <si>
    <t>Uang Muka</t>
  </si>
  <si>
    <t>2d, 6</t>
  </si>
  <si>
    <t>Perlengkapan</t>
  </si>
  <si>
    <t>Jumlah Aset Lancar</t>
  </si>
  <si>
    <t>Aset Tidak Lancar</t>
  </si>
  <si>
    <t>Aset Tetap - Setelah dikurangi akumulasi penyusutan</t>
  </si>
  <si>
    <t>2f, 8</t>
  </si>
  <si>
    <t>Jumlah Aset Tidak Lancar</t>
  </si>
  <si>
    <t>Jumlah Aset</t>
  </si>
  <si>
    <t>Kewajiban dan Aset Neto</t>
  </si>
  <si>
    <t>Kewajiban Jangka Pendek</t>
  </si>
  <si>
    <t>Dana Titipan Tunas Iblam</t>
  </si>
  <si>
    <t>2i, 9</t>
  </si>
  <si>
    <t>Utang Pajak</t>
  </si>
  <si>
    <t xml:space="preserve">2h, 9, 11a </t>
  </si>
  <si>
    <t>Utang Gaji dan Tunjangan</t>
  </si>
  <si>
    <t>Utang Pembiayaan Aset - Jatuh Tempo</t>
  </si>
  <si>
    <t>Utang Bunga</t>
  </si>
  <si>
    <t>Jumlah Kewajiban Jangka Pendek</t>
  </si>
  <si>
    <t>Kewajiban Jangka Panjang</t>
  </si>
  <si>
    <t>Utang Pembiayaan Aset</t>
  </si>
  <si>
    <t>2i, 10</t>
  </si>
  <si>
    <t>Jumlah Kewajiban Jangka Panjang</t>
  </si>
  <si>
    <t>Jumlah Kewajiban</t>
  </si>
  <si>
    <t>Aset Neto</t>
  </si>
  <si>
    <t>Aset Neto Terikat Permanen</t>
  </si>
  <si>
    <t>Aset Neto Tanpa Pembatasan</t>
  </si>
  <si>
    <t>2j, 12</t>
  </si>
  <si>
    <t>Aset Neto Dengan Pembatasan</t>
  </si>
  <si>
    <t>Jumlah Aset Neto</t>
  </si>
  <si>
    <t>Jumlah Kewajiban dan Aset Neto</t>
  </si>
  <si>
    <t>YAYASAN LEMBAGA PENGEMBANGAN ILMU HUKUM</t>
  </si>
  <si>
    <t>LAPORAN PENGHASILAN KOMPERHENSIF</t>
  </si>
  <si>
    <t>2011</t>
  </si>
  <si>
    <t>Tanpa Pembatasan Dari Pemberi Sumber Daya</t>
  </si>
  <si>
    <t>Pendapatan Tanpa Pembatasan</t>
  </si>
  <si>
    <t>Pendapatan SPP</t>
  </si>
  <si>
    <t>Pendapatan Pendaftaran Mahasiswa Baru</t>
  </si>
  <si>
    <t>Pendapatan Bunga</t>
  </si>
  <si>
    <t>-</t>
  </si>
  <si>
    <t>Sumbangan</t>
  </si>
  <si>
    <t>Pendapatan Lainnya</t>
  </si>
  <si>
    <t>Total Pendapatan Tanpa Pembatasan</t>
  </si>
  <si>
    <t>Beban Tanpa Pembatasan</t>
  </si>
  <si>
    <t>Beban Utilitas, Administrasi, Sewa dan Lainnya</t>
  </si>
  <si>
    <t>Beban Perbaikan dan Pemeliharaan Aset Tetap</t>
  </si>
  <si>
    <t>Beban Gaji dan Tunjangan</t>
  </si>
  <si>
    <t>Beban Penyusutan Aset Tetap</t>
  </si>
  <si>
    <t>Beban Pajak</t>
  </si>
  <si>
    <t>Beban Kegiatan Kemahasiswaan</t>
  </si>
  <si>
    <t>Beban Lainnya</t>
  </si>
  <si>
    <t>Total Beban Tanpa Pembatasan</t>
  </si>
  <si>
    <t>Surplus Tanpa Pembatasan</t>
  </si>
  <si>
    <t>Dengan Pembatasan Dari Pemberi Sumber Daya</t>
  </si>
  <si>
    <t>Pendapatan Dengan Pembatasan</t>
  </si>
  <si>
    <t>Pendapatan Biaya Sidang</t>
  </si>
  <si>
    <t>Pendapatan Biaya Wisuda</t>
  </si>
  <si>
    <t>Pendapatan Pelatihan, Seminar, dan Penelitian</t>
  </si>
  <si>
    <t>Total Pendapatan Dengan Pembatasan</t>
  </si>
  <si>
    <t>Beban Dengan Pembatasan</t>
  </si>
  <si>
    <t>Beban Pelaksanaan Sidang</t>
  </si>
  <si>
    <t>Beban Pelaksanaan Praktikum dan Ujian</t>
  </si>
  <si>
    <t>Beban Pelaksanaan Wisuda</t>
  </si>
  <si>
    <t>Total Beban Dengan Pembatasan</t>
  </si>
  <si>
    <t>Surplus Dengan Pembatasan</t>
  </si>
  <si>
    <t>TOTAL PENGHASILAN KOMPERHENSIF</t>
  </si>
  <si>
    <t xml:space="preserve">Perubahan Aset Neto
</t>
  </si>
  <si>
    <t>Aset Neto Awal Tahun</t>
  </si>
  <si>
    <t>2j, 9</t>
  </si>
  <si>
    <t xml:space="preserve">Koreksi Aset Neto Awal Tahun
</t>
  </si>
  <si>
    <t>Aset Neto Akhir Tahun</t>
  </si>
  <si>
    <t>LAPORAN PERUBAHAN ASET NETO</t>
  </si>
  <si>
    <t>Perubahan Aset Bersih Terikat Permanen</t>
  </si>
  <si>
    <t>Penerimaan Terikat Permanen</t>
  </si>
  <si>
    <t>Pengeluaran Terikat Permanen</t>
  </si>
  <si>
    <t>ASET NETO TANPA PEMBATASAN DARI PEMBERI SUMBER DAYA</t>
  </si>
  <si>
    <t>Saldo Awal</t>
  </si>
  <si>
    <t>Surplus Bulan Berjalan</t>
  </si>
  <si>
    <t>Saldo Akhir</t>
  </si>
  <si>
    <t>ASET NETO DENGAN PEMBATASAN DARI PEMBERI SUMBER DAYA</t>
  </si>
  <si>
    <t>TOTAL ASET NETO</t>
  </si>
  <si>
    <t>LAPORAN ARUS KAS</t>
  </si>
  <si>
    <t>Arus Kas dari Aktivitas Operasi</t>
  </si>
  <si>
    <t>Perubahan dalam aset neto</t>
  </si>
  <si>
    <t xml:space="preserve">Rekonsiliasi perubahan dalam aset neto menjadi kas neto </t>
  </si>
  <si>
    <t>yang digunakan untuk aktivitas operasi:</t>
  </si>
  <si>
    <t>Beban Penyusutan</t>
  </si>
  <si>
    <t>Kenaikan Dana Titipan Tunas Iblam</t>
  </si>
  <si>
    <t>Kenaikan (Penurunan) Utang Pajak</t>
  </si>
  <si>
    <t>Kenaikan (Penurunan) Utang Jangka Pendek</t>
  </si>
  <si>
    <t>Penurunan (Kenaikan) Sewa Dibayar Dimuka</t>
  </si>
  <si>
    <t>Kenaikan Piutang</t>
  </si>
  <si>
    <t>Penurunan (Kenaikan) perlengkapan</t>
  </si>
  <si>
    <t>Penurunan (Kenaikan) Uang Muka</t>
  </si>
  <si>
    <t>Kas Neto diterima (digunakan) untuk aktivitas operasi</t>
  </si>
  <si>
    <t>Arus Kas dari Aktivitas Investasi</t>
  </si>
  <si>
    <t>Pembelian Aset Tetap</t>
  </si>
  <si>
    <t>Kas Neto diterima (digunakan) untuk aktivitas Investasi</t>
  </si>
  <si>
    <t>Arus Kas dari Aktivitas Pendanaan</t>
  </si>
  <si>
    <t>Kas Neto diterima (digunakan) untuk aktivitas Pendanaan</t>
  </si>
  <si>
    <t xml:space="preserve">Kenaikan (Penurunan) Neto dalam kas dan setara kas </t>
  </si>
  <si>
    <t>Kas dan setara kas awal bulan</t>
  </si>
  <si>
    <t>Kas dan setara kas akhir bulan</t>
  </si>
  <si>
    <t>CATATAN ATAS LAPORAN KEUANGAN</t>
  </si>
  <si>
    <t>1.</t>
  </si>
  <si>
    <t>UMUM</t>
  </si>
  <si>
    <t xml:space="preserve"> </t>
  </si>
  <si>
    <t>Yayasan Lembaga Pengembangan Ilmu Hukum dan Manajemen IBLAM selanjutnya disebut "Yayasan" didirikan berdasarkan Akta Notaris Ida Adiningsih, SH. Nomor 10 tanggal 31 Agustus 2018 di Wilayah Jakarta Pusat dengan nama Yayasan Lembaga Pengembangan Ilmu Hukum dan Manajemen IBLAM disingkat "YLPIHMI".</t>
  </si>
  <si>
    <t>Anggaran Dasar Yayasan telah mengalami beberapa kali perubahan dengan perubahan terakhir sesuai akta No. 1 tanggal I Maret 2016 yang dibuat dihadapan Ida Adiningsih, SH selaku Notaris di Jakarta yang telah dilaporkan/diberitahukan kepada Kementerian Hukum dan Hak Asasi Manusia Republik Indonesia di bawah nomor: AHU-AH.01.06-0001513 tanggal 21 Maret 2016.</t>
  </si>
  <si>
    <t>Perubahan ini telah diterima dan dicatat oleh Menteri Hukum dan Hak Asasi Manusia Republik Indonesia dalam surat keputusannya No. AHU-0022832.AH.01.12. Tahun 2017 tanggal 14 Desember 2017.</t>
  </si>
  <si>
    <t>Yayasan berkedudukan di Jalan Kramat Raya Nomor 25 RT 003 RW 002 Kramat Senen Jakarta Pusat DKI Jakarta.</t>
  </si>
  <si>
    <t>Iblam ingin memperkuat komitmennya dalam menghasilkan sumber daya manusia yang unggul di bidang hukum dan meyakini bahwa integritas adalah kunci perbaikan SDM di bidang hukum, dan integritas juga menjadi visi utama serta pilar utama dari empat pilar yang terdiri dari Integritas, Religius, Nasionalis dan Berdaya saing Global.</t>
  </si>
  <si>
    <t xml:space="preserve">Maka dari itu, bertepatan dengan hari anti korupsi sedunia tanggal 9 Desember 2019, Iblam telah meresmikan Visi-Misi terbaru yaitu: </t>
  </si>
  <si>
    <t>Menjadi Sekolah Tinggi Ilmu Hukum yang berintegritas, unggul di tingkat nasional dan berdaya saing global.</t>
  </si>
  <si>
    <t>Penegasan penyebutan brand Institusi menjadi “IBLAM School of Law / IBLAM SL”.</t>
  </si>
  <si>
    <t>Logo baru yang merupakan kombinasi bentuk 4 bulat yang melambangkan elemen perjuangan mencapai kemajuan yang ada di Iblam SL yaitu (a) dosen; (b) mahasiswa; (c) masyarakat; (d) pemerintah, lalu ada bentuk kotak dengan bulatan di tengah sebagai lambang satu tujuan dalam satu rumah perjuangan untuk menghasilkan ahli hukum yang berintegritas dan 4 garis lurus yang melambangkan 4 nilai-nilai dasar perjuangan Iblam SL, yang apabila semuanya digabungkan akan terlihat sebagai perisai yang bermakna bahwa pendidikan hukum harus dijadikan instrumen untuk melindungi dan menghadapi serangan kebodohan, kekacauan dan segala ketidakadilan.</t>
  </si>
  <si>
    <t>Berdasarkan Akta Nomor 10 tanggal 31 Agustus 2018 dari Notaris Ida Adiningsih, SH mengenai pengangkatan kembali anggota pengurus dan pengawas Yayasan. Pada 1 Januari 2022 susunan pengurus dan pengawas Yayasan adalah sebagai berikut:</t>
  </si>
  <si>
    <t>Dewan Pembina</t>
  </si>
  <si>
    <t>:</t>
  </si>
  <si>
    <t>Hj. Asri Mulyanita, S.E.,M.M</t>
  </si>
  <si>
    <t>Dewan Pengurus</t>
  </si>
  <si>
    <t>Ketua</t>
  </si>
  <si>
    <t>Rahmat Dwi Putranto, S.H.,M.H</t>
  </si>
  <si>
    <t>Sekretaris</t>
  </si>
  <si>
    <t>Riandy Laksono, S.E,M.Sc</t>
  </si>
  <si>
    <t>Bendahara</t>
  </si>
  <si>
    <t>Fatimah Ratna Wijayanthy, S.H.,M.H</t>
  </si>
  <si>
    <t>Dewan Pengawas</t>
  </si>
  <si>
    <t>Aisha Mutiara Savitri, S.H.,M.H</t>
  </si>
  <si>
    <t>Kepala Biro</t>
  </si>
  <si>
    <t>Keuangan</t>
  </si>
  <si>
    <t>Sri Wulandara, S.H</t>
  </si>
  <si>
    <t>Akademik S1</t>
  </si>
  <si>
    <t>Dewi Septiani, S.Pd</t>
  </si>
  <si>
    <t>Akademik S2</t>
  </si>
  <si>
    <t>Yolla Aprilianny, S.Pd</t>
  </si>
  <si>
    <t>LPPM</t>
  </si>
  <si>
    <t>Wahyu Mustajab, S.Pd.,M.Pd</t>
  </si>
  <si>
    <t xml:space="preserve">Kemahasiswaan </t>
  </si>
  <si>
    <t>Jamiatur Robekha</t>
  </si>
  <si>
    <t xml:space="preserve">    dan Alumni</t>
  </si>
  <si>
    <t>Humas dan Kerjasama</t>
  </si>
  <si>
    <t>Rani Yuwafi, S.H.,M.H</t>
  </si>
  <si>
    <t>Penjaminan Mutu</t>
  </si>
  <si>
    <t xml:space="preserve">: </t>
  </si>
  <si>
    <t>Fakhlur, S.Sos.,M.H</t>
  </si>
  <si>
    <t>Pusdatin</t>
  </si>
  <si>
    <t>Devi Tri Indriyani, S.Pd</t>
  </si>
  <si>
    <t>SDM &amp; Dosen</t>
  </si>
  <si>
    <t>Radika Husaini Ondo, S.E</t>
  </si>
  <si>
    <t>Adapun susunan pengurus YPIHM Iblam tahun 2022 sebagai berikut:</t>
  </si>
  <si>
    <t>Ketua STIH Iblam</t>
  </si>
  <si>
    <t>Dr. Gunawan Nachrawi, S.H., M.H</t>
  </si>
  <si>
    <t xml:space="preserve">Wakil Ketua I </t>
  </si>
  <si>
    <t>Marjan Miharja, S.H., M.H</t>
  </si>
  <si>
    <t>Wakil Ketua II</t>
  </si>
  <si>
    <t>Arrum Budi Laksono</t>
  </si>
  <si>
    <t>Ketua Program Studi Sarjana Hukum</t>
  </si>
  <si>
    <t>Feny Windyastuti, S.H.,M.H</t>
  </si>
  <si>
    <t>Ketua Program Studi Magister</t>
  </si>
  <si>
    <t>Dr. Misbahul Huda, S.H.,M.H</t>
  </si>
  <si>
    <t>Jenjang Pendidikan yang termasuk dalam STIH Iblam meliputi:</t>
  </si>
  <si>
    <t>Program Studi Ilmu Hukum</t>
  </si>
  <si>
    <t>Sarjana Hukum (S1)</t>
  </si>
  <si>
    <t>Magister Hukum (S2)</t>
  </si>
  <si>
    <t>2.</t>
  </si>
  <si>
    <t>IKHTISAR KEBIJAKAN AKUNTANSI</t>
  </si>
  <si>
    <t>Berikut ini adalah kebijakan akuntansi yang diterapkan dalam menyusun laporan keuangan Yayasan, yang sesuai dengan prinsip akuntansi yang berlaku umum di Indonesia.</t>
  </si>
  <si>
    <t>Dasar Penyusunan Laporan Keuangan</t>
  </si>
  <si>
    <t>Laporan keuangan disusun berdasarkan Standar Akuntansi Keuangan (SAK) di Indonesia yang mencakup Pernyataan Standar Akuntansi Keuangan (PSAK), dan Interpretasi Standar Akuntansi Keuangan (ISAK) yang diterbitkan oleh Dewan Standar Akuntansi Keuangan (DSAK) Ikatan Akuntan Indonesia.</t>
  </si>
  <si>
    <t>Kebijakan akuntansi yang diterapkan dalam penyusunan laporan keuangan adalah ISAK 35 "Penyajian Laporan Keuangan Entitas Berorientasi Nirlaba" yang berlaku efektif 1 Januari 2020 dan selaras dengan kebijakan akuntansi yang diterapkan dalam penyusunan laporan keuangan untuk tahun yang berakhir 31 Desember 2019.</t>
  </si>
  <si>
    <t>Efektif 1 Januari 2020, Entitas menerapkan ISAK No. 35, “Penyajian Laporan Keuangan Entitas Berorientasi Nirlaba”.</t>
  </si>
  <si>
    <t xml:space="preserve">Perubahan ini, mensyaratkan entitas untuk menyediakan pengungkapan yang memungkinkan pengguna laporan keuangan untuk mengevaluasi perubahan pada aset neto tanpa pembatasan dan aset neto dengan pembatasan. </t>
  </si>
  <si>
    <t xml:space="preserve">Dasar penyusunan laporan keuangan, kecuali untuk laporan arus kas, adalah dasar akrual. Mata uang pelaporan yang digunakan untuk penyusunan laporan keuangan adalah mata uang Rupiah. Laporan keuangan tersebut disusun berdasarkan nilai historis, kecuali beberapa akun tertentu disusun berdasarkan pengukuran lain sebagaimana diuraikan dalam kebijakan akuntansi masing-masing akun tersebut. </t>
  </si>
  <si>
    <t>Laporan arus kas disusun dengan menggunakan metode tidak langsung dengan pengelompokkan arus kas dalam aktivitas operasi, investasi dan pendanaan.</t>
  </si>
  <si>
    <t>IKHTISAR KEBIJAKAN AKUNTANSI (Lanjutan)</t>
  </si>
  <si>
    <t>Kas dan setara kas terdiri dari kas, bank, dan semua investasi yang jatuh tempo dalam waktu 3 (tiga) bulan atau kurang dari tanggal perolehannya dan yang tidak dijaminkan serta tidak dibatasi penggunaannya.</t>
  </si>
  <si>
    <t>Deposito berjangka yang jatuh temponya kurang dari tiga bulan (namun dijaminkan) dan deposito berjangka yang jatuh temponya lebih dari tiga bulan dinyatakan sebesar nilai nominal.</t>
  </si>
  <si>
    <t xml:space="preserve">Piutang </t>
  </si>
  <si>
    <t>Yayasan menyajikan piutang sesuai dengan nilai yang kemungkinan dapat ditagih, yaitu merupakan piutang bruto dikurangi penyisihan piutang yang kemungkinan tidak dapat ditagih.</t>
  </si>
  <si>
    <t>Penyisihan piutang yang kemungkinan tidak dapat ditagih dihitung berdasarkan penelaahan masing-masing debitur.</t>
  </si>
  <si>
    <t>d.</t>
  </si>
  <si>
    <t>Uang muka adalah pembayaran dimuka kepada rekanan atas pembelian barang atau jasa.</t>
  </si>
  <si>
    <t>e.</t>
  </si>
  <si>
    <t>Sewa dibayar dimuka adalah pembayaran biaya sewa yang dibayar sebelum menggunakan jasa tersebut.</t>
  </si>
  <si>
    <t>f.</t>
  </si>
  <si>
    <t>Aset Tetap</t>
  </si>
  <si>
    <r>
      <t xml:space="preserve">Aset tetap Yayasan dinilai berdasarkan harga perolehan. Pengeluaran-pengeluaran pemeliharaan dan perbaikan yang jumlahnya relatif kecil dibebankan ke laporan aktivitas tahun berjalan, sedangkan pengeluaran yang material dibukukan sebagai nilai aset </t>
    </r>
    <r>
      <rPr>
        <i/>
        <sz val="12"/>
        <color indexed="8"/>
        <rFont val="Book Antiqua"/>
        <family val="1"/>
      </rPr>
      <t>(dikapitalisasi)</t>
    </r>
    <r>
      <rPr>
        <sz val="12"/>
        <color indexed="8"/>
        <rFont val="Book Antiqua"/>
        <family val="1"/>
      </rPr>
      <t>. Aset tetap yang dijual dikeluarkan dari kelompok aset tetap. Selisih antara harga jual dengan nilai buku aset tetap dicatat sebagai laba/rugi dan dibebankan pada laporan penghasilan komprehensif tahun yang bersangkutan.</t>
    </r>
  </si>
  <si>
    <r>
      <t>Berdasarkan taksiran masa manfaat ekonomis aset tetap, penyusutan aset tetap dihitung dengan menggunakan metode garis lurus</t>
    </r>
    <r>
      <rPr>
        <i/>
        <sz val="12"/>
        <color indexed="8"/>
        <rFont val="Book Antiqua"/>
        <family val="1"/>
      </rPr>
      <t xml:space="preserve"> (straight-line method). </t>
    </r>
    <r>
      <rPr>
        <sz val="12"/>
        <color indexed="8"/>
        <rFont val="Book Antiqua"/>
        <family val="1"/>
      </rPr>
      <t>Yayasan membuat kebijakan untuk menghitung penyusutan sesuai dengan pasal 11 Undang-Undang No. 7 tahun 1983 sebagaimana telah diperbaharui dengan perubahan keempat yaitu Undang-Undang No. 36 tahun 2008 tentang Pajak Penghasilan dan sesuai dengan PMK No. 96 Tahun 2009 tentang Jenis-jenis aset yang termasuk dalam kelompok aset berwujud bukan bangunan untuk keperluan penyusutan. Adapun tabel tarif penyusutan sebagai berikut:</t>
    </r>
  </si>
  <si>
    <t>Kelompok Harta Berwujud</t>
  </si>
  <si>
    <t>Masa Manfaat</t>
  </si>
  <si>
    <t>Tarif Penyusutan</t>
  </si>
  <si>
    <t>I.</t>
  </si>
  <si>
    <t>Bukan Bangunan</t>
  </si>
  <si>
    <t>Kelompok 1</t>
  </si>
  <si>
    <t>4 tahun</t>
  </si>
  <si>
    <t>Kelompok 2</t>
  </si>
  <si>
    <t>8 tahun</t>
  </si>
  <si>
    <t>Kelompok 3</t>
  </si>
  <si>
    <t>16 tahun</t>
  </si>
  <si>
    <t>Kelompok 4</t>
  </si>
  <si>
    <t>20 tahun</t>
  </si>
  <si>
    <t>II.</t>
  </si>
  <si>
    <t>Bangunan</t>
  </si>
  <si>
    <t>Permanen</t>
  </si>
  <si>
    <t>Tidak Permanen</t>
  </si>
  <si>
    <t>10 tahun</t>
  </si>
  <si>
    <r>
      <t xml:space="preserve">Berkaitan dengan Aset </t>
    </r>
    <r>
      <rPr>
        <i/>
        <sz val="12"/>
        <color rgb="FF000000"/>
        <rFont val="Book Antiqua"/>
        <family val="1"/>
      </rPr>
      <t>Tax Amnesty</t>
    </r>
    <r>
      <rPr>
        <sz val="12"/>
        <color rgb="FF000000"/>
        <rFont val="Book Antiqua"/>
        <family val="1"/>
      </rPr>
      <t>, sesuai dengan Pasal 14 ayat (2) dan ayat (3) UU Nomor 11 tahun 2016 tentang Pengampunan Pajak:</t>
    </r>
  </si>
  <si>
    <t>1)</t>
  </si>
  <si>
    <t>Atas harta tambahan yang diungkapkan dalam Surat Pernyataan yang berupa aktiva tidak berwujud, tidak dapat diamortisasi untuk tujuan perpajakan.</t>
  </si>
  <si>
    <t>2)</t>
  </si>
  <si>
    <t>Atas harta tambahan yang diungkapkan dalam Surat Pernyataan yang berupa aktiva berwujud, tidak dapat disusutkan untuk tujuan perpajakan.</t>
  </si>
  <si>
    <t>g.</t>
  </si>
  <si>
    <t>Investasi Jangka Panjang</t>
  </si>
  <si>
    <t>Investasi Jangka Panjang yaitu investasi yang tidak segera dicairkan dan dimaksudkan untuk dimiliki oleh yayasan lebih dari 12 bulan dalam bentuk aset keuangan. Jangka waktu investasi minimal 12 bulan atau lebih, serta yayasan mendapatkan persentase bagi hasil atas investasi yang bersangkutan sesuai dengan kesepakatan kedua belah pihak.</t>
  </si>
  <si>
    <t>h.</t>
  </si>
  <si>
    <t>Perpajakan</t>
  </si>
  <si>
    <t>Pajak Penghasilan</t>
  </si>
  <si>
    <t>Berdasarkan Peraturan Menteri Keuangan Nomor 80/PMK.03/2009, sisa lebih yang diterima atau diperoleh badan atau lembaga nirlaba yang bergerak dalam bidang pendidikan dan/atau bidang penelitian dan pengembangan, yang dikecualikan dari objek pajak penghasilan.</t>
  </si>
  <si>
    <t>Sisa lebih yang diperoleh badan atau lembaga nirlaba yang ditanamkan kembali dalam bentuk sarana dan prasarana kegiatan pendidikan dan/atau penelitian dan pengembangan yang diselenggarakan bersifat terbuka kepada pihak manapun, dalam jangka waktu paling lama 4 (empat) tahun sejak diperolehnya sisa lebih tersebut dikecualikan sebagai objek Pajak Penghasilan.</t>
  </si>
  <si>
    <t>Sisa lebih sebagaimana dimaksud adalah selisih dari seluruh penerimaan yang merupakan objek Pajak Penghasilan selain penghasilan yang dikenakan Pajak Penghasilan tersendiri, dikurangi dengan pengeluaran untuk biaya operasional sehari-hari badan atau lembaga nirlaba.</t>
  </si>
  <si>
    <t>Sarana dan prasarana kegiatan pendidikan dan/atau penelitian dan pengembangan sebagaimana dimaksud meliputi:</t>
  </si>
  <si>
    <t xml:space="preserve">i)   Pembelian atau pembangunan gedung dan prasarana pendidikan, penelitian dan pengembangan termasuk pembelian tanah sebagai lokasi pembangunan gedung dan prasarana tersebut; </t>
  </si>
  <si>
    <t>ii)  Pengadaan sarana dan prasarana kantor, laboratorium dan perpustakaan;</t>
  </si>
  <si>
    <t>iii) Pembelian/pembangunan asrama mahasiswa, rumah dinas guru, dosen atau karyawan, dan sarana  prasarana olahraga, sepanjang berada di lingkungan/lokasi lembaga pendidikan formal.</t>
  </si>
  <si>
    <t xml:space="preserve">Laba sebelum pajak dapat dikompensasi untuk pengembangan Yayasan, dengan batas maksimal pemanfaatan hingga 4 tahun, sesuai dengan Peraturan Menteri Keuangan Nomor: 80/PMK.03/2009 tanggal  22 April 2009 tentang sisa lebih yang diterima atau diperoleh badan atau lembaga nirlaba yang bergerak dalam bidang pendidikan dan/atau bidang penelitian dan pengembangan, yang dikecualikan dari objek pajak penghasilan.  </t>
  </si>
  <si>
    <t>Aset dan Liabilitas Pengampunan Pajak</t>
  </si>
  <si>
    <t>Yayasan menerapkan PSAK No. 70, "Akuntansi Aset dan Liabilitas Pengampunan Pajak". PSAK ini mengatur perlakuan akuntansi atas aset dan liabilitas pengampunan pajak sesuai dengan Undang-undang No. 11 Tahun 2016 tentang Pengampunan Pajak yang berlaku efektif tanggal 1 Desember 2016.</t>
  </si>
  <si>
    <t>PSAK No. 70 memberikan pilihan kebijakan dalam pengakuan awal aset atau liabilitas yang timbul dari pelaksanaan UU Pengampunan Pajak, menurut sifat aset dan/atau liabilitas yang diakui (PSAK No. 70 Par.06) atau mengikuti ketentuan yang diatur dalam PSAK No. 70 paragraf 10 hingga 23 (Pendekatan Opsional). Keputusan yang dibuat oleh Yayasan harus konsisten untuk semua aset dan liabilitas pengampunan pajak yang diakui.</t>
  </si>
  <si>
    <t>Perpajakan (Lanjutan)</t>
  </si>
  <si>
    <t>Aset pengampunan pajak diakui sebesar biaya perolehan berdasarkan Surat Keterangan Pengampunan Pajak (SKPP). Liabilitas pengampunan pajak diakui sebesar kewajiban kontraktual untuk menyerahkan kas untuk menyelesaikan kewajiban yang berkaitan langsung dengan perolehan aset pengampunan pajak.</t>
  </si>
  <si>
    <t>Yayasan mengakui selisih antara aset pengampunan pajak dan liabilitas pengampunan pajak sebagai bagian dari tambahan modal disetor di ekuitas. Selisih tersebut tidak dapat diakui sebagai laba atau rugi direalisasi maupun direklasifikasi ke saldo laba.</t>
  </si>
  <si>
    <t>Yayasan telah memilih untuk mengukur kembali aset dan liabilitas pengampunan pajak sesuai dengan SAK pada tanggal SKPP. Selisih pengukuran kembali antara nilai wajar tersebut dengan biaya perolehan yang telah diakui sebelumnya, disesuaikan dalam saldo "Tambahan modal disetor".</t>
  </si>
  <si>
    <t>Setelah yayasan melakukan pengukuran kembali aset dan liabilitas pengampunan pajak sesuai SAK, yayasan mereklasifikasi aset dan liabilitas pengampunan pajak tersebut ke dalam pos aset dan liabilitas serupa.</t>
  </si>
  <si>
    <t>i.</t>
  </si>
  <si>
    <t>Kewajiban</t>
  </si>
  <si>
    <t>Kewajiban diakui saat timbulnya hutang, baik kepada individu maupun organisasi lain sebagai akibat dari peristiwa atau transaksi yang penyelesaiannya berakibat pada keluarnya kas atau setara kas di masa depan. Peristiwa atau transaksi yang dapat menimbulkan hutang organisasi, yaitu penerimaan pinjaman kas atau setara kas dan pembelian atau penerimaan jasa yang pembayarannya dilakukan secara kredit.</t>
  </si>
  <si>
    <t>Kewajiban diklasifikasikan berdasarkan waktu jatuh tempo penyelesaiannya, yaitu kewajiban jangka pendek dan kewajiban jangka panjang. Kewajiban jangka pendek merupakan kewajiban yang diharapkan dibayar dalam waktu paling lama 12 bulan setelah tanggal pengakuan. Beberapa kewajiban jangka pendek, seperti utang usaha dan beberapa akrual untuk biaya karyawan dan biaya operasi lain, merupakan bagian modal kerja yang digunakan dalam siklus operasi normal yayasan. Kewajiban jangka panjang adalah kewajiban yang diharapkan dibayar dalam waktu lebih dari 12 bulan setelah tanggal pengakuan. jumlah kewajiban disajikan pada tanggal laporan posisi keuangan sebesar nilai yang belum dapat dilunasi.</t>
  </si>
  <si>
    <t>j.</t>
  </si>
  <si>
    <t>Sesuai dengan Instrumen Standar Akuntansi Keuangan (ISAK) Nomor 35, Aset Neto diklasifikasikan menjadi 2 yaitu Aset Neto tanpa pembatasan sumber daya dan Aset Neto dengan pembatasan sumber daya.</t>
  </si>
  <si>
    <t>Tanpa pembatasan adalah sumber daya yang penggunaanya tidak dibatasi untuk tujuan tertentu oleh pemberi dana yaitu biasanya pendapatan jasa, penjualan barang, sumbangan, dividen, atau hasil investasi dikurangi beban untuk memperoleh pendapatan tersebut.</t>
  </si>
  <si>
    <t>Dengan pembatasan adalah pembatasan penggunaan sumber daya oleh pemberi dana yang menetapkan agar sumber daya tersebut dipertahankan sampai dengan periode tertentu atau sampai dengan terpenuhinya keadaan tertentu.</t>
  </si>
  <si>
    <t>Pengakuan Pendapatan dan Beban</t>
  </si>
  <si>
    <t>TOLONG DIRUBAH KAK AKU TAK PAHAM</t>
  </si>
  <si>
    <t>Pendapatan berasal dari donasi yang disajikan pada laporan perbahan komperhensif sebagai penambah Aset Neto tanpa pematasan, kecuali jika penggunaannya dibatasi oleh donatur, dan menyajikan beban sebagai pengurang aset neto tanpa pembatasan.</t>
  </si>
  <si>
    <t>Penggunaan Estimasi</t>
  </si>
  <si>
    <t>Penyusunan laporan keuangan sesuai dengan prinsip akuntansi yang berlaku umum, mengharuskan manajemen membuat estimasi dan asumsi yang mempengaruhi jumlah aset dan kewajiban dan pengungkapan aset dan kewajiban kontinjen pada tanggal laporan keuangan serta jumlah pendapatan dan beban selama periode pelaporan. Hasil yang sebenarnya dapat berbeda dari jumlah yang diestimasi.</t>
  </si>
  <si>
    <t>3.</t>
  </si>
  <si>
    <t>KAS DAN SETARA KAS</t>
  </si>
  <si>
    <t>Saldo kas dan setara kas pada tanggal 31 Januari 2022 sampai dengan 31 Mei 2022 adalah sebagai berikut:</t>
  </si>
  <si>
    <t>Kas</t>
  </si>
  <si>
    <t>Kas Kecil</t>
  </si>
  <si>
    <t>Kas Kecil Depok</t>
  </si>
  <si>
    <t>Bank</t>
  </si>
  <si>
    <t>Bank BCA Rek. No. 6550300859</t>
  </si>
  <si>
    <t>Bank Mandiri Rek. No. 123-00-0402219-2</t>
  </si>
  <si>
    <t>Bank BCA Rek. No. 6550300344</t>
  </si>
  <si>
    <t>Bank BTN 00241-01-30-001318-3</t>
  </si>
  <si>
    <t>Bank Mandiri Rek. No. 123-00-1666777-8</t>
  </si>
  <si>
    <t>Bank BNI Rek. No. 6880006663</t>
  </si>
  <si>
    <t>Bank BNI Rek. No. 8860007779</t>
  </si>
  <si>
    <t xml:space="preserve">     Jumlah </t>
  </si>
  <si>
    <t>4.</t>
  </si>
  <si>
    <t>PIUTANG</t>
  </si>
  <si>
    <t>Saldo piutang pada tanggal 31 Januari 2022 sampai dengan 31 Mei 2022 adalah sebagai berikut:</t>
  </si>
  <si>
    <t>Piutang Karyawan</t>
  </si>
  <si>
    <t>5.</t>
  </si>
  <si>
    <t>PERLENGKAPAN</t>
  </si>
  <si>
    <t>Saldo perlengkapan pada tanggal 31 Januari 2022 sampai dengan 31 Mei 2022 adalah sebagai berikut:</t>
  </si>
  <si>
    <t>6.</t>
  </si>
  <si>
    <t>UANG MUKA</t>
  </si>
  <si>
    <t>Saldo uang muka pada tanggal 31 Januari 2022 sampai dengan 31 Mei 2022 adalah sebagai berikut:</t>
  </si>
  <si>
    <t>Uang Muka Operasional</t>
  </si>
  <si>
    <t>Yayasan</t>
  </si>
  <si>
    <t>BPA</t>
  </si>
  <si>
    <t>Bagian Sumber Daya Manusia</t>
  </si>
  <si>
    <t>Kampus Harapan Indah</t>
  </si>
  <si>
    <t>Bagian Kemahasiswaan</t>
  </si>
  <si>
    <t>Uang Muka Pembelian Aset</t>
  </si>
  <si>
    <t>Aset Sarana Akademik</t>
  </si>
  <si>
    <t>Aset Sarana Umum</t>
  </si>
  <si>
    <t>belum di link</t>
  </si>
  <si>
    <t>Lainnya</t>
  </si>
  <si>
    <t>Jumlah Uang Muka Pembelian Aset</t>
  </si>
  <si>
    <t>Jumlah Uang Muka</t>
  </si>
  <si>
    <t>7.</t>
  </si>
  <si>
    <t>SEWA DIBAYAR DIMUKA</t>
  </si>
  <si>
    <t>Atas transaksi sewa dibayar dimuka sampai dengan 31 Mei 2022 adalah sebagai berikut:</t>
  </si>
  <si>
    <t>Sewa Server VPS</t>
  </si>
  <si>
    <t>5 Januari 2022</t>
  </si>
  <si>
    <t>Sewa Turnitin</t>
  </si>
  <si>
    <t>11 Januari 2022</t>
  </si>
  <si>
    <t>Masa sewa yang sudah digunakan sampai dengan 31 Mei 2022 adalah sebagai berikut:</t>
  </si>
  <si>
    <t>Sewa yang Sudah Digunakan</t>
  </si>
  <si>
    <t>Beban Sewa yang Sudah Digunakan</t>
  </si>
  <si>
    <t xml:space="preserve"> Masa Sewa Digunakan</t>
  </si>
  <si>
    <t>Saldo sewa dibayar dimuka pada tanggal 31 Januari 2022 sampai dengan 31 Mei 2022 adalah sebagai berikut:</t>
  </si>
  <si>
    <t>Sewa dibayar dimuka</t>
  </si>
  <si>
    <t>8.</t>
  </si>
  <si>
    <t>ASET TETAP</t>
  </si>
  <si>
    <t>Saldo aset tetap pada tanggal 31 Januari 2022 dan 31 Mei 2022 adalah sebagai berikut:</t>
  </si>
  <si>
    <t>Mei 2022</t>
  </si>
  <si>
    <t>Saldo awal</t>
  </si>
  <si>
    <t>Penambahan</t>
  </si>
  <si>
    <t>Pengurangan</t>
  </si>
  <si>
    <t>Saldo akhir</t>
  </si>
  <si>
    <t>Harga perolehan</t>
  </si>
  <si>
    <t>Tanah</t>
  </si>
  <si>
    <t>Gedung</t>
  </si>
  <si>
    <t>Mesin</t>
  </si>
  <si>
    <t>Kendaraan</t>
  </si>
  <si>
    <t>Peralatan Kantor</t>
  </si>
  <si>
    <t>Aset dalam Penyelesaian</t>
  </si>
  <si>
    <t>Akumulasi penyusutan</t>
  </si>
  <si>
    <t>Nilai buku - Bersih</t>
  </si>
  <si>
    <t>April 2022</t>
  </si>
  <si>
    <t>ASET TETAP (Lanjutan)</t>
  </si>
  <si>
    <t>Saldo aset tetap pada tanggal 31 Januari 2022 dan 31 Mei 2022 adalah sebagai berikut (lanjutan):</t>
  </si>
  <si>
    <t>Maret 2022</t>
  </si>
  <si>
    <t>Februari 2022</t>
  </si>
  <si>
    <t>Januari 2022</t>
  </si>
  <si>
    <t>Penambahan aset 2022 adalah sebagai berikut:</t>
  </si>
  <si>
    <t>a)</t>
  </si>
  <si>
    <t xml:space="preserve">Penambahan atas Aset Tetap di tahun 2022 terjadi pada akun Peralatan Kantor yang terdiri dari: </t>
  </si>
  <si>
    <t>Pembelian 1 unit hardisk dan SSD seharga Rp400.000 pada tanggal 8 Januari 2022</t>
  </si>
  <si>
    <t>Pembelian proyektor 1 seharga Rp1.500.000 pada tanggal 10 Januari 2022</t>
  </si>
  <si>
    <t>3)</t>
  </si>
  <si>
    <t>Pembelian proyektor 1 seharga Rp1.600.000 pada tanggal 10 Januari 2022</t>
  </si>
  <si>
    <t>4)</t>
  </si>
  <si>
    <t>Pembelian meja kelas seharga Rp3.000.000 pada tanggal 11 Maret 2022</t>
  </si>
  <si>
    <t>9.</t>
  </si>
  <si>
    <t>KEWAJIBAN JANGKA PENDEK</t>
  </si>
  <si>
    <t>Saldo kewajiban jangka pendek pada tanggal 31 Januari 2022 sampai dengan 31 Mei 2022 adalah sebagai berikut:</t>
  </si>
  <si>
    <t>Utang PPh Pasal 21</t>
  </si>
  <si>
    <t>Utang PPh Pasal 23</t>
  </si>
  <si>
    <t>Utang PPh Pasal 4 ayat 2</t>
  </si>
  <si>
    <t>Dana Titipan Tunas Iblam adalah dana yang sifatnya sementara dan Yayasan berkewajiban untuk menyetorkan dana tersebut kepada pihak yang menitipkan dananya.</t>
  </si>
  <si>
    <t>10.</t>
  </si>
  <si>
    <t>KEWAJIBAN JANGKA PANJANG</t>
  </si>
  <si>
    <t>Saldo kewajiban jangka panjang pada tanggal 31 Januari 2022 dan 31 Mei 2022 adalah sebagai berikut:</t>
  </si>
  <si>
    <t xml:space="preserve">Utang Pembiayaan Aset </t>
  </si>
  <si>
    <t>Utang pembiayaan aset adalah utang atas pembelian 1 buah unit mobil Hyundai dengan kredit seharga Rp360.000.000 yang dibeli di tahun 2017, dengan nilai angsuran Rp10.000.000 per bulan sudah termasuk bunga. Berikut rincian pembiayaan aset untuk mobil Hyundai:</t>
  </si>
  <si>
    <t>Harga Kendaraan OTR</t>
  </si>
  <si>
    <t>Discount cash</t>
  </si>
  <si>
    <t>Masa angsuran</t>
  </si>
  <si>
    <t>5 tahun</t>
  </si>
  <si>
    <t>Jenis</t>
  </si>
  <si>
    <t>Mobil Hyundai</t>
  </si>
  <si>
    <t>Cicilan per bulan</t>
  </si>
  <si>
    <t>Rp10.000.000 terdiri dari pokok dan bunga</t>
  </si>
  <si>
    <t>11.</t>
  </si>
  <si>
    <t>PERPAJAKAN</t>
  </si>
  <si>
    <t xml:space="preserve">a. </t>
  </si>
  <si>
    <t>Saldo utang pajak pada tanggal 31 Januari 2022 dan 31 Mei 2022 adalah sebagai berikut:</t>
  </si>
  <si>
    <t>Pajak Penghasilan Badan</t>
  </si>
  <si>
    <t>Rekonsiliasi antara laba sebelum taksiran pajak penghasilan seperti disajikan pada laporan laba rugi dan akumulasi laba fiskal Yayasan adalah sebagai berikut:</t>
  </si>
  <si>
    <t>September</t>
  </si>
  <si>
    <t>Oktober</t>
  </si>
  <si>
    <t>November</t>
  </si>
  <si>
    <t xml:space="preserve">Kenaikan (penurunan) aset neto tanpa pembatasan sebelum </t>
  </si>
  <si>
    <t>taksiran pajak penghasilan menurut laporan aktivitas</t>
  </si>
  <si>
    <t>Penghasilan yang dikenakan PPh Final</t>
  </si>
  <si>
    <t>dan yang tidak termasuk objek pajak</t>
  </si>
  <si>
    <t>Koreksi fiskal positif</t>
  </si>
  <si>
    <t>Perbedaan permanen:</t>
  </si>
  <si>
    <t>Beban sumbangan</t>
  </si>
  <si>
    <t>Beban pendidikan (beasiswa)</t>
  </si>
  <si>
    <t>Beban pajak</t>
  </si>
  <si>
    <t>Beban pajak bunga</t>
  </si>
  <si>
    <t>Jumlah perbedaan permanen</t>
  </si>
  <si>
    <t>Jumlah koreksi fiskal positif</t>
  </si>
  <si>
    <t>Koreksi fiskal negatif</t>
  </si>
  <si>
    <t>Sisa lebih yang diterima atau diperoleh badan atau lembaga nirlaba yang bergerak di bidang pendidikan dan/atau bidang penelitian dan pengembangan yang telah terdaftar pada instansi yang membidanginya, yang ditanamkan kembali dalam bentuk sarana dan prasarana kegiatan pendidikan dan/atau penelitian dan pengembangan (Pasal 4 ayat 3 huruf M UU PPh dan PMK Nomor: 80/PMK.03/2009)</t>
  </si>
  <si>
    <t>Jumlah koreksi fiskal negatif</t>
  </si>
  <si>
    <t>Penghasilan Neto Fiskal</t>
  </si>
  <si>
    <t>Kompensasi Kerugian Fiskal</t>
  </si>
  <si>
    <t>Pajak Penghasilan Terutang</t>
  </si>
  <si>
    <t>Kredit Pajak</t>
  </si>
  <si>
    <t>PPh Pasal 29 Terutang</t>
  </si>
  <si>
    <t>Taksiran PPh Pasal 25 Tahun Pajak 2021</t>
  </si>
  <si>
    <t>Program Pengampunan Pajak</t>
  </si>
  <si>
    <r>
      <t xml:space="preserve">Berdasarkan Surat Keterangan Pengampunan Pajak Nomor: KET-621/PP/WPJ.06/2017 pada tanggal 4 Januari 2017 yang diterima oleh Lembaga Pengembangan Ilmu Hukum dan Manajemen Iblam dari Kantor Pelayanan Pajak Pratama Jakarta Pusat. Berikut rincian aset yang diikut sertakan pada Program Penghapusan Pajak yang terdiri dari uang tunai, Giro Bank Mandiri, Giro Bank BCA, Piutang, dan Aset Tetap. Adapun rincian aset </t>
    </r>
    <r>
      <rPr>
        <i/>
        <sz val="12"/>
        <color rgb="FF000000"/>
        <rFont val="Book Antiqua"/>
        <family val="1"/>
      </rPr>
      <t>tax amnesty</t>
    </r>
    <r>
      <rPr>
        <sz val="12"/>
        <color indexed="8"/>
        <rFont val="Book Antiqua"/>
        <family val="1"/>
      </rPr>
      <t xml:space="preserve"> adalah sebagai berikut:</t>
    </r>
  </si>
  <si>
    <r>
      <t xml:space="preserve">Adapun rincian aset </t>
    </r>
    <r>
      <rPr>
        <i/>
        <sz val="12"/>
        <color rgb="FF000000"/>
        <rFont val="Book Antiqua"/>
        <family val="1"/>
      </rPr>
      <t>tax amnesty</t>
    </r>
    <r>
      <rPr>
        <sz val="12"/>
        <color indexed="8"/>
        <rFont val="Book Antiqua"/>
        <family val="1"/>
      </rPr>
      <t xml:space="preserve"> adalah sebagai berikut:</t>
    </r>
  </si>
  <si>
    <r>
      <t>Kas dan Setara -</t>
    </r>
    <r>
      <rPr>
        <i/>
        <sz val="12"/>
        <color rgb="FF000000"/>
        <rFont val="Book Antiqua"/>
        <family val="1"/>
      </rPr>
      <t xml:space="preserve"> tax amnesty</t>
    </r>
  </si>
  <si>
    <r>
      <t>Bank BCA -</t>
    </r>
    <r>
      <rPr>
        <i/>
        <sz val="12"/>
        <color rgb="FF000000"/>
        <rFont val="Book Antiqua"/>
        <family val="1"/>
      </rPr>
      <t xml:space="preserve"> tax amnesty</t>
    </r>
  </si>
  <si>
    <r>
      <t xml:space="preserve">Kas - </t>
    </r>
    <r>
      <rPr>
        <i/>
        <sz val="12"/>
        <color rgb="FF000000"/>
        <rFont val="Book Antiqua"/>
        <family val="1"/>
      </rPr>
      <t>tax amnesty</t>
    </r>
  </si>
  <si>
    <r>
      <t xml:space="preserve">Bank Mandiri - </t>
    </r>
    <r>
      <rPr>
        <i/>
        <sz val="12"/>
        <color rgb="FF000000"/>
        <rFont val="Book Antiqua"/>
        <family val="1"/>
      </rPr>
      <t>tax amnesty</t>
    </r>
  </si>
  <si>
    <t xml:space="preserve">     Jumlah</t>
  </si>
  <si>
    <t>Akun ini terdiri dari :</t>
  </si>
  <si>
    <t>Piutang Mahasiswa</t>
  </si>
  <si>
    <t>Piutang Lainnya</t>
  </si>
  <si>
    <t>Dikurangi Cadangan Piutang Tak Tertagih</t>
  </si>
  <si>
    <t>Jumlah Netto</t>
  </si>
  <si>
    <t>Piutang pegawai diberikan oleh manajemen kepada pegawai yang mengajukan pinjaman dan disetujui dengan perjanjian tertentu, mengenai pengembaliannya yaitu dengan memotong gaji setiap bulannya. Piutang pimpinan merupakan pinjaman yang diberikan kepada pimpinan Universitas maupun pimpinan Yayasan untuk keperluan pribadinya.</t>
  </si>
  <si>
    <r>
      <t xml:space="preserve">Piutang - </t>
    </r>
    <r>
      <rPr>
        <i/>
        <sz val="12"/>
        <color rgb="FF000000"/>
        <rFont val="Book Antiqua"/>
        <family val="1"/>
      </rPr>
      <t>tax amnesty</t>
    </r>
  </si>
  <si>
    <r>
      <t xml:space="preserve">Aset Tetap - </t>
    </r>
    <r>
      <rPr>
        <i/>
        <sz val="12"/>
        <rFont val="Book Antiqua"/>
        <family val="1"/>
      </rPr>
      <t>tax amnesty</t>
    </r>
  </si>
  <si>
    <r>
      <t xml:space="preserve">Aset Tetap Peralatan, Elektronik, Furniture - </t>
    </r>
    <r>
      <rPr>
        <i/>
        <sz val="12"/>
        <rFont val="Book Antiqua"/>
        <family val="1"/>
      </rPr>
      <t>tax amnesty</t>
    </r>
  </si>
  <si>
    <r>
      <t xml:space="preserve">Aset Tetap Kendaraan - </t>
    </r>
    <r>
      <rPr>
        <i/>
        <sz val="12"/>
        <rFont val="Book Antiqua"/>
        <family val="1"/>
      </rPr>
      <t>tax amnesty</t>
    </r>
  </si>
  <si>
    <t>12.</t>
  </si>
  <si>
    <t>ASET NETO</t>
  </si>
  <si>
    <t>Saldo aset neto pada tanggal 31 Januari 2022 dan 31 Mei 2022 adalah sebagai berikut:</t>
  </si>
  <si>
    <t>Aset Neto - Tanpa Pembatasan</t>
  </si>
  <si>
    <t>Saldo aset neto - tanpa pembatasan pada tanggal 31 Januari 2022 dan 31 Mei 2022 adalah sebagai berikut:</t>
  </si>
  <si>
    <t>Aset Neto Awal</t>
  </si>
  <si>
    <t>v</t>
  </si>
  <si>
    <t>Koreksi Aset Neto Tidak Terikat Temporer Awal Tahun</t>
  </si>
  <si>
    <t>Surplus Bulan Lalu</t>
  </si>
  <si>
    <t xml:space="preserve">      Jumlah</t>
  </si>
  <si>
    <t>Aset Neto - Dengan Pembatasan</t>
  </si>
  <si>
    <t>Saldo aset neto - dengan pembatasan pada tanggal 31 Januari 2022 dan 31 Mei 2022 adalah sebagai berikut:</t>
  </si>
  <si>
    <t>Koreksi Aset Neto Terikat Temporer Awal Tahun</t>
  </si>
  <si>
    <t>13.</t>
  </si>
  <si>
    <t>PENDAPATAN TANPA PEMBATASAN</t>
  </si>
  <si>
    <t>Rincian pendapatan tanpa pembatasan selama tahun yang berakhir pada tanggal 31 Januari 2022 dan 31 Mei 2022 adalah sebagai berikut:</t>
  </si>
  <si>
    <t>14.</t>
  </si>
  <si>
    <t>PENDAPATAN DENGAN PEMBATASAN</t>
  </si>
  <si>
    <t>Rincian pendapatan dengan pembatasan selama tahun yang berakhir pada tanggal 31 Januari 2022 dan 31 Mei 2022 adalah sebagai berikut:</t>
  </si>
  <si>
    <t>Pendapatan Biaya Praktikum dan Ujian</t>
  </si>
  <si>
    <t>Penerimaan Kelembagaan lainnya berasal dari penerimaan jasa giro atas rekening LPPM.</t>
  </si>
  <si>
    <t>15.</t>
  </si>
  <si>
    <t>BEBAN DAN KERUGIAN TANPA PEMBATASAN</t>
  </si>
  <si>
    <t>Rincian beban dan kerugian tanpa pembatasan selama tahun yang berakhir pada tanggal 31 Januari 2022 dan 31 Mei 2022 adalah sebagai berikut:</t>
  </si>
  <si>
    <t>Beban Insentif, THR &amp; Bonus</t>
  </si>
  <si>
    <t>Beban Gaji Karyawan Non Akademik</t>
  </si>
  <si>
    <t>Beban Gaji dan Tunjangan Direksi</t>
  </si>
  <si>
    <t>Beban Honor Staf Pengajar</t>
  </si>
  <si>
    <t>Beban Tunjangan PPh Pasal 21</t>
  </si>
  <si>
    <t>Beban Kemahasiswaan</t>
  </si>
  <si>
    <t>Beban Kegiatan Mahasiswa</t>
  </si>
  <si>
    <t>Beban Utilitas, Administrasi, Sewa &amp; Lainnya</t>
  </si>
  <si>
    <t>Beban Subsidi - Tunas IBLAM</t>
  </si>
  <si>
    <t>Beban Sewa</t>
  </si>
  <si>
    <t>Beban ATK, Fotokopi dan Perlengkapan Kantor</t>
  </si>
  <si>
    <t>Beban Seragam</t>
  </si>
  <si>
    <t>Beban Utilitas (Listrik, Air, dan Telephone)</t>
  </si>
  <si>
    <t>Beban Promosi dan Pemasaran</t>
  </si>
  <si>
    <t>Beban Asuransi</t>
  </si>
  <si>
    <t>Beban Konsumsi</t>
  </si>
  <si>
    <t>Beban Medis dan Kesehatan</t>
  </si>
  <si>
    <t>Beban Internet</t>
  </si>
  <si>
    <t>Beban Operasional Lainnya</t>
  </si>
  <si>
    <t>Beban Bensin, E-Toll, dan Parkir</t>
  </si>
  <si>
    <t>Beban Transportasi dan Akomodasi</t>
  </si>
  <si>
    <t>Beban Jasa Profesional</t>
  </si>
  <si>
    <t>Beban Percetakan</t>
  </si>
  <si>
    <t>Beban Pendidikan</t>
  </si>
  <si>
    <t>Beban Pos &amp; Ekspedisi</t>
  </si>
  <si>
    <t>Beban Pelatihan, Seminar, dan Penelitian</t>
  </si>
  <si>
    <t>Beban Dispensasi</t>
  </si>
  <si>
    <t>Beban Piutang Tak Tertagih</t>
  </si>
  <si>
    <t>Beban Koran</t>
  </si>
  <si>
    <t>Beban Penyusutan Gedung</t>
  </si>
  <si>
    <t>Beban Penyusutan Peralatan Kantor</t>
  </si>
  <si>
    <t>Beban Penyusutan Kendaraan</t>
  </si>
  <si>
    <t>Beban Penyusutan Mesin</t>
  </si>
  <si>
    <t>Beban Pembangunan dan Renovasi</t>
  </si>
  <si>
    <t>Beban Pembangunan dan Renovasi-Jasa</t>
  </si>
  <si>
    <t>Beban Pemeliharaan Aset Tetap</t>
  </si>
  <si>
    <t>Beban Pajak PPh Pasal 21</t>
  </si>
  <si>
    <t>Beban Pajak PPh Pasal 23</t>
  </si>
  <si>
    <t>Beban Pajak Daerah</t>
  </si>
  <si>
    <t>Beban PPN Masukan</t>
  </si>
  <si>
    <t>Beban Pajak PPh 4 ayat 2</t>
  </si>
  <si>
    <t>Beban Pajak Kini</t>
  </si>
  <si>
    <t>Beban Lain-lain</t>
  </si>
  <si>
    <t>Beban Donasi dan Sumbangan</t>
  </si>
  <si>
    <t>Beban Pajak Bunga</t>
  </si>
  <si>
    <t>Beban Administrasi Bank</t>
  </si>
  <si>
    <t>Beban Bunga</t>
  </si>
  <si>
    <t>Pajak Jasa Giro &amp; Materai</t>
  </si>
  <si>
    <t>Beban Non-Operasional Lainnya</t>
  </si>
  <si>
    <t>Jumlah Beban Tanpa Pembatasan</t>
  </si>
  <si>
    <t>16.</t>
  </si>
  <si>
    <t>BEBAN DAN KERUGIAN DENGAN PEMBATASAN</t>
  </si>
  <si>
    <t>Rincian beban dan kerugian dengan pembatasan selama tahun yang berakhir pada tanggal 31 Januari 2022 dan 31 Mei 2022 adalah sebagai berikut:</t>
  </si>
  <si>
    <t>Beban Honor Penguji dan Pembimbing Skripsi/Tesis</t>
  </si>
  <si>
    <t>17.</t>
  </si>
  <si>
    <t>PERSETUJUAN ATAS LAPORAN KEUANGAN</t>
  </si>
  <si>
    <t>Manajemen yayasan bertanggung jawab atas penyusunan laporan keuangan yang telah diselesaikan pada tanggal 10 Juni 2022.</t>
  </si>
  <si>
    <t>in house</t>
  </si>
  <si>
    <t>Jan</t>
  </si>
  <si>
    <t xml:space="preserve">Feb </t>
  </si>
  <si>
    <t>Mar</t>
  </si>
  <si>
    <t>Okt</t>
  </si>
  <si>
    <t>Nov</t>
  </si>
  <si>
    <t>Des</t>
  </si>
  <si>
    <t>WBS</t>
  </si>
  <si>
    <t>1101-0001</t>
  </si>
  <si>
    <t>Kas Besar</t>
  </si>
  <si>
    <t>1101-00021</t>
  </si>
  <si>
    <t>1101-00022</t>
  </si>
  <si>
    <t>1101-0003</t>
  </si>
  <si>
    <t>Bank BCA 6550300344</t>
  </si>
  <si>
    <t>1101-0004</t>
  </si>
  <si>
    <t>Bank BCA 6550300859</t>
  </si>
  <si>
    <t>1101-0005</t>
  </si>
  <si>
    <t>Bank Mandiri 123-00-0402219-2</t>
  </si>
  <si>
    <t>1101-0006</t>
  </si>
  <si>
    <t>Bank Mandiri 123-00-1666777-8</t>
  </si>
  <si>
    <t>1101-0007</t>
  </si>
  <si>
    <t>Bank BNI 6880006663</t>
  </si>
  <si>
    <t>1101-0008</t>
  </si>
  <si>
    <t>Bank BNI 8860007779</t>
  </si>
  <si>
    <t>1101-0009</t>
  </si>
  <si>
    <t>Jumlah Kas Dan Setara Kas</t>
  </si>
  <si>
    <t>Kas dan Setara Kas - Tax Amnesty</t>
  </si>
  <si>
    <t>11011-0001</t>
  </si>
  <si>
    <t>Kas - Tax Amnesty</t>
  </si>
  <si>
    <t>11011-0002</t>
  </si>
  <si>
    <t>Bank Mandiri - Tax Amnesty</t>
  </si>
  <si>
    <t>11011-0003</t>
  </si>
  <si>
    <t>Bank BCA - Tax Amnesty</t>
  </si>
  <si>
    <t xml:space="preserve">Jumlah </t>
  </si>
  <si>
    <t>1102-0001</t>
  </si>
  <si>
    <t>Piutang SPP</t>
  </si>
  <si>
    <t>1102-0002</t>
  </si>
  <si>
    <t>1102-0003</t>
  </si>
  <si>
    <t>1102-0004</t>
  </si>
  <si>
    <t>Piutang Pendaftaran Mahasiswa Baru</t>
  </si>
  <si>
    <t>1102-0005</t>
  </si>
  <si>
    <t>Cadangan Piutang Tak Tertagih</t>
  </si>
  <si>
    <t>Piutang - Tax Amnesty</t>
  </si>
  <si>
    <t>11021-0001</t>
  </si>
  <si>
    <t>1103-0001</t>
  </si>
  <si>
    <t>Aset Lancar Lainnya</t>
  </si>
  <si>
    <t>1104-0001</t>
  </si>
  <si>
    <t>1104-0002</t>
  </si>
  <si>
    <t>1104-0003</t>
  </si>
  <si>
    <t>Gaji Dibayar Dimuka</t>
  </si>
  <si>
    <t>JUMLAH AKTIVA LANCAR</t>
  </si>
  <si>
    <t>1201-0001</t>
  </si>
  <si>
    <t>1201-0002</t>
  </si>
  <si>
    <t>1201-0003</t>
  </si>
  <si>
    <t>1201-0004</t>
  </si>
  <si>
    <t>1201-0005</t>
  </si>
  <si>
    <t>1201-0006</t>
  </si>
  <si>
    <t>Aset Dalam Penyelesaian</t>
  </si>
  <si>
    <t>Akumulasi Penyusutan</t>
  </si>
  <si>
    <t>1202-0001</t>
  </si>
  <si>
    <t>Akumulasi Penyusutan-Gedung</t>
  </si>
  <si>
    <t>1202-0002</t>
  </si>
  <si>
    <t>Akumulasi Penyusutan-Mesin</t>
  </si>
  <si>
    <t>1202-0003</t>
  </si>
  <si>
    <t>Akumulasi Penyusutan-Kendaraan</t>
  </si>
  <si>
    <t>1202-0004</t>
  </si>
  <si>
    <t>Akumulasi Penyusutan-Peralatan Kantor</t>
  </si>
  <si>
    <t>Nilai Buku</t>
  </si>
  <si>
    <t>Aset Tetap Tax Amnesty</t>
  </si>
  <si>
    <t>Aset Tetap Kendaraan - Tax Amnesty</t>
  </si>
  <si>
    <t>Aset Tetap Peralatan, Elektronik, Furniture - Tax Amnesty</t>
  </si>
  <si>
    <t>JUMLAH AKTIVA TETAP</t>
  </si>
  <si>
    <t>JUMLAH ASET</t>
  </si>
  <si>
    <t>KEWAJIBAN DAN ASET BERSIH</t>
  </si>
  <si>
    <t>KEWAJIBAN LANCAR</t>
  </si>
  <si>
    <t>Hutang</t>
  </si>
  <si>
    <t>2101-0001</t>
  </si>
  <si>
    <t>Hutang Bank-Jatuh Tempo</t>
  </si>
  <si>
    <t>2101-0002</t>
  </si>
  <si>
    <t>Hutang Imbalan Pasca Kerja</t>
  </si>
  <si>
    <t>2101-0003</t>
  </si>
  <si>
    <t>Hutang Akademik</t>
  </si>
  <si>
    <t>2101-0004</t>
  </si>
  <si>
    <t>Hutang Pembiayaan-Jangka Pendek</t>
  </si>
  <si>
    <t>Beban Akrual</t>
  </si>
  <si>
    <t>2102-0001</t>
  </si>
  <si>
    <t>Hutang Gaji dan Tunjangan</t>
  </si>
  <si>
    <t>2102-0002</t>
  </si>
  <si>
    <t>Pendapatan Diterima Dimuka</t>
  </si>
  <si>
    <t>2102-0003</t>
  </si>
  <si>
    <t>2102-0004</t>
  </si>
  <si>
    <t>Hutang Bunga</t>
  </si>
  <si>
    <t>Hutang Pajak</t>
  </si>
  <si>
    <t>Hutang Pajak -PPh 21</t>
  </si>
  <si>
    <t>Hutang Pajak -PPh 23</t>
  </si>
  <si>
    <t>Hutang Pajak-PPh 4 ayat 2</t>
  </si>
  <si>
    <t>Hutang Jangka Panjang</t>
  </si>
  <si>
    <t>2201-0001</t>
  </si>
  <si>
    <t>Hutang Bank - Jangka Panjang</t>
  </si>
  <si>
    <t>2201-0002</t>
  </si>
  <si>
    <t>Hutang Imbalan Pasca Kerja - Jangka Panjang</t>
  </si>
  <si>
    <t>2201-0003</t>
  </si>
  <si>
    <t>Hutang Pembiayaan-Jangka Panjang</t>
  </si>
  <si>
    <t>JUMLAH KEWAJIBAN</t>
  </si>
  <si>
    <t>ASET BERSIH</t>
  </si>
  <si>
    <t xml:space="preserve">Aset Bersih - Tidak Terikat </t>
  </si>
  <si>
    <t>Aset Bersih Awal</t>
  </si>
  <si>
    <t>Koreksi Aset Bersih Tidak Terikat Awal Bulan</t>
  </si>
  <si>
    <t xml:space="preserve">Aset Bersih - Terikat Temporer </t>
  </si>
  <si>
    <t>Koreksi Aset Bersih Terikat Temporer Awal Bulan</t>
  </si>
  <si>
    <t>Aset Bersih - Terikat Permanen</t>
  </si>
  <si>
    <t>Koreksi Aset Bersih Terikat Permanen</t>
  </si>
  <si>
    <t>JUMLAH ASET BERSIH</t>
  </si>
  <si>
    <t>JUMLAH KEWAJIBAN DAN ASET BERSIH</t>
  </si>
  <si>
    <t>SURPLUS (DEFISIT) ASET BERSIH TANPA PEMBATASAN</t>
  </si>
  <si>
    <t>PENDAPATAN</t>
  </si>
  <si>
    <t>4301-0001</t>
  </si>
  <si>
    <t>4301-0002</t>
  </si>
  <si>
    <t>4301-0003</t>
  </si>
  <si>
    <t>6000-0001</t>
  </si>
  <si>
    <t>4201-0005</t>
  </si>
  <si>
    <t>Jumlah Pendapatan Tanpa Pembatasan</t>
  </si>
  <si>
    <t>BEBAN</t>
  </si>
  <si>
    <t>Beban dan Kerugian Tanpa Pembatasan</t>
  </si>
  <si>
    <t>5201-1001</t>
  </si>
  <si>
    <t>5201-2001</t>
  </si>
  <si>
    <t>5201-3001</t>
  </si>
  <si>
    <t>5201-3002</t>
  </si>
  <si>
    <t>5201-3003</t>
  </si>
  <si>
    <t>5201-3004</t>
  </si>
  <si>
    <t>5201-3005</t>
  </si>
  <si>
    <t>Beban Asuransi Jiwa/ Kesehatan a/n Keluarga/Bpjs Tk</t>
  </si>
  <si>
    <t>5201-3006</t>
  </si>
  <si>
    <t>5201-3007</t>
  </si>
  <si>
    <t>5201-3008</t>
  </si>
  <si>
    <t>5201-3009</t>
  </si>
  <si>
    <t>5201-3010</t>
  </si>
  <si>
    <t>5201-3011</t>
  </si>
  <si>
    <t>5201-3012</t>
  </si>
  <si>
    <t>5201-3013</t>
  </si>
  <si>
    <t>5201-3014</t>
  </si>
  <si>
    <t>5201-3015</t>
  </si>
  <si>
    <t>5201-3016</t>
  </si>
  <si>
    <t>5201-3017</t>
  </si>
  <si>
    <t>5201-3018</t>
  </si>
  <si>
    <t>5201-3019</t>
  </si>
  <si>
    <t>5201-3020</t>
  </si>
  <si>
    <t>5201-3021</t>
  </si>
  <si>
    <t>5201-3022</t>
  </si>
  <si>
    <t>5201-3023</t>
  </si>
  <si>
    <t>5201-3024</t>
  </si>
  <si>
    <t>5201-3025</t>
  </si>
  <si>
    <t>5201-3026</t>
  </si>
  <si>
    <t>5201-3027</t>
  </si>
  <si>
    <t>5201-3028</t>
  </si>
  <si>
    <t>5201-3029</t>
  </si>
  <si>
    <t>5201-3030</t>
  </si>
  <si>
    <t>5201-3999</t>
  </si>
  <si>
    <t>7000-0001</t>
  </si>
  <si>
    <t>7000-0002</t>
  </si>
  <si>
    <t>7000-0003</t>
  </si>
  <si>
    <t>7000-0004</t>
  </si>
  <si>
    <t>7000-0005</t>
  </si>
  <si>
    <t>7000-0006</t>
  </si>
  <si>
    <t>7000-0007</t>
  </si>
  <si>
    <t>7000-0008</t>
  </si>
  <si>
    <t>7000-0009</t>
  </si>
  <si>
    <t>7000-0010</t>
  </si>
  <si>
    <t>7000-0011</t>
  </si>
  <si>
    <t>7000-9999</t>
  </si>
  <si>
    <t>Jumlah Beban dan Kerugian Tanpa Pembatasan</t>
  </si>
  <si>
    <t>Surplus (Defisit) Aset Tanpa Pembatasan</t>
  </si>
  <si>
    <t>SURPLUS (DEFISIT) ASET BERSIH DENGAN PEMBATASAN</t>
  </si>
  <si>
    <t>4201-0001</t>
  </si>
  <si>
    <t>4201-0002</t>
  </si>
  <si>
    <t>4201-0003</t>
  </si>
  <si>
    <t>4201-0004</t>
  </si>
  <si>
    <t>Jumlah Pendapatan Dengan Pembatasan</t>
  </si>
  <si>
    <t>Beban dan Kerugian Dengan Pembatasan</t>
  </si>
  <si>
    <t>5101-0001</t>
  </si>
  <si>
    <t>5101-0002</t>
  </si>
  <si>
    <t>5201-1002</t>
  </si>
  <si>
    <t>5101-0003</t>
  </si>
  <si>
    <t>5101-0004</t>
  </si>
  <si>
    <t>Jumlah Beban Dengan Pembatasan</t>
  </si>
  <si>
    <t>Surplus Aset Dengan Pembatasan</t>
  </si>
  <si>
    <t xml:space="preserve">     </t>
  </si>
  <si>
    <t>GRAFIK KEUANGAN</t>
  </si>
  <si>
    <t>Tanggal 30 April 2022</t>
  </si>
  <si>
    <t>GRAFIK NERACA JANUARI</t>
  </si>
  <si>
    <t>GRAFIK NERACA FEBRUARI</t>
  </si>
  <si>
    <t>NERACA JANUARI</t>
  </si>
  <si>
    <t>NERACA FEBRUARI</t>
  </si>
  <si>
    <t xml:space="preserve">Nilai </t>
  </si>
  <si>
    <t>Liabilitas</t>
  </si>
  <si>
    <t>Aset neto</t>
  </si>
  <si>
    <t>Sisa Lebih</t>
  </si>
  <si>
    <t>Kenaikan (Penurunan) Jan ke Feb 2022</t>
  </si>
  <si>
    <t>GRAFIK NERACA MARET</t>
  </si>
  <si>
    <t>GRAFIK NERACA APRIL</t>
  </si>
  <si>
    <t>NERACA MARET</t>
  </si>
  <si>
    <t>Kenaikan (Penurunan) Feb ke Mar 2022</t>
  </si>
  <si>
    <t>Kenaikan (Penurunan) Mar ke Apr 2022</t>
  </si>
  <si>
    <t xml:space="preserve">GRAFIK PENDAPATAN IBLAM </t>
  </si>
  <si>
    <t>GRAFIK BEBAN TANPA PEMBATASAN IBLAM</t>
  </si>
  <si>
    <t>JANUARI</t>
  </si>
  <si>
    <t>FEBRUARI</t>
  </si>
  <si>
    <t>MARET</t>
  </si>
  <si>
    <t>APRIL</t>
  </si>
  <si>
    <t>TANPA PEMBATASAN</t>
  </si>
  <si>
    <t>JUMLAH</t>
  </si>
  <si>
    <t>DENGAN PEMBATASAN</t>
  </si>
  <si>
    <t xml:space="preserve">GRAFIK BEBAN DENGAN PEMBATASAN IBLAM </t>
  </si>
  <si>
    <t xml:space="preserve">GRAFIK PENDAPATAN SPP IBLAM </t>
  </si>
  <si>
    <t xml:space="preserve">GRAFIK SURPLUS (DEFISIT) IBLAM </t>
  </si>
  <si>
    <t>RASIO KEUANGAN</t>
  </si>
  <si>
    <r>
      <t>RASIO LANCAR (</t>
    </r>
    <r>
      <rPr>
        <b/>
        <i/>
        <sz val="11"/>
        <color theme="1"/>
        <rFont val="Book Antiqua"/>
        <family val="1"/>
      </rPr>
      <t>LIQUIDITY RATIOS</t>
    </r>
    <r>
      <rPr>
        <b/>
        <sz val="11"/>
        <color theme="1"/>
        <rFont val="Book Antiqua"/>
        <family val="1"/>
      </rPr>
      <t>)</t>
    </r>
  </si>
  <si>
    <r>
      <t>RASIO PROFITABILITAS (</t>
    </r>
    <r>
      <rPr>
        <b/>
        <i/>
        <sz val="11"/>
        <color theme="1"/>
        <rFont val="Book Antiqua"/>
        <family val="1"/>
      </rPr>
      <t>PROFITABILITY RATIO</t>
    </r>
    <r>
      <rPr>
        <b/>
        <sz val="11"/>
        <color theme="1"/>
        <rFont val="Book Antiqua"/>
        <family val="1"/>
      </rPr>
      <t>)</t>
    </r>
  </si>
  <si>
    <r>
      <t>RASIO SOLVABILITAS (</t>
    </r>
    <r>
      <rPr>
        <b/>
        <i/>
        <sz val="11"/>
        <color theme="1"/>
        <rFont val="Book Antiqua"/>
        <family val="1"/>
      </rPr>
      <t>SOLVABILITY RATIO</t>
    </r>
    <r>
      <rPr>
        <b/>
        <sz val="11"/>
        <color theme="1"/>
        <rFont val="Book Antiqua"/>
        <family val="1"/>
      </rPr>
      <t>)</t>
    </r>
  </si>
  <si>
    <r>
      <t>RASIO AKTIVITAS (</t>
    </r>
    <r>
      <rPr>
        <b/>
        <i/>
        <sz val="11"/>
        <color theme="1"/>
        <rFont val="Book Antiqua"/>
        <family val="1"/>
      </rPr>
      <t>ACTIVITY RATIO</t>
    </r>
    <r>
      <rPr>
        <b/>
        <sz val="11"/>
        <color theme="1"/>
        <rFont val="Book Antiqua"/>
        <family val="1"/>
      </rPr>
      <t>)</t>
    </r>
  </si>
  <si>
    <r>
      <t>ANALISIS</t>
    </r>
    <r>
      <rPr>
        <b/>
        <sz val="11"/>
        <color theme="1"/>
        <rFont val="Book Antiqua"/>
        <family val="1"/>
      </rPr>
      <t xml:space="preserve"> KEMAMPUAN PERUSAHAAN</t>
    </r>
    <r>
      <rPr>
        <sz val="11"/>
        <color theme="1"/>
        <rFont val="Book Antiqua"/>
        <family val="1"/>
      </rPr>
      <t xml:space="preserve"> UNTUK </t>
    </r>
    <r>
      <rPr>
        <b/>
        <sz val="11"/>
        <color theme="1"/>
        <rFont val="Book Antiqua"/>
        <family val="1"/>
      </rPr>
      <t xml:space="preserve">MEMENUHI </t>
    </r>
    <r>
      <rPr>
        <sz val="11"/>
        <color theme="1"/>
        <rFont val="Book Antiqua"/>
        <family val="1"/>
      </rPr>
      <t xml:space="preserve"> </t>
    </r>
  </si>
  <si>
    <t xml:space="preserve">MELIHAT BAGAIMANA KEMAMPUAN MANAJEMEN DALAM </t>
  </si>
  <si>
    <t xml:space="preserve">UNTUK MENGUKUR KEMAMPUAN MANAJAMEN </t>
  </si>
  <si>
    <t xml:space="preserve">UNTUK MENGUKUR EFEKTIVITAS MANAJEMEN DALAM </t>
  </si>
  <si>
    <r>
      <t xml:space="preserve">KEWAJIBAN JANGKA PENDEK </t>
    </r>
    <r>
      <rPr>
        <sz val="11"/>
        <color theme="1"/>
        <rFont val="Book Antiqua"/>
        <family val="1"/>
      </rPr>
      <t>TANPA PENDANAAN EKSTERNAL</t>
    </r>
  </si>
  <si>
    <t>JANGKA PENDEK TANPA PENDANAAN EKSTERNAL</t>
  </si>
  <si>
    <t>MEMANFAATKAN MODAL UNTUK MENDAPATKAN KEUNTUNGAN</t>
  </si>
  <si>
    <t>MEMENUHI BERBAGAI KEWAJIBAN HUTANG</t>
  </si>
  <si>
    <t>MENGGUNAKAN ASET YANG DIMILIKINYA</t>
  </si>
  <si>
    <t>BALANCE SHEET JANUARI 2022</t>
  </si>
  <si>
    <t>Total Asset</t>
  </si>
  <si>
    <t>Assets</t>
  </si>
  <si>
    <t>BALANCE JANUARI 2022</t>
  </si>
  <si>
    <t>CURRENT RATIO</t>
  </si>
  <si>
    <t>Kas dan setara kas</t>
  </si>
  <si>
    <t>QUICK RATIO</t>
  </si>
  <si>
    <t>Return on Equity</t>
  </si>
  <si>
    <t xml:space="preserve">Kewajiban </t>
  </si>
  <si>
    <t>Return on Assets</t>
  </si>
  <si>
    <t>Debt to Equity</t>
  </si>
  <si>
    <t>LT Debt to Earnings</t>
  </si>
  <si>
    <t>Fixed Asset To Sales</t>
  </si>
  <si>
    <t>Assets Turnover</t>
  </si>
  <si>
    <t>Curr. Assets</t>
  </si>
  <si>
    <t>CASH &amp; EQVLNTS + AR</t>
  </si>
  <si>
    <t>Net Income</t>
  </si>
  <si>
    <t>Debt</t>
  </si>
  <si>
    <t>LT Debt</t>
  </si>
  <si>
    <t>Sales</t>
  </si>
  <si>
    <t>Curr. Liab</t>
  </si>
  <si>
    <t>Total Aset Lancar</t>
  </si>
  <si>
    <t>Equity</t>
  </si>
  <si>
    <t>Fixed Assets</t>
  </si>
  <si>
    <t>Total Aset</t>
  </si>
  <si>
    <t>Total Assets</t>
  </si>
  <si>
    <t>Total Kewajiban</t>
  </si>
  <si>
    <t>INCOME STATEMENT JANUARI 2022</t>
  </si>
  <si>
    <t>Melihat Likuiditas secara umum</t>
  </si>
  <si>
    <t>CASH RATIO</t>
  </si>
  <si>
    <t>Jika kita tidak yakin piutang bisa cepat menjadi cash</t>
  </si>
  <si>
    <t>Biasanya Current Ratio, Quick Ratio, dan Cash Ratio &gt;1</t>
  </si>
  <si>
    <t>Melihat kemampuan memenuhi kewajiban jangka pendek hanya dengan cash</t>
  </si>
  <si>
    <t>BALANCE SHEET FEBRUARI 2022</t>
  </si>
  <si>
    <t>BALANCE FEBRUARI 2022</t>
  </si>
  <si>
    <t>INCOME STATEMENT FEBRUARI 2022</t>
  </si>
  <si>
    <t>BALANCE SHEET MARET 2022</t>
  </si>
  <si>
    <t>BALANCE MARET 2022</t>
  </si>
  <si>
    <t>INCOME STATEMENT MARET 2022</t>
  </si>
  <si>
    <t>BALANCE SHEET APRIL2022</t>
  </si>
  <si>
    <t>BALANCE SHEET APRIL 2022</t>
  </si>
  <si>
    <t>BALANCE APRIL 2022</t>
  </si>
  <si>
    <t>INCOME STATEMENT APRIL 2022</t>
  </si>
  <si>
    <t>Hasil:</t>
  </si>
  <si>
    <t>Pada rasio profitabilitas ini, yayasan mengalami fluktuatif yang signifikan terutama dari bulan Februari ke Maret yang turun signifikan. Akan tetapi juga terjadi kenaikan kembali yang signifikan di bulan April. Hal ini disebabkan meningkatnya penerimaan SPP, Sidang, dan Wisuda dari para Mahasiswa Akhir khususnya. Melihat kondisi yang selalu fluktuatif sebenarnya tidak selalu dapat dikatakan aman, karena yayasan memiliki pengeluaran yang juga tetap bahkan meningkat namun tidak seimbang dengan pergerakan pada sisi penerimaannya. Sejatinya yayasan memang tidak berorientasi pada laba, namun tetap harus diperhatikan dalam pemanfaatan modal yang dimiliki yayasan.</t>
  </si>
  <si>
    <t>Pada rasio aktivitas sampai dengan bulan April ini, yayasan masih dalam tingkat rasio &lt;1 yang menunjukkan bahwa masih belum efektifnya yayasan dalam menggunakan aset yang dimilikinya untuk dapat menghasilkan pendapatan. Namun, perlu diperhatikan dalam hal ini yayasan memang tidak berfokus pada laba sehingga hal ini dapat dikatakan lumrah terjadi. Akan tetapi, tetap harus menjadi fokus untuk dapat mengukur efektivitas yayasan dalam menggunakan aset yang dimilikinya.</t>
  </si>
  <si>
    <t xml:space="preserve">Pada rasio solvabilitas sampai dengan bulan April ini, yayasan memiliki tingkat rasio &lt;1 yang artinya yayasan masih aman untuk dapat memenuhi berbagai kewajiban jangka pendek maupun jangka panjangnya. </t>
  </si>
  <si>
    <t>Sampai dengan bulan April ini, yayasan memiliki tingkat rasio likuiditas &gt;1 yang artinya yayasan sejauh ini masih berada dalam keadaan yang likuid dan kondusif dalam memenuhi kewajiban jangka pendeknya tanpa harus adanya pendanaan eksternal.</t>
  </si>
  <si>
    <t>REKALKULASI PENYUSUTAN OLEH BATS-CONSULTING</t>
  </si>
  <si>
    <t>Aset Tetap Berwujud</t>
  </si>
  <si>
    <t>Kode Asset</t>
  </si>
  <si>
    <t>Nama Aset</t>
  </si>
  <si>
    <t>Tanggal Pembelian</t>
  </si>
  <si>
    <t>Tanggal Berakhir</t>
  </si>
  <si>
    <t>Harga Perolehan</t>
  </si>
  <si>
    <t>Masa Manfaat (Tahun)</t>
  </si>
  <si>
    <t>Cut Off</t>
  </si>
  <si>
    <t>Penggunaan Aset 2018</t>
  </si>
  <si>
    <t>Penyusutan/ Tahun</t>
  </si>
  <si>
    <t>Penyusutan/Bulan</t>
  </si>
  <si>
    <t>Penyusutan 2018</t>
  </si>
  <si>
    <t>Akumulasi Penyusutan Sampai Tahun 2018</t>
  </si>
  <si>
    <t>Nilai Buku 2018</t>
  </si>
  <si>
    <t>Penggunaan Aset 2019</t>
  </si>
  <si>
    <t>Penyusutan 2019</t>
  </si>
  <si>
    <t>Akumulasi Penyusutan Sampai Tahun 2019</t>
  </si>
  <si>
    <t>Nilai Buku 2019</t>
  </si>
  <si>
    <t>Penggunaan Aset 2020</t>
  </si>
  <si>
    <t>Penyusutan 2020</t>
  </si>
  <si>
    <t>Akumulasi Penyusutan Sampai Tahun 2020</t>
  </si>
  <si>
    <t>Nilai Buku 2020</t>
  </si>
  <si>
    <t>Penggunaan Aset 2021</t>
  </si>
  <si>
    <t>Penyusutan 2021</t>
  </si>
  <si>
    <t>Akumulasi Penyusutan Sampai Tahun 2021</t>
  </si>
  <si>
    <t>Nilai Buku 2021</t>
  </si>
  <si>
    <t>Penggunaan Aset Bulan Februari 2022</t>
  </si>
  <si>
    <t>Penyusutan Bulan Februari 2022</t>
  </si>
  <si>
    <t>Akumulasi Penyusutan Sampai Bulan Februari 2022</t>
  </si>
  <si>
    <t>Nilai Buku Bulan Februari 2022</t>
  </si>
  <si>
    <t>Penggunaan Aset Bulan Maret 2022</t>
  </si>
  <si>
    <t>Penyusutan Bulan Maret 2022</t>
  </si>
  <si>
    <t>Akumulasi Penyusutan Sampai Bulan Maret 2022</t>
  </si>
  <si>
    <t>Nilai Buku Bulan Maret 2022</t>
  </si>
  <si>
    <t>Penggunaan Aset Bulan April 2022</t>
  </si>
  <si>
    <t>Penyusutan Bulan April 2022</t>
  </si>
  <si>
    <t>Akumulasi Penyusutan Sampai Bulan April 2022</t>
  </si>
  <si>
    <t>Nilai Buku Bulan April 2022</t>
  </si>
  <si>
    <t xml:space="preserve">Gedung </t>
  </si>
  <si>
    <t>Gedung (Kapitalisasi)</t>
  </si>
  <si>
    <t>KAP.2020.1001</t>
  </si>
  <si>
    <t>RUMAH MATOA</t>
  </si>
  <si>
    <t>KAP.2020.1000</t>
  </si>
  <si>
    <t>KAPITALISASI GOR</t>
  </si>
  <si>
    <t>BKK.2017.1000</t>
  </si>
  <si>
    <t>ASET TA.2017.1000</t>
  </si>
  <si>
    <t>Kendaraan - TA</t>
  </si>
  <si>
    <t>BKK.APR.2019.1000</t>
  </si>
  <si>
    <t>Pengeluaran Pelunasan DP ASRI Asri Mulyanita SETIAJAYA MOBILIND</t>
  </si>
  <si>
    <t>IBLAM.2020.1709</t>
  </si>
  <si>
    <t>Pelunasan mobil HRV</t>
  </si>
  <si>
    <t>BKK.KAS.2021.DES.1219</t>
  </si>
  <si>
    <t>Biaya pembelian bor Beton (inventaris</t>
  </si>
  <si>
    <t>BKK.MARET.2018.334/1075</t>
  </si>
  <si>
    <t>Printer Infkus IBLAM GIANT TECHNOLOGY S - ASET</t>
  </si>
  <si>
    <t>BKK.MAR.2018.192/1417</t>
  </si>
  <si>
    <t>Air Conditioner (AC)</t>
  </si>
  <si>
    <t>BKK.APR.2018.192/1558</t>
  </si>
  <si>
    <t>Lemari Besi IBLAM</t>
  </si>
  <si>
    <t>BKK.APR.2018.192/1595</t>
  </si>
  <si>
    <t>DP kursi dan ruang peraladilan</t>
  </si>
  <si>
    <t>BKK.OCT.2018.192/2401</t>
  </si>
  <si>
    <t>Finger Print</t>
  </si>
  <si>
    <t>ASET TA.2017.1001</t>
  </si>
  <si>
    <t>Peralatan Kantor - TA</t>
  </si>
  <si>
    <t>BKK.OKT.2019.219-2/1712</t>
  </si>
  <si>
    <t xml:space="preserve">Kursi </t>
  </si>
  <si>
    <t>IBLAM.2020.1002</t>
  </si>
  <si>
    <t>Pembelian Cloud Hardisk - Andrew Salim</t>
  </si>
  <si>
    <t>IBLAM.2020.1000</t>
  </si>
  <si>
    <t>Dispenser 2 unit merk Sanex @ 470.000</t>
  </si>
  <si>
    <t>IBLAM.2020.1001</t>
  </si>
  <si>
    <t>Printer Brother untuk cetak Ijazah</t>
  </si>
  <si>
    <t>IBLAM.2020.1003</t>
  </si>
  <si>
    <t>Pembelian laptop Lenovo Kampus 5 unit  Second  - Emilyanus</t>
  </si>
  <si>
    <t>IBLAM.2020.1004</t>
  </si>
  <si>
    <t>Pembelian Termometer 2 buah</t>
  </si>
  <si>
    <t>IBLAM.2020.1005</t>
  </si>
  <si>
    <t>Termometer tambahan 2 buah</t>
  </si>
  <si>
    <t>IBLAM.2020.1007</t>
  </si>
  <si>
    <t>Pembuatan Podium</t>
  </si>
  <si>
    <t>IBLAM.2020.1006</t>
  </si>
  <si>
    <t>Biaya pemebelian Kipas Kantin 2 unit</t>
  </si>
  <si>
    <t>IBLAM.2020.1008</t>
  </si>
  <si>
    <t xml:space="preserve">Laptop untuk TK Tunas Iblam - Heriandi
</t>
  </si>
  <si>
    <t>IBLAM.2020.1009</t>
  </si>
  <si>
    <t>Printer buat Kampus Depok - Dedi Apriadi</t>
  </si>
  <si>
    <t>IBLAM.2020.1707</t>
  </si>
  <si>
    <t xml:space="preserve">Pembelian Laptop  - Hendra gunawan </t>
  </si>
  <si>
    <t>IBLAM.2020.1010</t>
  </si>
  <si>
    <t>Laptop untuk di kantor</t>
  </si>
  <si>
    <t>IBLAM.2020.1011</t>
  </si>
  <si>
    <t xml:space="preserve">Proyektor kampus - Pa Rahmat
</t>
  </si>
  <si>
    <t>IBLAM.2020.1708</t>
  </si>
  <si>
    <t>Proyektor kampus - Pa Rahmat</t>
  </si>
  <si>
    <t>IBLAM.2021.1000</t>
  </si>
  <si>
    <t>Laptop 5 unit @3.500.000</t>
  </si>
  <si>
    <t>IBLAM.2021.1001</t>
  </si>
  <si>
    <t>Hardisd eksternal untuk marketing - Rani</t>
  </si>
  <si>
    <t>IBLAM.2021.1600</t>
  </si>
  <si>
    <t>AC 2pk</t>
  </si>
  <si>
    <t>IBLAM.2021.1676</t>
  </si>
  <si>
    <t xml:space="preserve">Pembelian alat cuci </t>
  </si>
  <si>
    <t>IBLAM.2021.1699</t>
  </si>
  <si>
    <t>Peralatan kantor</t>
  </si>
  <si>
    <t>IBLAM.2021.1704</t>
  </si>
  <si>
    <t>Pengadaan Alat Iblam</t>
  </si>
  <si>
    <t>IBLAM.2021.1705</t>
  </si>
  <si>
    <t>Biaya pembelian nebulizer 1 pcs</t>
  </si>
  <si>
    <t>IBLAM.2021.1706</t>
  </si>
  <si>
    <t>Biaya pembelian kipas angin mushola kampus A - 1 unit</t>
  </si>
  <si>
    <t>IBLAM.2021.1707</t>
  </si>
  <si>
    <t>Biaya pembelian 2 unit AC Daikin Second 1 dan 1/2 pk, kabel baru</t>
  </si>
  <si>
    <t>IBLAM.2021.1708</t>
  </si>
  <si>
    <t>Biaya pembelian magicom 1 pcs</t>
  </si>
  <si>
    <t>IBLAM.2021.1709</t>
  </si>
  <si>
    <t>Pembelian Inventaris</t>
  </si>
  <si>
    <t>IBLAM.2021.1710</t>
  </si>
  <si>
    <t>Pengadaan Kursi Kuliah</t>
  </si>
  <si>
    <t>BKK.BANK.2021.AGU.859.1012</t>
  </si>
  <si>
    <t>Pembelian komputer RDP aset</t>
  </si>
  <si>
    <t>BKK.KAS.2021.AGU.1113</t>
  </si>
  <si>
    <t>Biaya peralatan IBLAM X</t>
  </si>
  <si>
    <t>BKK.KAS.2021.AGU.1112</t>
  </si>
  <si>
    <t>BKK.BANK.2021.AGU.192.1011</t>
  </si>
  <si>
    <t>Peralatan  alat IBLAM TV</t>
  </si>
  <si>
    <t>BBKK.KAS.2021.AGU.1069</t>
  </si>
  <si>
    <t>Biaya pembelian hardisk my passport 2 TB IBLAM X - 2 unit</t>
  </si>
  <si>
    <t>BKK.KAS.2021.NOV.1076</t>
  </si>
  <si>
    <t>Biaya pembelian kursi meeting</t>
  </si>
  <si>
    <t>BKK.KAS.2021.DES.1213</t>
  </si>
  <si>
    <t>Biaya (pelunasan) papan tulis (whiteboarad) 1 pcs</t>
  </si>
  <si>
    <t>BKK.KAS.2021.DES.1233</t>
  </si>
  <si>
    <t>Biaya pembelia sanddisk untuk ketua yayasan</t>
  </si>
  <si>
    <t>BKK.KAS.2021.DES.1236</t>
  </si>
  <si>
    <t>Biaya pembelian papan tulis untuk ruang lantai 3</t>
  </si>
  <si>
    <t>BKK.KAS.2021.DES.1117</t>
  </si>
  <si>
    <t>Biaya perlengkapan karaywan (laptop 3 unit, Printer 2 unit)</t>
  </si>
  <si>
    <t>BKK.KAS.2022.JAN</t>
  </si>
  <si>
    <t>Biaya pembelian hardisk, SSD</t>
  </si>
  <si>
    <t>Biaya Pembelian Proyektor 1</t>
  </si>
  <si>
    <t>Biaya Pembelian Proyektor 2</t>
  </si>
  <si>
    <t>BKK.2022.MAR.1074</t>
  </si>
  <si>
    <t xml:space="preserve">Pembelian Meja </t>
  </si>
  <si>
    <t>TANGGAL 30 JUNI 2022</t>
  </si>
  <si>
    <t>Tanggal 30 Juni 2022</t>
  </si>
  <si>
    <t>Juni</t>
  </si>
  <si>
    <t>UMUM (Lanjutan)</t>
  </si>
  <si>
    <t>Pajak Penghasilan (Lanjutan)</t>
  </si>
  <si>
    <t>SEWA DIBAYAR DIMUKA (Lanjutan)</t>
  </si>
  <si>
    <t>Juni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</si>
</sst>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Rp&quot;#,##0;[Red]\-&quot;Rp&quot;#,##0"/>
    <numFmt numFmtId="41" formatCode="_-* #,##0_-;\-* #,##0_-;_-* &quot;-&quot;_-;_-@_-"/>
    <numFmt numFmtId="43" formatCode="_-* #,##0.00_-;\-* #,##0.00_-;_-* &quot;-&quot;??_-;_-@_-"/>
    <numFmt numFmtId="164" formatCode="_(* #,##0_);_(* \(#,##0\);_(* &quot;-&quot;_);_(@_)"/>
    <numFmt numFmtId="165" formatCode="_(* #,##0_);_(* \(#,##0\);_(* &quot;-&quot;??_);_(@_)"/>
    <numFmt numFmtId="166" formatCode="_-* #,##0.00000_-;\-* #,##0.00000_-;_-* &quot;-&quot;_-;_-@_-"/>
    <numFmt numFmtId="167" formatCode="_-* #,##0.00_-;\-* #,##0.00_-;_-* &quot;-&quot;_-;_-@_-"/>
    <numFmt numFmtId="168" formatCode="_(* #,##0.00_);_(* \(#,##0.00\);_(* &quot;-&quot;??_);_(@_)"/>
    <numFmt numFmtId="169" formatCode="_ * #,##0_ ;_ * \-#,##0_ ;_ * &quot;-&quot;_ ;_ @_ "/>
    <numFmt numFmtId="170" formatCode="0.0%"/>
    <numFmt numFmtId="171" formatCode="_(&quot;Rp&quot;* #,##0_);_(&quot;Rp&quot;* \(#,##0\);_(&quot;Rp&quot;* &quot;-&quot;_);_(@_)"/>
    <numFmt numFmtId="172" formatCode="_-* #,##0_-;\-* #,##0_-;_-* &quot;-&quot;??_-;_-@_-"/>
    <numFmt numFmtId="173" formatCode="_ * #,##0.00_ ;_ * \-#,##0.00_ ;_ * &quot;-&quot;_ ;_ @_ "/>
    <numFmt numFmtId="174" formatCode="0.000"/>
    <numFmt numFmtId="175" formatCode="#,##0;\(#,##0\);\-\-"/>
  </numFmts>
  <fonts count="4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20"/>
      <color theme="1"/>
      <name val="Book Antiqua"/>
      <family val="1"/>
    </font>
    <font>
      <sz val="10"/>
      <name val="Book Antiqua"/>
      <family val="1"/>
    </font>
    <font>
      <sz val="10"/>
      <color indexed="44"/>
      <name val="Book Antiqua"/>
      <family val="1"/>
    </font>
    <font>
      <b/>
      <sz val="16"/>
      <color theme="1"/>
      <name val="Book Antiqua"/>
      <family val="1"/>
    </font>
    <font>
      <sz val="16"/>
      <name val="Book Antiqua"/>
      <family val="1"/>
    </font>
    <font>
      <b/>
      <sz val="16"/>
      <name val="Book Antiqua"/>
      <family val="1"/>
    </font>
    <font>
      <b/>
      <sz val="14"/>
      <name val="Book Antiqua"/>
      <family val="1"/>
    </font>
    <font>
      <sz val="10"/>
      <color indexed="45"/>
      <name val="Book Antiqua"/>
      <family val="1"/>
    </font>
    <font>
      <sz val="12"/>
      <color indexed="8"/>
      <name val="Book Antiqua"/>
      <family val="1"/>
    </font>
    <font>
      <sz val="11"/>
      <color indexed="8"/>
      <name val="Calibri"/>
      <family val="2"/>
    </font>
    <font>
      <sz val="12"/>
      <name val="Book Antiqua"/>
      <family val="1"/>
    </font>
    <font>
      <sz val="12"/>
      <color rgb="FF000000"/>
      <name val="Book Antiqua"/>
      <family val="1"/>
    </font>
    <font>
      <b/>
      <sz val="12"/>
      <color indexed="8"/>
      <name val="Book Antiqua"/>
      <family val="1"/>
    </font>
    <font>
      <b/>
      <sz val="12"/>
      <name val="Book Antiqua"/>
      <family val="1"/>
    </font>
    <font>
      <sz val="11"/>
      <name val="Book Antiqua"/>
      <family val="1"/>
    </font>
    <font>
      <i/>
      <sz val="11"/>
      <name val="Book Antiqua"/>
      <family val="1"/>
    </font>
    <font>
      <b/>
      <sz val="11"/>
      <name val="Book Antiqua"/>
      <family val="1"/>
    </font>
    <font>
      <b/>
      <sz val="11"/>
      <color indexed="8"/>
      <name val="Book Antiqua"/>
      <family val="1"/>
    </font>
    <font>
      <b/>
      <i/>
      <sz val="11"/>
      <name val="Book Antiqua"/>
      <family val="1"/>
    </font>
    <font>
      <i/>
      <sz val="11"/>
      <color indexed="61"/>
      <name val="Book Antiqua"/>
      <family val="1"/>
    </font>
    <font>
      <sz val="11"/>
      <color indexed="61"/>
      <name val="Book Antiqua"/>
      <family val="1"/>
    </font>
    <font>
      <sz val="11"/>
      <color indexed="8"/>
      <name val="Book Antiqua"/>
      <family val="1"/>
    </font>
    <font>
      <sz val="9"/>
      <name val="Book Antiqua"/>
      <family val="1"/>
    </font>
    <font>
      <sz val="11"/>
      <color theme="1"/>
      <name val="Calibri"/>
      <family val="2"/>
      <charset val="1"/>
      <scheme val="minor"/>
    </font>
    <font>
      <b/>
      <u/>
      <sz val="12"/>
      <name val="Book Antiqua"/>
      <family val="1"/>
    </font>
    <font>
      <i/>
      <sz val="12"/>
      <name val="Book Antiqua"/>
      <family val="1"/>
    </font>
    <font>
      <i/>
      <sz val="12"/>
      <color indexed="8"/>
      <name val="Book Antiqua"/>
      <family val="1"/>
    </font>
    <font>
      <i/>
      <sz val="12"/>
      <color rgb="FF000000"/>
      <name val="Book Antiqua"/>
      <family val="1"/>
    </font>
    <font>
      <sz val="12"/>
      <color theme="0" tint="-0.34998626667073579"/>
      <name val="Book Antiqua"/>
      <family val="1"/>
    </font>
    <font>
      <b/>
      <sz val="12"/>
      <color theme="0"/>
      <name val="Book Antiqua"/>
      <family val="1"/>
    </font>
    <font>
      <sz val="12"/>
      <color theme="1"/>
      <name val="Book Antiqua"/>
      <family val="1"/>
    </font>
    <font>
      <sz val="8"/>
      <color rgb="FF000000"/>
      <name val="Arial"/>
      <family val="2"/>
    </font>
    <font>
      <b/>
      <i/>
      <sz val="12"/>
      <color indexed="8"/>
      <name val="Book Antiqua"/>
      <family val="1"/>
    </font>
    <font>
      <b/>
      <i/>
      <sz val="12"/>
      <name val="Book Antiqua"/>
      <family val="1"/>
    </font>
    <font>
      <sz val="11"/>
      <color theme="1"/>
      <name val="Book Antiqua"/>
      <family val="1"/>
    </font>
    <font>
      <b/>
      <sz val="11"/>
      <color theme="1"/>
      <name val="Book Antiqua"/>
      <family val="1"/>
    </font>
    <font>
      <sz val="11"/>
      <name val="Calibri"/>
      <family val="2"/>
      <charset val="1"/>
      <scheme val="minor"/>
    </font>
    <font>
      <b/>
      <i/>
      <sz val="11"/>
      <color theme="1"/>
      <name val="Book Antiqua"/>
      <family val="1"/>
    </font>
    <font>
      <b/>
      <sz val="12"/>
      <color theme="1"/>
      <name val="Book Antiqua"/>
      <family val="1"/>
    </font>
    <font>
      <b/>
      <sz val="14"/>
      <color theme="1"/>
      <name val="Book Antiqua"/>
      <family val="1"/>
    </font>
    <font>
      <b/>
      <sz val="12"/>
      <color rgb="FFFF0000"/>
      <name val="Book Antiqua"/>
      <family val="1"/>
    </font>
  </fonts>
  <fills count="21">
    <fill>
      <patternFill patternType="none"/>
    </fill>
    <fill>
      <patternFill patternType="gray125"/>
    </fill>
    <fill>
      <patternFill patternType="solid">
        <fgColor indexed="13"/>
        <bgColor indexed="64"/>
      </patternFill>
    </fill>
    <fill>
      <patternFill patternType="solid">
        <fgColor theme="7" tint="0.39997558519241921"/>
        <bgColor indexed="64"/>
      </patternFill>
    </fill>
    <fill>
      <patternFill patternType="solid">
        <fgColor indexed="10"/>
        <bgColor indexed="64"/>
      </patternFill>
    </fill>
    <fill>
      <patternFill patternType="solid">
        <fgColor theme="7" tint="0.79998168889431442"/>
        <bgColor indexed="64"/>
      </patternFill>
    </fill>
    <fill>
      <patternFill patternType="solid">
        <fgColor indexed="11"/>
        <bgColor indexed="64"/>
      </patternFill>
    </fill>
    <fill>
      <patternFill patternType="solid">
        <fgColor theme="7" tint="0.59999389629810485"/>
        <bgColor indexed="64"/>
      </patternFill>
    </fill>
    <fill>
      <patternFill patternType="solid">
        <fgColor indexed="61"/>
        <bgColor indexed="64"/>
      </patternFill>
    </fill>
    <fill>
      <patternFill patternType="solid">
        <fgColor theme="8"/>
        <bgColor indexed="64"/>
      </patternFill>
    </fill>
    <fill>
      <patternFill patternType="solid">
        <fgColor theme="6" tint="0.59999389629810485"/>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8" tint="0.59999389629810485"/>
        <bgColor indexed="64"/>
      </patternFill>
    </fill>
  </fills>
  <borders count="46">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bottom style="double">
        <color indexed="64"/>
      </bottom>
      <diagonal/>
    </border>
    <border>
      <left/>
      <right/>
      <top style="thin">
        <color indexed="64"/>
      </top>
      <bottom/>
      <diagonal/>
    </border>
    <border>
      <left/>
      <right/>
      <top style="thin">
        <color indexed="64"/>
      </top>
      <bottom style="double">
        <color indexed="64"/>
      </bottom>
      <diagonal/>
    </border>
    <border>
      <left/>
      <right style="thin">
        <color indexed="8"/>
      </right>
      <top/>
      <bottom/>
      <diagonal/>
    </border>
    <border>
      <left/>
      <right/>
      <top/>
      <bottom style="medium">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diagonal/>
    </border>
    <border>
      <left/>
      <right style="thin">
        <color indexed="64"/>
      </right>
      <top style="thin">
        <color indexed="8"/>
      </top>
      <bottom/>
      <diagonal/>
    </border>
    <border>
      <left style="thin">
        <color indexed="8"/>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style="thin">
        <color indexed="64"/>
      </top>
      <bottom style="double">
        <color indexed="64"/>
      </bottom>
      <diagonal/>
    </border>
    <border>
      <left style="thin">
        <color indexed="8"/>
      </left>
      <right/>
      <top style="thin">
        <color indexed="8"/>
      </top>
      <bottom style="double">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8">
    <xf numFmtId="0" fontId="0" fillId="0" borderId="0"/>
    <xf numFmtId="0" fontId="3" fillId="0" borderId="0"/>
    <xf numFmtId="164" fontId="13" fillId="0" borderId="0" applyFont="0" applyFill="0" applyBorder="0" applyAlignment="0" applyProtection="0">
      <alignment vertical="center"/>
    </xf>
    <xf numFmtId="0" fontId="1" fillId="0" borderId="0"/>
    <xf numFmtId="41" fontId="1" fillId="0" borderId="0" applyFont="0" applyFill="0" applyBorder="0" applyAlignment="0" applyProtection="0"/>
    <xf numFmtId="0" fontId="3" fillId="0" borderId="0"/>
    <xf numFmtId="43" fontId="1" fillId="0" borderId="0" applyFont="0" applyFill="0" applyBorder="0" applyAlignment="0" applyProtection="0"/>
    <xf numFmtId="41" fontId="3" fillId="0" borderId="0" applyFont="0" applyFill="0" applyBorder="0" applyAlignment="0" applyProtection="0"/>
    <xf numFmtId="0" fontId="3" fillId="0" borderId="0"/>
    <xf numFmtId="9" fontId="1" fillId="0" borderId="0" applyFont="0" applyFill="0" applyBorder="0" applyAlignment="0" applyProtection="0"/>
    <xf numFmtId="41" fontId="27" fillId="0" borderId="0" applyFont="0" applyFill="0" applyBorder="0" applyAlignment="0" applyProtection="0"/>
    <xf numFmtId="168" fontId="13" fillId="0" borderId="0" applyFont="0" applyFill="0" applyBorder="0" applyAlignment="0" applyProtection="0">
      <alignment vertical="center"/>
    </xf>
    <xf numFmtId="0" fontId="27" fillId="0" borderId="0"/>
    <xf numFmtId="43" fontId="27" fillId="0" borderId="0" applyFont="0" applyFill="0" applyBorder="0" applyAlignment="0" applyProtection="0"/>
    <xf numFmtId="0" fontId="3" fillId="0" borderId="0">
      <alignment vertical="center"/>
    </xf>
    <xf numFmtId="9" fontId="27" fillId="0" borderId="0" applyFont="0" applyFill="0" applyBorder="0" applyAlignment="0" applyProtection="0"/>
    <xf numFmtId="4" fontId="35" fillId="0" borderId="0">
      <alignment horizontal="left" vertical="top"/>
    </xf>
    <xf numFmtId="4" fontId="35" fillId="0" borderId="0">
      <alignment horizontal="right" vertical="top"/>
    </xf>
  </cellStyleXfs>
  <cellXfs count="703">
    <xf numFmtId="0" fontId="0" fillId="0" borderId="0" xfId="0"/>
    <xf numFmtId="0" fontId="4" fillId="0" borderId="0" xfId="1" applyFont="1" applyAlignment="1">
      <alignment horizontal="center" vertical="center"/>
    </xf>
    <xf numFmtId="0" fontId="5" fillId="0" borderId="0" xfId="1" applyFont="1"/>
    <xf numFmtId="0" fontId="6" fillId="0" borderId="0" xfId="1" applyFont="1"/>
    <xf numFmtId="0" fontId="4" fillId="0" borderId="0" xfId="1" applyFont="1" applyAlignment="1">
      <alignment horizontal="left" vertical="center"/>
    </xf>
    <xf numFmtId="0" fontId="7" fillId="0" borderId="0" xfId="1" applyFont="1" applyAlignment="1">
      <alignment horizontal="center" vertical="center"/>
    </xf>
    <xf numFmtId="0" fontId="7" fillId="0" borderId="0" xfId="1" applyFont="1" applyAlignment="1">
      <alignment horizontal="left" vertical="center"/>
    </xf>
    <xf numFmtId="0" fontId="8" fillId="0" borderId="0" xfId="1" applyFont="1"/>
    <xf numFmtId="0" fontId="7" fillId="0" borderId="0" xfId="1" applyFont="1" applyAlignment="1">
      <alignment horizontal="justify" vertical="center"/>
    </xf>
    <xf numFmtId="0" fontId="9" fillId="0" borderId="0" xfId="1" applyFont="1" applyAlignment="1">
      <alignment horizontal="center" vertical="center"/>
    </xf>
    <xf numFmtId="0" fontId="10" fillId="0" borderId="0" xfId="1" applyFont="1" applyAlignment="1">
      <alignment horizontal="center" vertical="center"/>
    </xf>
    <xf numFmtId="0" fontId="11" fillId="0" borderId="0" xfId="1" applyFont="1"/>
    <xf numFmtId="0" fontId="5" fillId="0" borderId="0" xfId="1" applyFont="1" applyAlignment="1">
      <alignment horizontal="justify" vertical="top"/>
    </xf>
    <xf numFmtId="0" fontId="5" fillId="0" borderId="0" xfId="1" applyFont="1" applyAlignment="1">
      <alignment horizontal="justify" vertical="top"/>
    </xf>
    <xf numFmtId="0" fontId="12" fillId="0" borderId="0" xfId="1" applyFont="1" applyAlignment="1">
      <alignment horizontal="justify" vertical="top"/>
    </xf>
    <xf numFmtId="164" fontId="14" fillId="0" borderId="0" xfId="2" applyFont="1" applyFill="1" applyBorder="1" applyAlignment="1">
      <alignment horizontal="justify" vertical="top" wrapText="1"/>
    </xf>
    <xf numFmtId="0" fontId="15" fillId="0" borderId="0" xfId="3" applyFont="1" applyAlignment="1">
      <alignment vertical="top"/>
    </xf>
    <xf numFmtId="0" fontId="12" fillId="0" borderId="0" xfId="3" applyFont="1" applyAlignment="1">
      <alignment vertical="top"/>
    </xf>
    <xf numFmtId="164" fontId="16" fillId="0" borderId="0" xfId="2" applyFont="1" applyFill="1" applyAlignment="1">
      <alignment vertical="top"/>
    </xf>
    <xf numFmtId="0" fontId="16" fillId="0" borderId="0" xfId="3" applyFont="1" applyAlignment="1">
      <alignment vertical="top"/>
    </xf>
    <xf numFmtId="164" fontId="16" fillId="0" borderId="0" xfId="3" applyNumberFormat="1" applyFont="1" applyAlignment="1">
      <alignment vertical="top"/>
    </xf>
    <xf numFmtId="41" fontId="16" fillId="0" borderId="0" xfId="4" applyFont="1" applyFill="1" applyBorder="1" applyAlignment="1">
      <alignment vertical="top"/>
    </xf>
    <xf numFmtId="164" fontId="16" fillId="0" borderId="1" xfId="2" applyFont="1" applyFill="1" applyBorder="1" applyAlignment="1">
      <alignment horizontal="center" vertical="top"/>
    </xf>
    <xf numFmtId="164" fontId="16" fillId="0" borderId="0" xfId="2" applyFont="1" applyFill="1" applyAlignment="1">
      <alignment horizontal="center" vertical="top"/>
    </xf>
    <xf numFmtId="0" fontId="16" fillId="0" borderId="1" xfId="3" applyFont="1" applyBorder="1" applyAlignment="1">
      <alignment horizontal="center" vertical="top"/>
    </xf>
    <xf numFmtId="0" fontId="16" fillId="0" borderId="0" xfId="3" applyFont="1" applyAlignment="1">
      <alignment horizontal="center" vertical="top"/>
    </xf>
    <xf numFmtId="164" fontId="16" fillId="0" borderId="1" xfId="3" applyNumberFormat="1" applyFont="1" applyBorder="1" applyAlignment="1">
      <alignment horizontal="center" vertical="top"/>
    </xf>
    <xf numFmtId="164" fontId="16" fillId="0" borderId="0" xfId="3" applyNumberFormat="1" applyFont="1" applyAlignment="1">
      <alignment horizontal="center" vertical="top"/>
    </xf>
    <xf numFmtId="41" fontId="16" fillId="0" borderId="1" xfId="4" applyFont="1" applyFill="1" applyBorder="1" applyAlignment="1">
      <alignment horizontal="center" vertical="top"/>
    </xf>
    <xf numFmtId="164" fontId="15" fillId="0" borderId="0" xfId="2" applyFont="1" applyFill="1" applyAlignment="1">
      <alignment vertical="top"/>
    </xf>
    <xf numFmtId="164" fontId="15" fillId="0" borderId="0" xfId="3" applyNumberFormat="1" applyFont="1" applyAlignment="1">
      <alignment vertical="top"/>
    </xf>
    <xf numFmtId="41" fontId="12" fillId="0" borderId="0" xfId="4" applyFont="1" applyFill="1" applyBorder="1" applyAlignment="1">
      <alignment vertical="top"/>
    </xf>
    <xf numFmtId="164" fontId="12" fillId="0" borderId="0" xfId="3" applyNumberFormat="1" applyFont="1" applyAlignment="1">
      <alignment vertical="top"/>
    </xf>
    <xf numFmtId="49" fontId="12" fillId="0" borderId="0" xfId="3" applyNumberFormat="1" applyFont="1" applyAlignment="1">
      <alignment vertical="top"/>
    </xf>
    <xf numFmtId="0" fontId="16" fillId="0" borderId="0" xfId="3" applyFont="1" applyAlignment="1">
      <alignment horizontal="center" vertical="top"/>
    </xf>
    <xf numFmtId="41" fontId="16" fillId="0" borderId="2" xfId="4" applyFont="1" applyFill="1" applyBorder="1" applyAlignment="1">
      <alignment vertical="top"/>
    </xf>
    <xf numFmtId="0" fontId="14" fillId="0" borderId="0" xfId="5" applyFont="1"/>
    <xf numFmtId="0" fontId="14" fillId="0" borderId="0" xfId="5" applyFont="1" applyAlignment="1">
      <alignment horizontal="center"/>
    </xf>
    <xf numFmtId="0" fontId="9" fillId="0" borderId="1" xfId="5" applyFont="1" applyBorder="1" applyAlignment="1">
      <alignment horizontal="left"/>
    </xf>
    <xf numFmtId="0" fontId="17" fillId="0" borderId="0" xfId="5" applyFont="1" applyAlignment="1">
      <alignment horizontal="center"/>
    </xf>
    <xf numFmtId="0" fontId="14" fillId="0" borderId="1" xfId="5" applyFont="1" applyBorder="1" applyAlignment="1">
      <alignment horizontal="center"/>
    </xf>
    <xf numFmtId="16" fontId="14" fillId="0" borderId="0" xfId="5" quotePrefix="1" applyNumberFormat="1" applyFont="1" applyAlignment="1">
      <alignment horizontal="center"/>
    </xf>
    <xf numFmtId="0" fontId="14" fillId="0" borderId="0" xfId="5" quotePrefix="1" applyFont="1" applyAlignment="1">
      <alignment horizontal="center"/>
    </xf>
    <xf numFmtId="17" fontId="14" fillId="0" borderId="0" xfId="5" quotePrefix="1" applyNumberFormat="1" applyFont="1" applyAlignment="1">
      <alignment horizontal="center"/>
    </xf>
    <xf numFmtId="0" fontId="14" fillId="0" borderId="0" xfId="5" applyFont="1" applyAlignment="1">
      <alignment horizontal="justify" vertical="top"/>
    </xf>
    <xf numFmtId="0" fontId="14" fillId="0" borderId="0" xfId="5" applyFont="1" applyAlignment="1">
      <alignment horizontal="justify" vertical="top"/>
    </xf>
    <xf numFmtId="0" fontId="12" fillId="0" borderId="0" xfId="5" applyFont="1" applyAlignment="1">
      <alignment horizontal="justify" vertical="top"/>
    </xf>
    <xf numFmtId="0" fontId="17" fillId="0" borderId="0" xfId="3" applyFont="1" applyAlignment="1">
      <alignment horizontal="left"/>
    </xf>
    <xf numFmtId="0" fontId="18" fillId="0" borderId="0" xfId="3" applyFont="1"/>
    <xf numFmtId="0" fontId="19" fillId="0" borderId="0" xfId="3" applyFont="1" applyAlignment="1">
      <alignment horizontal="center"/>
    </xf>
    <xf numFmtId="0" fontId="18" fillId="0" borderId="0" xfId="3" applyFont="1" applyAlignment="1">
      <alignment horizontal="center"/>
    </xf>
    <xf numFmtId="0" fontId="20" fillId="0" borderId="0" xfId="3" applyFont="1"/>
    <xf numFmtId="0" fontId="19" fillId="0" borderId="0" xfId="3" applyFont="1"/>
    <xf numFmtId="0" fontId="14" fillId="0" borderId="0" xfId="3" applyFont="1" applyAlignment="1">
      <alignment horizontal="left"/>
    </xf>
    <xf numFmtId="0" fontId="14" fillId="0" borderId="0" xfId="2" applyNumberFormat="1" applyFont="1" applyBorder="1" applyAlignment="1">
      <alignment horizontal="left"/>
    </xf>
    <xf numFmtId="0" fontId="20" fillId="0" borderId="0" xfId="3" applyFont="1" applyAlignment="1">
      <alignment horizontal="left"/>
    </xf>
    <xf numFmtId="0" fontId="19" fillId="0" borderId="0" xfId="3" applyFont="1" applyAlignment="1">
      <alignment horizontal="left"/>
    </xf>
    <xf numFmtId="0" fontId="20" fillId="0" borderId="3" xfId="2" applyNumberFormat="1" applyFont="1" applyBorder="1" applyAlignment="1"/>
    <xf numFmtId="0" fontId="19" fillId="0" borderId="3" xfId="3" applyFont="1" applyBorder="1"/>
    <xf numFmtId="0" fontId="18" fillId="0" borderId="3" xfId="3" applyFont="1" applyBorder="1"/>
    <xf numFmtId="37" fontId="19" fillId="0" borderId="3" xfId="3" applyNumberFormat="1" applyFont="1" applyBorder="1" applyAlignment="1">
      <alignment horizontal="center"/>
    </xf>
    <xf numFmtId="37" fontId="18" fillId="0" borderId="3" xfId="3" applyNumberFormat="1" applyFont="1" applyBorder="1" applyAlignment="1">
      <alignment horizontal="center"/>
    </xf>
    <xf numFmtId="37" fontId="19" fillId="0" borderId="0" xfId="3" applyNumberFormat="1" applyFont="1" applyAlignment="1">
      <alignment horizontal="center"/>
    </xf>
    <xf numFmtId="37" fontId="18" fillId="0" borderId="0" xfId="3" applyNumberFormat="1" applyFont="1" applyAlignment="1">
      <alignment horizontal="center"/>
    </xf>
    <xf numFmtId="0" fontId="20" fillId="0" borderId="1" xfId="3" applyFont="1" applyBorder="1" applyAlignment="1">
      <alignment horizontal="center"/>
    </xf>
    <xf numFmtId="0" fontId="20" fillId="0" borderId="0" xfId="3" applyFont="1" applyAlignment="1">
      <alignment horizontal="center"/>
    </xf>
    <xf numFmtId="0" fontId="20" fillId="0" borderId="1" xfId="3" quotePrefix="1" applyFont="1" applyBorder="1" applyAlignment="1">
      <alignment horizontal="center"/>
    </xf>
    <xf numFmtId="41" fontId="18" fillId="0" borderId="0" xfId="4" applyFont="1" applyAlignment="1">
      <alignment horizontal="right"/>
    </xf>
    <xf numFmtId="41" fontId="18" fillId="0" borderId="0" xfId="4" applyFont="1" applyAlignment="1">
      <alignment horizontal="center"/>
    </xf>
    <xf numFmtId="164" fontId="18" fillId="0" borderId="0" xfId="3" applyNumberFormat="1" applyFont="1" applyAlignment="1">
      <alignment horizontal="center"/>
    </xf>
    <xf numFmtId="41" fontId="18" fillId="0" borderId="0" xfId="3" applyNumberFormat="1" applyFont="1"/>
    <xf numFmtId="164" fontId="18" fillId="0" borderId="0" xfId="3" applyNumberFormat="1" applyFont="1"/>
    <xf numFmtId="41" fontId="18" fillId="0" borderId="0" xfId="3" applyNumberFormat="1" applyFont="1" applyAlignment="1">
      <alignment horizontal="right"/>
    </xf>
    <xf numFmtId="0" fontId="20" fillId="0" borderId="0" xfId="3" applyFont="1" applyAlignment="1">
      <alignment vertical="center"/>
    </xf>
    <xf numFmtId="0" fontId="18" fillId="0" borderId="0" xfId="3" applyFont="1" applyAlignment="1">
      <alignment vertical="center"/>
    </xf>
    <xf numFmtId="0" fontId="19" fillId="0" borderId="0" xfId="3" applyFont="1" applyAlignment="1">
      <alignment horizontal="center" vertical="center"/>
    </xf>
    <xf numFmtId="0" fontId="18" fillId="0" borderId="0" xfId="3" applyFont="1" applyAlignment="1">
      <alignment horizontal="center" vertical="center"/>
    </xf>
    <xf numFmtId="41" fontId="21" fillId="0" borderId="2" xfId="4" applyFont="1" applyBorder="1" applyAlignment="1">
      <alignment horizontal="center" vertical="center"/>
    </xf>
    <xf numFmtId="41" fontId="18" fillId="0" borderId="0" xfId="4" applyFont="1" applyAlignment="1">
      <alignment horizontal="center" vertical="center"/>
    </xf>
    <xf numFmtId="164" fontId="21" fillId="0" borderId="2" xfId="3" applyNumberFormat="1" applyFont="1" applyBorder="1" applyAlignment="1">
      <alignment horizontal="center" vertical="center"/>
    </xf>
    <xf numFmtId="41" fontId="18" fillId="0" borderId="0" xfId="4" applyFont="1" applyFill="1" applyAlignment="1">
      <alignment horizontal="center"/>
    </xf>
    <xf numFmtId="41" fontId="18" fillId="0" borderId="0" xfId="4" applyFont="1" applyFill="1"/>
    <xf numFmtId="0" fontId="22" fillId="0" borderId="0" xfId="3" applyFont="1" applyAlignment="1">
      <alignment vertical="center"/>
    </xf>
    <xf numFmtId="41" fontId="20" fillId="0" borderId="2" xfId="4" applyFont="1" applyBorder="1" applyAlignment="1">
      <alignment vertical="center"/>
    </xf>
    <xf numFmtId="41" fontId="20" fillId="0" borderId="0" xfId="4" applyFont="1" applyAlignment="1">
      <alignment horizontal="center" vertical="center"/>
    </xf>
    <xf numFmtId="164" fontId="20" fillId="0" borderId="2" xfId="3" applyNumberFormat="1" applyFont="1" applyBorder="1" applyAlignment="1">
      <alignment vertical="center"/>
    </xf>
    <xf numFmtId="0" fontId="20" fillId="0" borderId="0" xfId="3" applyFont="1" applyAlignment="1">
      <alignment horizontal="left" vertical="center"/>
    </xf>
    <xf numFmtId="41" fontId="20" fillId="0" borderId="4" xfId="4" applyFont="1" applyBorder="1" applyAlignment="1">
      <alignment vertical="center"/>
    </xf>
    <xf numFmtId="164" fontId="20" fillId="0" borderId="4" xfId="3" applyNumberFormat="1" applyFont="1" applyBorder="1" applyAlignment="1">
      <alignment vertical="center"/>
    </xf>
    <xf numFmtId="41" fontId="18" fillId="0" borderId="0" xfId="4" applyFont="1"/>
    <xf numFmtId="3" fontId="18" fillId="0" borderId="0" xfId="3" applyNumberFormat="1" applyFont="1"/>
    <xf numFmtId="164" fontId="18" fillId="0" borderId="0" xfId="3" applyNumberFormat="1" applyFont="1" applyAlignment="1">
      <alignment vertical="center"/>
    </xf>
    <xf numFmtId="41" fontId="18" fillId="0" borderId="0" xfId="4" applyFont="1" applyAlignment="1">
      <alignment horizontal="right" vertical="center"/>
    </xf>
    <xf numFmtId="164" fontId="18" fillId="0" borderId="0" xfId="3" applyNumberFormat="1" applyFont="1" applyAlignment="1">
      <alignment horizontal="center" vertical="center"/>
    </xf>
    <xf numFmtId="41" fontId="20" fillId="0" borderId="2" xfId="4" applyFont="1" applyFill="1" applyBorder="1" applyAlignment="1">
      <alignment vertical="center"/>
    </xf>
    <xf numFmtId="41" fontId="20" fillId="0" borderId="2" xfId="4" applyFont="1" applyBorder="1" applyAlignment="1"/>
    <xf numFmtId="41" fontId="20" fillId="0" borderId="0" xfId="4" applyFont="1" applyAlignment="1">
      <alignment horizontal="center"/>
    </xf>
    <xf numFmtId="41" fontId="19" fillId="0" borderId="0" xfId="4" applyFont="1" applyAlignment="1">
      <alignment horizontal="center"/>
    </xf>
    <xf numFmtId="164" fontId="18" fillId="0" borderId="0" xfId="3" applyNumberFormat="1" applyFont="1" applyAlignment="1">
      <alignment horizontal="right"/>
    </xf>
    <xf numFmtId="41" fontId="22" fillId="0" borderId="0" xfId="4" applyFont="1" applyAlignment="1">
      <alignment horizontal="center" vertical="center"/>
    </xf>
    <xf numFmtId="41" fontId="19" fillId="0" borderId="0" xfId="4" applyFont="1" applyAlignment="1">
      <alignment horizontal="center" vertical="center"/>
    </xf>
    <xf numFmtId="165" fontId="18" fillId="0" borderId="0" xfId="3" applyNumberFormat="1" applyFont="1" applyAlignment="1">
      <alignment vertical="center"/>
    </xf>
    <xf numFmtId="165" fontId="18" fillId="0" borderId="0" xfId="3" applyNumberFormat="1" applyFont="1"/>
    <xf numFmtId="166" fontId="19" fillId="0" borderId="0" xfId="3" applyNumberFormat="1" applyFont="1" applyAlignment="1">
      <alignment horizontal="center"/>
    </xf>
    <xf numFmtId="0" fontId="23" fillId="0" borderId="0" xfId="3" applyFont="1" applyAlignment="1">
      <alignment horizontal="center"/>
    </xf>
    <xf numFmtId="0" fontId="24" fillId="0" borderId="0" xfId="3" applyFont="1" applyAlignment="1">
      <alignment horizontal="center"/>
    </xf>
    <xf numFmtId="0" fontId="24" fillId="0" borderId="0" xfId="3" applyFont="1"/>
    <xf numFmtId="0" fontId="18" fillId="0" borderId="0" xfId="3" applyFont="1" applyAlignment="1">
      <alignment horizontal="justify" vertical="top"/>
    </xf>
    <xf numFmtId="0" fontId="18" fillId="0" borderId="0" xfId="3" applyFont="1" applyAlignment="1">
      <alignment horizontal="justify" vertical="top"/>
    </xf>
    <xf numFmtId="0" fontId="12" fillId="0" borderId="0" xfId="3" applyFont="1" applyAlignment="1">
      <alignment horizontal="justify" vertical="top"/>
    </xf>
    <xf numFmtId="0" fontId="14" fillId="0" borderId="0" xfId="1" applyFont="1"/>
    <xf numFmtId="0" fontId="14" fillId="0" borderId="0" xfId="1" applyFont="1" applyAlignment="1">
      <alignment horizontal="center"/>
    </xf>
    <xf numFmtId="164" fontId="14" fillId="0" borderId="0" xfId="1" applyNumberFormat="1" applyFont="1"/>
    <xf numFmtId="37" fontId="18" fillId="0" borderId="0" xfId="1" applyNumberFormat="1" applyFont="1"/>
    <xf numFmtId="0" fontId="18" fillId="0" borderId="0" xfId="1" applyFont="1"/>
    <xf numFmtId="0" fontId="17" fillId="0" borderId="0" xfId="1" applyFont="1" applyAlignment="1">
      <alignment horizontal="left"/>
    </xf>
    <xf numFmtId="0" fontId="17" fillId="0" borderId="0" xfId="1" applyFont="1"/>
    <xf numFmtId="0" fontId="20" fillId="0" borderId="0" xfId="1" applyFont="1" applyAlignment="1">
      <alignment horizontal="left"/>
    </xf>
    <xf numFmtId="0" fontId="18" fillId="0" borderId="3" xfId="1" applyFont="1" applyBorder="1"/>
    <xf numFmtId="0" fontId="18" fillId="0" borderId="3" xfId="1" applyFont="1" applyBorder="1" applyAlignment="1">
      <alignment horizontal="center"/>
    </xf>
    <xf numFmtId="164" fontId="18" fillId="0" borderId="3" xfId="1" applyNumberFormat="1" applyFont="1" applyBorder="1"/>
    <xf numFmtId="37" fontId="18" fillId="0" borderId="3" xfId="1" applyNumberFormat="1" applyFont="1" applyBorder="1"/>
    <xf numFmtId="0" fontId="18" fillId="0" borderId="0" xfId="1" applyFont="1" applyAlignment="1">
      <alignment horizontal="center"/>
    </xf>
    <xf numFmtId="164" fontId="18" fillId="0" borderId="0" xfId="1" applyNumberFormat="1" applyFont="1"/>
    <xf numFmtId="0" fontId="20" fillId="0" borderId="1" xfId="1" applyFont="1" applyBorder="1" applyAlignment="1">
      <alignment horizontal="center"/>
    </xf>
    <xf numFmtId="0" fontId="20" fillId="0" borderId="0" xfId="1" applyFont="1" applyAlignment="1">
      <alignment horizontal="center"/>
    </xf>
    <xf numFmtId="0" fontId="20" fillId="0" borderId="1" xfId="1" quotePrefix="1" applyFont="1" applyBorder="1" applyAlignment="1">
      <alignment horizontal="center" vertical="center"/>
    </xf>
    <xf numFmtId="0" fontId="20" fillId="0" borderId="0" xfId="1" quotePrefix="1" applyFont="1" applyAlignment="1">
      <alignment vertical="center"/>
    </xf>
    <xf numFmtId="0" fontId="20" fillId="0" borderId="0" xfId="1" applyFont="1"/>
    <xf numFmtId="164" fontId="20" fillId="0" borderId="0" xfId="1" applyNumberFormat="1" applyFont="1"/>
    <xf numFmtId="0" fontId="20" fillId="0" borderId="0" xfId="1" applyFont="1" applyAlignment="1">
      <alignment vertical="center"/>
    </xf>
    <xf numFmtId="1" fontId="19" fillId="0" borderId="0" xfId="6" applyNumberFormat="1" applyFont="1" applyBorder="1" applyAlignment="1">
      <alignment horizontal="center"/>
    </xf>
    <xf numFmtId="1" fontId="18" fillId="0" borderId="0" xfId="6" applyNumberFormat="1" applyFont="1" applyBorder="1" applyAlignment="1">
      <alignment horizontal="center"/>
    </xf>
    <xf numFmtId="0" fontId="18" fillId="0" borderId="0" xfId="1" applyFont="1" applyAlignment="1">
      <alignment vertical="center"/>
    </xf>
    <xf numFmtId="0" fontId="18" fillId="0" borderId="0" xfId="5" applyFont="1" applyAlignment="1">
      <alignment vertical="center"/>
    </xf>
    <xf numFmtId="1" fontId="19" fillId="0" borderId="0" xfId="6" applyNumberFormat="1" applyFont="1" applyBorder="1" applyAlignment="1">
      <alignment horizontal="center" vertical="center"/>
    </xf>
    <xf numFmtId="1" fontId="18" fillId="0" borderId="0" xfId="6" applyNumberFormat="1" applyFont="1" applyBorder="1" applyAlignment="1">
      <alignment horizontal="center" vertical="center"/>
    </xf>
    <xf numFmtId="164" fontId="18" fillId="0" borderId="0" xfId="2" applyFont="1" applyBorder="1" applyAlignment="1">
      <alignment horizontal="center" vertical="center"/>
    </xf>
    <xf numFmtId="164" fontId="18" fillId="0" borderId="0" xfId="2" applyFont="1" applyFill="1" applyBorder="1" applyAlignment="1">
      <alignment vertical="center"/>
    </xf>
    <xf numFmtId="165" fontId="18" fillId="0" borderId="0" xfId="6" applyNumberFormat="1" applyFont="1" applyFill="1" applyBorder="1" applyAlignment="1">
      <alignment vertical="center"/>
    </xf>
    <xf numFmtId="0" fontId="25" fillId="0" borderId="0" xfId="7" applyNumberFormat="1" applyFont="1" applyFill="1" applyAlignment="1">
      <alignment vertical="center"/>
    </xf>
    <xf numFmtId="165" fontId="20" fillId="0" borderId="0" xfId="6" quotePrefix="1" applyNumberFormat="1" applyFont="1" applyBorder="1" applyAlignment="1">
      <alignment horizontal="center" vertical="center"/>
    </xf>
    <xf numFmtId="165" fontId="20" fillId="0" borderId="0" xfId="6" applyNumberFormat="1" applyFont="1" applyFill="1" applyBorder="1" applyAlignment="1">
      <alignment vertical="center"/>
    </xf>
    <xf numFmtId="0" fontId="22" fillId="0" borderId="0" xfId="5" applyFont="1"/>
    <xf numFmtId="0" fontId="18" fillId="0" borderId="0" xfId="8" applyFont="1"/>
    <xf numFmtId="164" fontId="18" fillId="0" borderId="5" xfId="2" applyFont="1" applyBorder="1" applyAlignment="1">
      <alignment horizontal="center" vertical="center"/>
    </xf>
    <xf numFmtId="164" fontId="20" fillId="0" borderId="0" xfId="2" applyFont="1" applyFill="1" applyBorder="1" applyAlignment="1">
      <alignment vertical="center"/>
    </xf>
    <xf numFmtId="9" fontId="18" fillId="0" borderId="0" xfId="9" applyFont="1" applyAlignment="1">
      <alignment vertical="center"/>
    </xf>
    <xf numFmtId="1" fontId="19" fillId="0" borderId="0" xfId="6" applyNumberFormat="1" applyFont="1" applyBorder="1" applyAlignment="1">
      <alignment horizontal="center" vertical="center"/>
    </xf>
    <xf numFmtId="165" fontId="20" fillId="0" borderId="2" xfId="6" applyNumberFormat="1" applyFont="1" applyFill="1" applyBorder="1" applyAlignment="1">
      <alignment vertical="center"/>
    </xf>
    <xf numFmtId="164" fontId="20" fillId="0" borderId="2" xfId="2" applyFont="1" applyFill="1" applyBorder="1" applyAlignment="1">
      <alignment vertical="center"/>
    </xf>
    <xf numFmtId="164" fontId="18" fillId="0" borderId="0" xfId="2" applyFont="1" applyBorder="1" applyAlignment="1">
      <alignment horizontal="center"/>
    </xf>
    <xf numFmtId="165" fontId="18" fillId="0" borderId="0" xfId="6" applyNumberFormat="1" applyFont="1"/>
    <xf numFmtId="164" fontId="18" fillId="0" borderId="0" xfId="2" applyFont="1" applyAlignment="1"/>
    <xf numFmtId="164" fontId="18" fillId="0" borderId="0" xfId="2" applyFont="1" applyBorder="1" applyAlignment="1"/>
    <xf numFmtId="0" fontId="18" fillId="0" borderId="0" xfId="5" applyFont="1"/>
    <xf numFmtId="0" fontId="19" fillId="0" borderId="0" xfId="1" applyFont="1" applyAlignment="1">
      <alignment horizontal="center" vertical="center"/>
    </xf>
    <xf numFmtId="165" fontId="18" fillId="0" borderId="0" xfId="6" applyNumberFormat="1" applyFont="1" applyFill="1" applyBorder="1"/>
    <xf numFmtId="164" fontId="18" fillId="0" borderId="0" xfId="2" applyFont="1" applyFill="1" applyBorder="1" applyAlignment="1"/>
    <xf numFmtId="164" fontId="18" fillId="0" borderId="5" xfId="2" applyFont="1" applyBorder="1" applyAlignment="1">
      <alignment horizontal="center"/>
    </xf>
    <xf numFmtId="0" fontId="20" fillId="0" borderId="0" xfId="5" applyFont="1" applyAlignment="1">
      <alignment vertical="center"/>
    </xf>
    <xf numFmtId="165" fontId="22" fillId="0" borderId="0" xfId="6" quotePrefix="1" applyNumberFormat="1" applyFont="1" applyBorder="1" applyAlignment="1">
      <alignment horizontal="center" vertical="center"/>
    </xf>
    <xf numFmtId="165" fontId="20" fillId="0" borderId="5" xfId="6" applyNumberFormat="1" applyFont="1" applyFill="1" applyBorder="1" applyAlignment="1">
      <alignment vertical="center"/>
    </xf>
    <xf numFmtId="165" fontId="20" fillId="0" borderId="6" xfId="6" applyNumberFormat="1" applyFont="1" applyFill="1" applyBorder="1" applyAlignment="1">
      <alignment vertical="center"/>
    </xf>
    <xf numFmtId="0" fontId="20" fillId="0" borderId="0" xfId="5" applyFont="1"/>
    <xf numFmtId="0" fontId="14" fillId="0" borderId="0" xfId="8" applyFont="1"/>
    <xf numFmtId="1" fontId="19" fillId="0" borderId="0" xfId="6" applyNumberFormat="1" applyFont="1" applyBorder="1" applyAlignment="1">
      <alignment vertical="center"/>
    </xf>
    <xf numFmtId="164" fontId="18" fillId="0" borderId="0" xfId="1" applyNumberFormat="1" applyFont="1" applyAlignment="1">
      <alignment vertical="center"/>
    </xf>
    <xf numFmtId="0" fontId="18" fillId="0" borderId="7" xfId="8" applyFont="1" applyBorder="1" applyAlignment="1">
      <alignment vertical="top"/>
    </xf>
    <xf numFmtId="0" fontId="14" fillId="0" borderId="7" xfId="8" applyFont="1" applyBorder="1" applyAlignment="1">
      <alignment vertical="top"/>
    </xf>
    <xf numFmtId="0" fontId="14" fillId="0" borderId="7" xfId="8" applyFont="1" applyBorder="1"/>
    <xf numFmtId="0" fontId="19" fillId="0" borderId="0" xfId="3" applyFont="1" applyAlignment="1">
      <alignment horizontal="center" vertical="center"/>
    </xf>
    <xf numFmtId="165" fontId="20" fillId="0" borderId="1" xfId="6" applyNumberFormat="1" applyFont="1" applyFill="1" applyBorder="1" applyAlignment="1">
      <alignment vertical="center"/>
    </xf>
    <xf numFmtId="165" fontId="20" fillId="0" borderId="0" xfId="6" applyNumberFormat="1" applyFont="1" applyBorder="1" applyAlignment="1">
      <alignment vertical="center"/>
    </xf>
    <xf numFmtId="164" fontId="20" fillId="0" borderId="0" xfId="2" applyFont="1" applyBorder="1" applyAlignment="1">
      <alignment vertical="center"/>
    </xf>
    <xf numFmtId="37" fontId="26" fillId="0" borderId="0" xfId="1" applyNumberFormat="1" applyFont="1"/>
    <xf numFmtId="167" fontId="26" fillId="0" borderId="5" xfId="10" applyNumberFormat="1" applyFont="1" applyBorder="1" applyAlignment="1">
      <alignment horizontal="right" vertical="top" wrapText="1"/>
    </xf>
    <xf numFmtId="0" fontId="18" fillId="0" borderId="0" xfId="1" applyFont="1" applyAlignment="1">
      <alignment horizontal="justify" vertical="top"/>
    </xf>
    <xf numFmtId="37" fontId="18" fillId="0" borderId="0" xfId="1" applyNumberFormat="1" applyFont="1" applyAlignment="1">
      <alignment horizontal="justify" vertical="top"/>
    </xf>
    <xf numFmtId="0" fontId="17" fillId="0" borderId="0" xfId="3" applyFont="1"/>
    <xf numFmtId="0" fontId="12" fillId="0" borderId="0" xfId="3" applyFont="1"/>
    <xf numFmtId="0" fontId="14" fillId="0" borderId="0" xfId="3" applyFont="1"/>
    <xf numFmtId="0" fontId="14" fillId="0" borderId="8" xfId="3" applyFont="1" applyBorder="1"/>
    <xf numFmtId="37" fontId="14" fillId="0" borderId="8" xfId="3" applyNumberFormat="1" applyFont="1" applyBorder="1"/>
    <xf numFmtId="37" fontId="14" fillId="0" borderId="0" xfId="3" applyNumberFormat="1" applyFont="1"/>
    <xf numFmtId="0" fontId="14" fillId="0" borderId="0" xfId="3" applyFont="1" applyAlignment="1">
      <alignment horizontal="center"/>
    </xf>
    <xf numFmtId="0" fontId="17" fillId="0" borderId="1" xfId="3" quotePrefix="1" applyFont="1" applyBorder="1" applyAlignment="1">
      <alignment horizontal="center" vertical="center"/>
    </xf>
    <xf numFmtId="0" fontId="17" fillId="0" borderId="0" xfId="3" quotePrefix="1" applyFont="1" applyAlignment="1">
      <alignment vertical="center"/>
    </xf>
    <xf numFmtId="37" fontId="14" fillId="0" borderId="0" xfId="3" applyNumberFormat="1" applyFont="1" applyAlignment="1">
      <alignment horizontal="center"/>
    </xf>
    <xf numFmtId="37" fontId="17" fillId="0" borderId="0" xfId="3" applyNumberFormat="1" applyFont="1" applyAlignment="1">
      <alignment horizontal="center"/>
    </xf>
    <xf numFmtId="0" fontId="28" fillId="0" borderId="0" xfId="3" applyFont="1"/>
    <xf numFmtId="164" fontId="14" fillId="0" borderId="0" xfId="3" applyNumberFormat="1" applyFont="1"/>
    <xf numFmtId="1" fontId="14" fillId="0" borderId="0" xfId="11" applyNumberFormat="1" applyFont="1" applyBorder="1" applyAlignment="1">
      <alignment horizontal="center"/>
    </xf>
    <xf numFmtId="0" fontId="12" fillId="0" borderId="0" xfId="2" applyNumberFormat="1" applyFont="1" applyFill="1" applyAlignment="1"/>
    <xf numFmtId="164" fontId="14" fillId="0" borderId="0" xfId="2" applyFont="1" applyAlignment="1"/>
    <xf numFmtId="165" fontId="14" fillId="0" borderId="0" xfId="11" applyNumberFormat="1" applyFont="1" applyFill="1" applyBorder="1" applyAlignment="1"/>
    <xf numFmtId="41" fontId="14" fillId="0" borderId="0" xfId="4" applyFont="1" applyFill="1" applyBorder="1" applyAlignment="1"/>
    <xf numFmtId="164" fontId="14" fillId="0" borderId="0" xfId="2" applyFont="1" applyFill="1" applyBorder="1" applyAlignment="1"/>
    <xf numFmtId="165" fontId="14" fillId="0" borderId="0" xfId="11" applyNumberFormat="1" applyFont="1" applyAlignment="1"/>
    <xf numFmtId="0" fontId="17" fillId="0" borderId="0" xfId="3" applyFont="1" applyAlignment="1">
      <alignment vertical="center"/>
    </xf>
    <xf numFmtId="0" fontId="14" fillId="0" borderId="0" xfId="3" applyFont="1" applyAlignment="1">
      <alignment vertical="center"/>
    </xf>
    <xf numFmtId="41" fontId="17" fillId="0" borderId="2" xfId="4" applyFont="1" applyFill="1" applyBorder="1" applyAlignment="1">
      <alignment vertical="center"/>
    </xf>
    <xf numFmtId="0" fontId="17" fillId="0" borderId="0" xfId="3" applyFont="1" applyAlignment="1">
      <alignment horizontal="left" vertical="top" wrapText="1"/>
    </xf>
    <xf numFmtId="164" fontId="14" fillId="0" borderId="0" xfId="2" applyFont="1" applyBorder="1" applyAlignment="1"/>
    <xf numFmtId="0" fontId="17" fillId="0" borderId="0" xfId="3" applyFont="1" applyAlignment="1">
      <alignment vertical="top"/>
    </xf>
    <xf numFmtId="1" fontId="14" fillId="0" borderId="0" xfId="11" applyNumberFormat="1" applyFont="1" applyBorder="1" applyAlignment="1">
      <alignment horizontal="center" vertical="center"/>
    </xf>
    <xf numFmtId="1" fontId="29" fillId="0" borderId="0" xfId="11" applyNumberFormat="1" applyFont="1" applyFill="1" applyBorder="1" applyAlignment="1">
      <alignment horizontal="center" vertical="center"/>
    </xf>
    <xf numFmtId="165" fontId="17" fillId="0" borderId="0" xfId="11" applyNumberFormat="1" applyFont="1" applyFill="1" applyBorder="1" applyAlignment="1">
      <alignment vertical="center"/>
    </xf>
    <xf numFmtId="165" fontId="14" fillId="0" borderId="0" xfId="11" applyNumberFormat="1" applyFont="1" applyFill="1" applyBorder="1" applyAlignment="1">
      <alignment vertical="center"/>
    </xf>
    <xf numFmtId="164" fontId="17" fillId="0" borderId="0" xfId="2" applyFont="1" applyFill="1" applyBorder="1" applyAlignment="1">
      <alignment vertical="center"/>
    </xf>
    <xf numFmtId="41" fontId="12" fillId="0" borderId="0" xfId="4" applyFont="1" applyAlignment="1"/>
    <xf numFmtId="169" fontId="12" fillId="0" borderId="0" xfId="3" applyNumberFormat="1" applyFont="1"/>
    <xf numFmtId="165" fontId="14" fillId="0" borderId="0" xfId="11" applyNumberFormat="1" applyFont="1" applyBorder="1" applyAlignment="1"/>
    <xf numFmtId="165" fontId="17" fillId="0" borderId="2" xfId="11" applyNumberFormat="1" applyFont="1" applyFill="1" applyBorder="1" applyAlignment="1">
      <alignment vertical="center"/>
    </xf>
    <xf numFmtId="0" fontId="12" fillId="0" borderId="2" xfId="3" applyFont="1" applyBorder="1"/>
    <xf numFmtId="165" fontId="17" fillId="0" borderId="0" xfId="11" applyNumberFormat="1" applyFont="1" applyBorder="1" applyAlignment="1">
      <alignment horizontal="center" vertical="center"/>
    </xf>
    <xf numFmtId="0" fontId="28" fillId="0" borderId="0" xfId="3" applyFont="1" applyAlignment="1">
      <alignment vertical="center"/>
    </xf>
    <xf numFmtId="165" fontId="17" fillId="0" borderId="6" xfId="11" applyNumberFormat="1" applyFont="1" applyFill="1" applyBorder="1" applyAlignment="1">
      <alignment vertical="center"/>
    </xf>
    <xf numFmtId="41" fontId="12" fillId="0" borderId="0" xfId="3" applyNumberFormat="1" applyFont="1"/>
    <xf numFmtId="165" fontId="12" fillId="0" borderId="0" xfId="3" applyNumberFormat="1" applyFont="1"/>
    <xf numFmtId="37" fontId="14" fillId="0" borderId="0" xfId="1" applyNumberFormat="1" applyFont="1"/>
    <xf numFmtId="0" fontId="20" fillId="0" borderId="0" xfId="3" quotePrefix="1" applyFont="1" applyAlignment="1">
      <alignment horizontal="center"/>
    </xf>
    <xf numFmtId="3" fontId="18" fillId="0" borderId="0" xfId="3" applyNumberFormat="1" applyFont="1" applyAlignment="1">
      <alignment vertical="center"/>
    </xf>
    <xf numFmtId="41" fontId="18" fillId="0" borderId="0" xfId="3" applyNumberFormat="1" applyFont="1" applyAlignment="1">
      <alignment vertical="center"/>
    </xf>
    <xf numFmtId="164" fontId="18" fillId="0" borderId="0" xfId="4" applyNumberFormat="1" applyFont="1" applyAlignment="1">
      <alignment vertical="center"/>
    </xf>
    <xf numFmtId="3" fontId="20" fillId="0" borderId="0" xfId="3" applyNumberFormat="1" applyFont="1" applyAlignment="1">
      <alignment vertical="center"/>
    </xf>
    <xf numFmtId="41" fontId="20" fillId="0" borderId="2" xfId="3" applyNumberFormat="1" applyFont="1" applyBorder="1" applyAlignment="1">
      <alignment vertical="center"/>
    </xf>
    <xf numFmtId="164" fontId="20" fillId="0" borderId="0" xfId="3" applyNumberFormat="1" applyFont="1" applyAlignment="1">
      <alignment vertical="center"/>
    </xf>
    <xf numFmtId="41" fontId="18" fillId="0" borderId="0" xfId="4" applyFont="1" applyAlignment="1">
      <alignment vertical="center"/>
    </xf>
    <xf numFmtId="164" fontId="20" fillId="0" borderId="6" xfId="3" applyNumberFormat="1" applyFont="1" applyBorder="1" applyAlignment="1">
      <alignment vertical="center"/>
    </xf>
    <xf numFmtId="0" fontId="16" fillId="0" borderId="0" xfId="3" applyFont="1" applyAlignment="1">
      <alignment horizontal="left" vertical="top"/>
    </xf>
    <xf numFmtId="37" fontId="12" fillId="0" borderId="0" xfId="3" applyNumberFormat="1" applyFont="1" applyAlignment="1">
      <alignment vertical="top"/>
    </xf>
    <xf numFmtId="41" fontId="12" fillId="0" borderId="0" xfId="4" applyFont="1" applyFill="1" applyAlignment="1">
      <alignment vertical="top"/>
    </xf>
    <xf numFmtId="0" fontId="14" fillId="0" borderId="0" xfId="2" applyNumberFormat="1" applyFont="1" applyFill="1" applyBorder="1" applyAlignment="1">
      <alignment horizontal="left" vertical="top"/>
    </xf>
    <xf numFmtId="0" fontId="12" fillId="0" borderId="3" xfId="3" applyFont="1" applyBorder="1" applyAlignment="1">
      <alignment horizontal="left" vertical="top"/>
    </xf>
    <xf numFmtId="0" fontId="12" fillId="0" borderId="3" xfId="3" applyFont="1" applyBorder="1" applyAlignment="1">
      <alignment vertical="top"/>
    </xf>
    <xf numFmtId="37" fontId="12" fillId="0" borderId="3" xfId="3" applyNumberFormat="1" applyFont="1" applyBorder="1" applyAlignment="1">
      <alignment vertical="top"/>
    </xf>
    <xf numFmtId="41" fontId="12" fillId="0" borderId="3" xfId="4" applyFont="1" applyFill="1" applyBorder="1" applyAlignment="1">
      <alignment vertical="top"/>
    </xf>
    <xf numFmtId="0" fontId="12" fillId="0" borderId="0" xfId="3" applyFont="1" applyAlignment="1">
      <alignment horizontal="left" vertical="top"/>
    </xf>
    <xf numFmtId="0" fontId="16" fillId="0" borderId="0" xfId="3" quotePrefix="1" applyFont="1" applyAlignment="1">
      <alignment horizontal="left" vertical="top"/>
    </xf>
    <xf numFmtId="0" fontId="12" fillId="0" borderId="0" xfId="3" applyFont="1" applyAlignment="1">
      <alignment horizontal="justify" vertical="top" wrapText="1"/>
    </xf>
    <xf numFmtId="0" fontId="12" fillId="0" borderId="0" xfId="3" applyFont="1" applyAlignment="1">
      <alignment horizontal="left" vertical="top" wrapText="1"/>
    </xf>
    <xf numFmtId="0" fontId="12" fillId="0" borderId="0" xfId="3" applyFont="1" applyAlignment="1">
      <alignment horizontal="justify" vertical="top" wrapText="1"/>
    </xf>
    <xf numFmtId="41" fontId="12" fillId="0" borderId="0" xfId="4" applyFont="1" applyFill="1" applyAlignment="1">
      <alignment horizontal="justify" vertical="top" wrapText="1"/>
    </xf>
    <xf numFmtId="0" fontId="14" fillId="0" borderId="0" xfId="3" applyFont="1" applyAlignment="1">
      <alignment horizontal="justify" vertical="top" wrapText="1"/>
    </xf>
    <xf numFmtId="41" fontId="14" fillId="0" borderId="0" xfId="4" applyFont="1" applyFill="1" applyAlignment="1">
      <alignment horizontal="justify" vertical="top" wrapText="1"/>
    </xf>
    <xf numFmtId="0" fontId="14" fillId="0" borderId="0" xfId="3" applyFont="1" applyAlignment="1">
      <alignment horizontal="justify" vertical="top" wrapText="1"/>
    </xf>
    <xf numFmtId="0" fontId="14" fillId="0" borderId="0" xfId="3" applyFont="1" applyAlignment="1">
      <alignment vertical="top"/>
    </xf>
    <xf numFmtId="41" fontId="14" fillId="0" borderId="0" xfId="4" applyFont="1" applyFill="1" applyAlignment="1">
      <alignment vertical="top"/>
    </xf>
    <xf numFmtId="0" fontId="14" fillId="0" borderId="0" xfId="3" applyFont="1" applyAlignment="1">
      <alignment horizontal="justify" vertical="top"/>
    </xf>
    <xf numFmtId="20" fontId="12" fillId="0" borderId="0" xfId="3" quotePrefix="1" applyNumberFormat="1" applyFont="1" applyAlignment="1">
      <alignment vertical="top"/>
    </xf>
    <xf numFmtId="0" fontId="12" fillId="0" borderId="0" xfId="3" applyFont="1" applyAlignment="1">
      <alignment horizontal="justify" vertical="top"/>
    </xf>
    <xf numFmtId="164" fontId="12" fillId="0" borderId="0" xfId="2" applyFont="1" applyFill="1" applyAlignment="1">
      <alignment vertical="top"/>
    </xf>
    <xf numFmtId="0" fontId="12" fillId="0" borderId="0" xfId="3" applyFont="1" applyAlignment="1">
      <alignment vertical="top" wrapText="1"/>
    </xf>
    <xf numFmtId="41" fontId="12" fillId="0" borderId="0" xfId="4" applyFont="1" applyFill="1" applyAlignment="1">
      <alignment vertical="top" wrapText="1"/>
    </xf>
    <xf numFmtId="0" fontId="16" fillId="0" borderId="9" xfId="3" applyFont="1" applyBorder="1" applyAlignment="1">
      <alignment horizontal="center" vertical="top"/>
    </xf>
    <xf numFmtId="0" fontId="16" fillId="0" borderId="9" xfId="3" applyFont="1" applyBorder="1" applyAlignment="1">
      <alignment horizontal="center" vertical="top" wrapText="1"/>
    </xf>
    <xf numFmtId="0" fontId="16" fillId="0" borderId="10" xfId="3" applyFont="1" applyBorder="1" applyAlignment="1">
      <alignment horizontal="center" vertical="top" wrapText="1"/>
    </xf>
    <xf numFmtId="0" fontId="12" fillId="0" borderId="11" xfId="3" applyFont="1" applyBorder="1" applyAlignment="1">
      <alignment horizontal="justify" vertical="top" wrapText="1"/>
    </xf>
    <xf numFmtId="0" fontId="12" fillId="0" borderId="0" xfId="3" applyFont="1" applyAlignment="1">
      <alignment horizontal="left" vertical="top" wrapText="1"/>
    </xf>
    <xf numFmtId="0" fontId="12" fillId="0" borderId="12" xfId="3" applyFont="1" applyBorder="1" applyAlignment="1">
      <alignment horizontal="left" vertical="top" wrapText="1"/>
    </xf>
    <xf numFmtId="0" fontId="12" fillId="0" borderId="11" xfId="3" applyFont="1" applyBorder="1" applyAlignment="1">
      <alignment horizontal="center" vertical="top" wrapText="1"/>
    </xf>
    <xf numFmtId="0" fontId="12" fillId="0" borderId="12" xfId="3" applyFont="1" applyBorder="1" applyAlignment="1">
      <alignment horizontal="center" vertical="top" wrapText="1"/>
    </xf>
    <xf numFmtId="0" fontId="12" fillId="0" borderId="12" xfId="3" applyFont="1" applyBorder="1" applyAlignment="1">
      <alignment horizontal="justify" vertical="top" wrapText="1"/>
    </xf>
    <xf numFmtId="9" fontId="12" fillId="0" borderId="12" xfId="3" applyNumberFormat="1" applyFont="1" applyBorder="1" applyAlignment="1">
      <alignment horizontal="center" vertical="top" wrapText="1"/>
    </xf>
    <xf numFmtId="170" fontId="12" fillId="0" borderId="12" xfId="3" applyNumberFormat="1" applyFont="1" applyBorder="1" applyAlignment="1">
      <alignment horizontal="center" vertical="top" wrapText="1"/>
    </xf>
    <xf numFmtId="10" fontId="12" fillId="0" borderId="12" xfId="3" applyNumberFormat="1" applyFont="1" applyBorder="1" applyAlignment="1">
      <alignment horizontal="center" vertical="top" wrapText="1"/>
    </xf>
    <xf numFmtId="0" fontId="12" fillId="0" borderId="12" xfId="3" applyFont="1" applyBorder="1" applyAlignment="1">
      <alignment horizontal="justify" vertical="top" wrapText="1"/>
    </xf>
    <xf numFmtId="0" fontId="12" fillId="0" borderId="12" xfId="3" applyFont="1" applyBorder="1" applyAlignment="1">
      <alignment horizontal="center" vertical="top" wrapText="1"/>
    </xf>
    <xf numFmtId="0" fontId="12" fillId="0" borderId="13" xfId="3" applyFont="1" applyBorder="1" applyAlignment="1">
      <alignment horizontal="justify" vertical="top" wrapText="1"/>
    </xf>
    <xf numFmtId="0" fontId="12" fillId="0" borderId="1" xfId="3" applyFont="1" applyBorder="1" applyAlignment="1">
      <alignment horizontal="justify" vertical="top" wrapText="1"/>
    </xf>
    <xf numFmtId="0" fontId="12" fillId="0" borderId="14" xfId="3" applyFont="1" applyBorder="1" applyAlignment="1">
      <alignment horizontal="justify" vertical="top" wrapText="1"/>
    </xf>
    <xf numFmtId="0" fontId="12" fillId="0" borderId="13" xfId="3" applyFont="1" applyBorder="1" applyAlignment="1">
      <alignment horizontal="center" vertical="top" wrapText="1"/>
    </xf>
    <xf numFmtId="0" fontId="12" fillId="0" borderId="14" xfId="3" applyFont="1" applyBorder="1" applyAlignment="1">
      <alignment horizontal="center" vertical="top" wrapText="1"/>
    </xf>
    <xf numFmtId="9" fontId="12" fillId="0" borderId="14" xfId="3" applyNumberFormat="1" applyFont="1" applyBorder="1" applyAlignment="1">
      <alignment horizontal="center" vertical="top" wrapText="1"/>
    </xf>
    <xf numFmtId="0" fontId="15" fillId="0" borderId="0" xfId="3" applyFont="1" applyAlignment="1">
      <alignment horizontal="justify" vertical="top" wrapText="1"/>
    </xf>
    <xf numFmtId="0" fontId="16" fillId="0" borderId="0" xfId="3" applyFont="1" applyAlignment="1">
      <alignment horizontal="justify" vertical="top" wrapText="1"/>
    </xf>
    <xf numFmtId="0" fontId="32" fillId="0" borderId="0" xfId="3" applyFont="1" applyAlignment="1">
      <alignment vertical="top"/>
    </xf>
    <xf numFmtId="0" fontId="12" fillId="0" borderId="0" xfId="2" applyNumberFormat="1" applyFont="1" applyFill="1" applyAlignment="1">
      <alignment horizontal="justify" vertical="top" wrapText="1"/>
    </xf>
    <xf numFmtId="0" fontId="12" fillId="0" borderId="0" xfId="2" applyNumberFormat="1" applyFont="1" applyFill="1" applyAlignment="1">
      <alignment vertical="top" wrapText="1"/>
    </xf>
    <xf numFmtId="0" fontId="12" fillId="0" borderId="0" xfId="3" applyFont="1" applyAlignment="1">
      <alignment horizontal="center" vertical="top"/>
    </xf>
    <xf numFmtId="0" fontId="12" fillId="0" borderId="0" xfId="2" applyNumberFormat="1" applyFont="1" applyFill="1" applyAlignment="1">
      <alignment horizontal="justify" vertical="top"/>
    </xf>
    <xf numFmtId="0" fontId="17" fillId="0" borderId="0" xfId="3" applyFont="1" applyAlignment="1">
      <alignment horizontal="justify" vertical="top" wrapText="1"/>
    </xf>
    <xf numFmtId="0" fontId="14" fillId="0" borderId="0" xfId="2" applyNumberFormat="1" applyFont="1" applyFill="1" applyBorder="1" applyAlignment="1">
      <alignment vertical="top"/>
    </xf>
    <xf numFmtId="41" fontId="17" fillId="0" borderId="1" xfId="4" quotePrefix="1" applyFont="1" applyFill="1" applyBorder="1" applyAlignment="1">
      <alignment horizontal="center" vertical="top"/>
    </xf>
    <xf numFmtId="41" fontId="14" fillId="0" borderId="0" xfId="4" applyFont="1" applyFill="1" applyBorder="1" applyAlignment="1">
      <alignment vertical="top"/>
    </xf>
    <xf numFmtId="165" fontId="12" fillId="0" borderId="0" xfId="3" applyNumberFormat="1" applyFont="1" applyAlignment="1">
      <alignment vertical="top"/>
    </xf>
    <xf numFmtId="41" fontId="16" fillId="0" borderId="6" xfId="4" applyFont="1" applyFill="1" applyBorder="1" applyAlignment="1">
      <alignment vertical="top"/>
    </xf>
    <xf numFmtId="41" fontId="33" fillId="0" borderId="0" xfId="4" applyFont="1" applyFill="1" applyBorder="1" applyAlignment="1">
      <alignment vertical="top"/>
    </xf>
    <xf numFmtId="41" fontId="16" fillId="0" borderId="1" xfId="4" quotePrefix="1" applyFont="1" applyFill="1" applyBorder="1" applyAlignment="1">
      <alignment horizontal="center" vertical="top"/>
    </xf>
    <xf numFmtId="37" fontId="12" fillId="0" borderId="0" xfId="3" applyNumberFormat="1" applyFont="1" applyAlignment="1">
      <alignment horizontal="center" vertical="top"/>
    </xf>
    <xf numFmtId="0" fontId="16" fillId="0" borderId="0" xfId="2" applyNumberFormat="1" applyFont="1" applyFill="1" applyAlignment="1">
      <alignment vertical="top"/>
    </xf>
    <xf numFmtId="41" fontId="16" fillId="0" borderId="1" xfId="4" applyFont="1" applyFill="1" applyBorder="1" applyAlignment="1">
      <alignment vertical="top"/>
    </xf>
    <xf numFmtId="41" fontId="17" fillId="0" borderId="0" xfId="4" applyFont="1" applyFill="1" applyBorder="1" applyAlignment="1">
      <alignment vertical="top"/>
    </xf>
    <xf numFmtId="41" fontId="17" fillId="0" borderId="6" xfId="4" applyFont="1" applyFill="1" applyBorder="1" applyAlignment="1">
      <alignment vertical="top"/>
    </xf>
    <xf numFmtId="0" fontId="12" fillId="0" borderId="0" xfId="2" applyNumberFormat="1" applyFont="1" applyFill="1" applyAlignment="1">
      <alignment horizontal="justify" vertical="top" wrapText="1"/>
    </xf>
    <xf numFmtId="164" fontId="14" fillId="0" borderId="0" xfId="2" applyFont="1" applyFill="1" applyBorder="1" applyAlignment="1">
      <alignment vertical="top"/>
    </xf>
    <xf numFmtId="41" fontId="16" fillId="0" borderId="0" xfId="4" applyFont="1" applyFill="1" applyAlignment="1">
      <alignment vertical="top"/>
    </xf>
    <xf numFmtId="41" fontId="16" fillId="0" borderId="1" xfId="4" quotePrefix="1" applyFont="1" applyFill="1" applyBorder="1" applyAlignment="1">
      <alignment horizontal="center" vertical="top" wrapText="1"/>
    </xf>
    <xf numFmtId="41" fontId="12" fillId="0" borderId="0" xfId="4" quotePrefix="1" applyFont="1" applyFill="1" applyBorder="1" applyAlignment="1">
      <alignment horizontal="center" vertical="top" wrapText="1"/>
    </xf>
    <xf numFmtId="41" fontId="14" fillId="0" borderId="0" xfId="4" quotePrefix="1" applyFont="1" applyFill="1" applyBorder="1" applyAlignment="1">
      <alignment horizontal="center" vertical="top" wrapText="1"/>
    </xf>
    <xf numFmtId="41" fontId="16" fillId="0" borderId="6" xfId="4" quotePrefix="1" applyFont="1" applyFill="1" applyBorder="1" applyAlignment="1">
      <alignment horizontal="center" vertical="top" wrapText="1"/>
    </xf>
    <xf numFmtId="41" fontId="17" fillId="0" borderId="6" xfId="4" quotePrefix="1" applyFont="1" applyFill="1" applyBorder="1" applyAlignment="1">
      <alignment horizontal="center" vertical="top" wrapText="1"/>
    </xf>
    <xf numFmtId="41" fontId="12" fillId="0" borderId="0" xfId="4" applyFont="1" applyFill="1" applyAlignment="1">
      <alignment horizontal="left" vertical="top" wrapText="1"/>
    </xf>
    <xf numFmtId="164" fontId="12" fillId="0" borderId="0" xfId="2" quotePrefix="1" applyFont="1" applyFill="1" applyAlignment="1">
      <alignment vertical="top"/>
    </xf>
    <xf numFmtId="41" fontId="16" fillId="0" borderId="15" xfId="4" applyFont="1" applyFill="1" applyBorder="1" applyAlignment="1">
      <alignment vertical="top"/>
    </xf>
    <xf numFmtId="41" fontId="34" fillId="0" borderId="0" xfId="10" applyFont="1" applyFill="1"/>
    <xf numFmtId="0" fontId="12" fillId="0" borderId="1" xfId="3" applyFont="1" applyBorder="1" applyAlignment="1">
      <alignment vertical="top"/>
    </xf>
    <xf numFmtId="0" fontId="16" fillId="0" borderId="1" xfId="3" applyFont="1" applyBorder="1" applyAlignment="1">
      <alignment horizontal="center" vertical="top" wrapText="1"/>
    </xf>
    <xf numFmtId="41" fontId="16" fillId="0" borderId="1" xfId="4" applyFont="1" applyFill="1" applyBorder="1" applyAlignment="1">
      <alignment horizontal="center" vertical="top" wrapText="1"/>
    </xf>
    <xf numFmtId="41" fontId="12" fillId="0" borderId="0" xfId="3" applyNumberFormat="1" applyFont="1" applyAlignment="1">
      <alignment horizontal="center" vertical="top"/>
    </xf>
    <xf numFmtId="0" fontId="12" fillId="0" borderId="0" xfId="3" applyFont="1" applyAlignment="1">
      <alignment horizontal="right" vertical="top"/>
    </xf>
    <xf numFmtId="164" fontId="16" fillId="0" borderId="0" xfId="2" applyFont="1" applyFill="1" applyBorder="1" applyAlignment="1">
      <alignment vertical="top"/>
    </xf>
    <xf numFmtId="41" fontId="12" fillId="0" borderId="0" xfId="4" applyFont="1" applyFill="1" applyAlignment="1">
      <alignment horizontal="center" vertical="top"/>
    </xf>
    <xf numFmtId="0" fontId="17" fillId="0" borderId="1" xfId="3" quotePrefix="1" applyFont="1" applyBorder="1" applyAlignment="1">
      <alignment horizontal="center" vertical="top"/>
    </xf>
    <xf numFmtId="164" fontId="17" fillId="0" borderId="1" xfId="3" applyNumberFormat="1" applyFont="1" applyBorder="1" applyAlignment="1">
      <alignment horizontal="center" vertical="top"/>
    </xf>
    <xf numFmtId="164" fontId="17" fillId="0" borderId="0" xfId="3" applyNumberFormat="1" applyFont="1" applyAlignment="1">
      <alignment horizontal="center" vertical="top"/>
    </xf>
    <xf numFmtId="41" fontId="17" fillId="0" borderId="1" xfId="4" applyFont="1" applyFill="1" applyBorder="1" applyAlignment="1">
      <alignment horizontal="center" vertical="top"/>
    </xf>
    <xf numFmtId="0" fontId="28" fillId="0" borderId="0" xfId="3" applyFont="1" applyAlignment="1">
      <alignment vertical="top"/>
    </xf>
    <xf numFmtId="164" fontId="14" fillId="0" borderId="0" xfId="3" applyNumberFormat="1" applyFont="1" applyAlignment="1">
      <alignment vertical="top"/>
    </xf>
    <xf numFmtId="41" fontId="14" fillId="0" borderId="0" xfId="2" applyNumberFormat="1" applyFont="1" applyFill="1" applyBorder="1" applyAlignment="1">
      <alignment vertical="top"/>
    </xf>
    <xf numFmtId="41" fontId="12" fillId="0" borderId="0" xfId="3" applyNumberFormat="1" applyFont="1" applyAlignment="1">
      <alignment vertical="top"/>
    </xf>
    <xf numFmtId="164" fontId="16" fillId="0" borderId="2" xfId="3" applyNumberFormat="1" applyFont="1" applyBorder="1" applyAlignment="1">
      <alignment vertical="top"/>
    </xf>
    <xf numFmtId="41" fontId="34" fillId="0" borderId="0" xfId="3" applyNumberFormat="1" applyFont="1" applyAlignment="1">
      <alignment vertical="top"/>
    </xf>
    <xf numFmtId="164" fontId="12" fillId="0" borderId="0" xfId="3" applyNumberFormat="1" applyFont="1" applyAlignment="1">
      <alignment horizontal="center" vertical="top"/>
    </xf>
    <xf numFmtId="41" fontId="14" fillId="0" borderId="0" xfId="4" applyFont="1" applyFill="1" applyBorder="1" applyAlignment="1">
      <alignment horizontal="right" vertical="top"/>
    </xf>
    <xf numFmtId="41" fontId="14" fillId="0" borderId="0" xfId="4" applyFont="1" applyFill="1" applyAlignment="1">
      <alignment horizontal="right" vertical="top"/>
    </xf>
    <xf numFmtId="164" fontId="16" fillId="0" borderId="4" xfId="3" applyNumberFormat="1" applyFont="1" applyBorder="1" applyAlignment="1">
      <alignment vertical="top"/>
    </xf>
    <xf numFmtId="41" fontId="16" fillId="0" borderId="4" xfId="4" applyFont="1" applyFill="1" applyBorder="1" applyAlignment="1">
      <alignment vertical="top"/>
    </xf>
    <xf numFmtId="41" fontId="17" fillId="0" borderId="2" xfId="4" applyFont="1" applyFill="1" applyBorder="1" applyAlignment="1">
      <alignment vertical="top"/>
    </xf>
    <xf numFmtId="41" fontId="17" fillId="0" borderId="0" xfId="4" applyFont="1" applyFill="1" applyAlignment="1">
      <alignment vertical="top"/>
    </xf>
    <xf numFmtId="41" fontId="14" fillId="0" borderId="0" xfId="4" applyFont="1" applyFill="1" applyAlignment="1">
      <alignment horizontal="center" vertical="top"/>
    </xf>
    <xf numFmtId="41" fontId="17" fillId="0" borderId="4" xfId="4" applyFont="1" applyFill="1" applyBorder="1" applyAlignment="1">
      <alignment vertical="top"/>
    </xf>
    <xf numFmtId="0" fontId="25" fillId="0" borderId="0" xfId="3" applyFont="1" applyAlignment="1">
      <alignment vertical="top"/>
    </xf>
    <xf numFmtId="41" fontId="17" fillId="0" borderId="1" xfId="4" quotePrefix="1" applyFont="1" applyFill="1" applyBorder="1" applyAlignment="1">
      <alignment horizontal="center" vertical="top" wrapText="1"/>
    </xf>
    <xf numFmtId="0" fontId="12" fillId="0" borderId="0" xfId="2" applyNumberFormat="1" applyFont="1" applyFill="1" applyAlignment="1">
      <alignment vertical="top"/>
    </xf>
    <xf numFmtId="164" fontId="12" fillId="0" borderId="0" xfId="2" applyFont="1" applyFill="1" applyAlignment="1">
      <alignment horizontal="justify" vertical="top" wrapText="1"/>
    </xf>
    <xf numFmtId="41" fontId="16" fillId="0" borderId="6" xfId="4" applyFont="1" applyFill="1" applyBorder="1" applyAlignment="1">
      <alignment horizontal="justify" vertical="top" wrapText="1"/>
    </xf>
    <xf numFmtId="41" fontId="16" fillId="0" borderId="0" xfId="4" applyFont="1" applyFill="1" applyBorder="1" applyAlignment="1">
      <alignment horizontal="justify" vertical="top" wrapText="1"/>
    </xf>
    <xf numFmtId="164" fontId="12" fillId="0" borderId="0" xfId="2" applyFont="1" applyFill="1" applyAlignment="1">
      <alignment horizontal="left" vertical="top"/>
    </xf>
    <xf numFmtId="164" fontId="12" fillId="0" borderId="0" xfId="2" applyFont="1" applyFill="1" applyAlignment="1">
      <alignment horizontal="center" vertical="top"/>
    </xf>
    <xf numFmtId="164" fontId="12" fillId="0" borderId="0" xfId="2" applyFont="1" applyFill="1" applyAlignment="1">
      <alignment horizontal="justify" vertical="top"/>
    </xf>
    <xf numFmtId="0" fontId="14" fillId="0" borderId="0" xfId="8" applyFont="1" applyAlignment="1">
      <alignment vertical="top"/>
    </xf>
    <xf numFmtId="41" fontId="14" fillId="0" borderId="0" xfId="4" applyFont="1" applyFill="1" applyBorder="1" applyAlignment="1">
      <alignment horizontal="justify" vertical="top" wrapText="1"/>
    </xf>
    <xf numFmtId="41" fontId="17" fillId="0" borderId="6" xfId="4" applyFont="1" applyFill="1" applyBorder="1" applyAlignment="1">
      <alignment horizontal="justify" vertical="top" wrapText="1"/>
    </xf>
    <xf numFmtId="0" fontId="34" fillId="0" borderId="0" xfId="12" applyFont="1" applyAlignment="1">
      <alignment vertical="top"/>
    </xf>
    <xf numFmtId="6" fontId="34" fillId="0" borderId="0" xfId="10" applyNumberFormat="1" applyFont="1" applyAlignment="1">
      <alignment horizontal="left" vertical="top"/>
    </xf>
    <xf numFmtId="0" fontId="12" fillId="0" borderId="0" xfId="2" applyNumberFormat="1" applyFont="1" applyFill="1" applyAlignment="1">
      <alignment horizontal="justify" vertical="top" wrapText="1" readingOrder="1"/>
    </xf>
    <xf numFmtId="41" fontId="12" fillId="0" borderId="0" xfId="4" applyFont="1" applyFill="1" applyAlignment="1">
      <alignment horizontal="justify" vertical="top" wrapText="1" readingOrder="1"/>
    </xf>
    <xf numFmtId="0" fontId="16" fillId="0" borderId="0" xfId="2" applyNumberFormat="1" applyFont="1" applyFill="1" applyAlignment="1">
      <alignment horizontal="left" vertical="top" readingOrder="1"/>
    </xf>
    <xf numFmtId="41" fontId="16" fillId="0" borderId="1" xfId="4" quotePrefix="1" applyFont="1" applyFill="1" applyBorder="1" applyAlignment="1">
      <alignment horizontal="center" vertical="top" wrapText="1" readingOrder="1"/>
    </xf>
    <xf numFmtId="41" fontId="17" fillId="0" borderId="1" xfId="4" quotePrefix="1" applyFont="1" applyFill="1" applyBorder="1" applyAlignment="1">
      <alignment horizontal="center" vertical="top" wrapText="1" readingOrder="1"/>
    </xf>
    <xf numFmtId="41" fontId="16" fillId="0" borderId="6" xfId="4" applyFont="1" applyFill="1" applyBorder="1" applyAlignment="1">
      <alignment horizontal="justify" vertical="top" wrapText="1" readingOrder="1"/>
    </xf>
    <xf numFmtId="41" fontId="17" fillId="0" borderId="6" xfId="4" applyFont="1" applyFill="1" applyBorder="1" applyAlignment="1">
      <alignment horizontal="justify" vertical="top" wrapText="1" readingOrder="1"/>
    </xf>
    <xf numFmtId="41" fontId="16" fillId="0" borderId="0" xfId="4" applyFont="1" applyFill="1" applyBorder="1" applyAlignment="1">
      <alignment horizontal="justify" vertical="top" wrapText="1" readingOrder="1"/>
    </xf>
    <xf numFmtId="0" fontId="16" fillId="0" borderId="0" xfId="8" applyFont="1" applyAlignment="1">
      <alignment vertical="top"/>
    </xf>
    <xf numFmtId="0" fontId="12" fillId="0" borderId="0" xfId="8" applyFont="1" applyAlignment="1">
      <alignment vertical="top"/>
    </xf>
    <xf numFmtId="164" fontId="12" fillId="0" borderId="0" xfId="4" applyNumberFormat="1" applyFont="1" applyFill="1" applyAlignment="1">
      <alignment vertical="top"/>
    </xf>
    <xf numFmtId="0" fontId="12" fillId="0" borderId="0" xfId="2" quotePrefix="1" applyNumberFormat="1" applyFont="1" applyFill="1" applyAlignment="1">
      <alignment vertical="top"/>
    </xf>
    <xf numFmtId="0" fontId="16" fillId="0" borderId="0" xfId="2" quotePrefix="1" applyNumberFormat="1" applyFont="1" applyFill="1" applyAlignment="1">
      <alignment vertical="top"/>
    </xf>
    <xf numFmtId="37" fontId="16" fillId="0" borderId="0" xfId="3" applyNumberFormat="1" applyFont="1" applyAlignment="1">
      <alignment vertical="top"/>
    </xf>
    <xf numFmtId="41" fontId="16" fillId="0" borderId="0" xfId="3" applyNumberFormat="1" applyFont="1" applyAlignment="1">
      <alignment vertical="top"/>
    </xf>
    <xf numFmtId="164" fontId="16" fillId="0" borderId="0" xfId="8" applyNumberFormat="1" applyFont="1" applyAlignment="1">
      <alignment vertical="top"/>
    </xf>
    <xf numFmtId="41" fontId="12" fillId="0" borderId="5" xfId="4" applyFont="1" applyFill="1" applyBorder="1" applyAlignment="1">
      <alignment horizontal="center"/>
    </xf>
    <xf numFmtId="41" fontId="12" fillId="0" borderId="0" xfId="9" applyNumberFormat="1" applyFont="1" applyFill="1" applyAlignment="1">
      <alignment vertical="top"/>
    </xf>
    <xf numFmtId="0" fontId="12" fillId="0" borderId="0" xfId="8" applyFont="1" applyAlignment="1">
      <alignment horizontal="justify" vertical="top"/>
    </xf>
    <xf numFmtId="41" fontId="12" fillId="0" borderId="1" xfId="4" applyFont="1" applyFill="1" applyBorder="1" applyAlignment="1">
      <alignment horizontal="center"/>
    </xf>
    <xf numFmtId="0" fontId="12" fillId="0" borderId="0" xfId="9" applyNumberFormat="1" applyFont="1" applyFill="1" applyAlignment="1">
      <alignment vertical="top"/>
    </xf>
    <xf numFmtId="0" fontId="17" fillId="0" borderId="0" xfId="8" applyFont="1" applyAlignment="1">
      <alignment vertical="top"/>
    </xf>
    <xf numFmtId="164" fontId="16" fillId="0" borderId="2" xfId="2" applyFont="1" applyFill="1" applyBorder="1" applyAlignment="1">
      <alignment vertical="top" wrapText="1"/>
    </xf>
    <xf numFmtId="0" fontId="12" fillId="0" borderId="0" xfId="2" applyNumberFormat="1" applyFont="1" applyFill="1" applyAlignment="1">
      <alignment horizontal="left" vertical="top"/>
    </xf>
    <xf numFmtId="41" fontId="12" fillId="0" borderId="0" xfId="4" quotePrefix="1" applyFont="1" applyFill="1" applyAlignment="1">
      <alignment vertical="top"/>
    </xf>
    <xf numFmtId="0" fontId="16" fillId="0" borderId="0" xfId="2" applyNumberFormat="1" applyFont="1" applyFill="1" applyAlignment="1">
      <alignment horizontal="left" vertical="top"/>
    </xf>
    <xf numFmtId="0" fontId="16" fillId="0" borderId="0" xfId="2" applyNumberFormat="1" applyFont="1" applyFill="1" applyAlignment="1">
      <alignment vertical="top" wrapText="1"/>
    </xf>
    <xf numFmtId="0" fontId="16" fillId="0" borderId="0" xfId="2" applyNumberFormat="1" applyFont="1" applyFill="1" applyAlignment="1">
      <alignment horizontal="left" vertical="top" wrapText="1"/>
    </xf>
    <xf numFmtId="41" fontId="35" fillId="0" borderId="0" xfId="4" quotePrefix="1" applyFont="1" applyFill="1" applyAlignment="1">
      <alignment horizontal="left" vertical="top" wrapText="1"/>
    </xf>
    <xf numFmtId="0" fontId="12" fillId="0" borderId="0" xfId="3" quotePrefix="1" applyFont="1" applyAlignment="1">
      <alignment vertical="top"/>
    </xf>
    <xf numFmtId="41" fontId="16" fillId="0" borderId="2" xfId="4" applyFont="1" applyFill="1" applyBorder="1" applyAlignment="1">
      <alignment horizontal="right" vertical="top"/>
    </xf>
    <xf numFmtId="41" fontId="16" fillId="0" borderId="6" xfId="4" applyFont="1" applyFill="1" applyBorder="1" applyAlignment="1">
      <alignment horizontal="center" vertical="top"/>
    </xf>
    <xf numFmtId="41" fontId="16" fillId="0" borderId="0" xfId="4" applyFont="1" applyFill="1" applyAlignment="1">
      <alignment horizontal="center" vertical="top"/>
    </xf>
    <xf numFmtId="0" fontId="14" fillId="0" borderId="0" xfId="3" applyFont="1" applyAlignment="1">
      <alignment vertical="top" wrapText="1"/>
    </xf>
    <xf numFmtId="41" fontId="12" fillId="0" borderId="0" xfId="3" applyNumberFormat="1" applyFont="1" applyAlignment="1">
      <alignment horizontal="left" vertical="top" wrapText="1"/>
    </xf>
    <xf numFmtId="41" fontId="14" fillId="0" borderId="0" xfId="3" applyNumberFormat="1" applyFont="1" applyAlignment="1">
      <alignment horizontal="left" vertical="top" wrapText="1"/>
    </xf>
    <xf numFmtId="41" fontId="16" fillId="0" borderId="0" xfId="4" quotePrefix="1" applyFont="1" applyFill="1" applyBorder="1" applyAlignment="1">
      <alignment horizontal="center" vertical="top" wrapText="1"/>
    </xf>
    <xf numFmtId="41" fontId="17" fillId="0" borderId="0" xfId="4" quotePrefix="1" applyFont="1" applyFill="1" applyBorder="1" applyAlignment="1">
      <alignment horizontal="center" vertical="top" wrapText="1"/>
    </xf>
    <xf numFmtId="164" fontId="12" fillId="0" borderId="0" xfId="2" applyFont="1" applyFill="1" applyBorder="1" applyAlignment="1">
      <alignment vertical="top"/>
    </xf>
    <xf numFmtId="0" fontId="12" fillId="0" borderId="0" xfId="3" quotePrefix="1" applyFont="1" applyAlignment="1">
      <alignment horizontal="left" vertical="top"/>
    </xf>
    <xf numFmtId="0" fontId="14" fillId="0" borderId="0" xfId="2" applyNumberFormat="1" applyFont="1" applyFill="1" applyBorder="1" applyAlignment="1">
      <alignment horizontal="justify" vertical="top"/>
    </xf>
    <xf numFmtId="0" fontId="16" fillId="0" borderId="0" xfId="2" applyNumberFormat="1" applyFont="1" applyFill="1" applyAlignment="1">
      <alignment horizontal="justify" vertical="top"/>
    </xf>
    <xf numFmtId="164" fontId="14" fillId="0" borderId="0" xfId="4" applyNumberFormat="1" applyFont="1" applyFill="1" applyBorder="1" applyAlignment="1">
      <alignment vertical="top"/>
    </xf>
    <xf numFmtId="164" fontId="12" fillId="0" borderId="0" xfId="2" applyFont="1" applyFill="1" applyBorder="1" applyAlignment="1">
      <alignment vertical="top" wrapText="1"/>
    </xf>
    <xf numFmtId="164" fontId="16" fillId="0" borderId="6" xfId="2" applyFont="1" applyFill="1" applyBorder="1" applyAlignment="1">
      <alignment vertical="top" wrapText="1"/>
    </xf>
    <xf numFmtId="20" fontId="16" fillId="0" borderId="0" xfId="3" quotePrefix="1" applyNumberFormat="1" applyFont="1" applyAlignment="1">
      <alignment horizontal="left" vertical="top"/>
    </xf>
    <xf numFmtId="0" fontId="17" fillId="0" borderId="0" xfId="2" applyNumberFormat="1" applyFont="1" applyFill="1" applyAlignment="1">
      <alignment vertical="top"/>
    </xf>
    <xf numFmtId="164" fontId="17" fillId="0" borderId="0" xfId="3" applyNumberFormat="1" applyFont="1" applyAlignment="1">
      <alignment vertical="top"/>
    </xf>
    <xf numFmtId="37" fontId="14" fillId="0" borderId="0" xfId="3" applyNumberFormat="1" applyFont="1" applyAlignment="1">
      <alignment vertical="top"/>
    </xf>
    <xf numFmtId="164" fontId="17" fillId="0" borderId="0" xfId="2" applyFont="1" applyFill="1" applyAlignment="1">
      <alignment vertical="top"/>
    </xf>
    <xf numFmtId="41" fontId="12" fillId="0" borderId="0" xfId="4" quotePrefix="1" applyFont="1" applyFill="1" applyBorder="1" applyAlignment="1">
      <alignment horizontal="center" vertical="top" readingOrder="1"/>
    </xf>
    <xf numFmtId="41" fontId="14" fillId="0" borderId="0" xfId="4" quotePrefix="1" applyFont="1" applyFill="1" applyBorder="1" applyAlignment="1">
      <alignment horizontal="center" vertical="top" readingOrder="1"/>
    </xf>
    <xf numFmtId="164" fontId="14" fillId="0" borderId="0" xfId="2" applyFont="1" applyFill="1" applyAlignment="1">
      <alignment vertical="top"/>
    </xf>
    <xf numFmtId="41" fontId="16" fillId="0" borderId="6" xfId="4" quotePrefix="1" applyFont="1" applyFill="1" applyBorder="1" applyAlignment="1">
      <alignment horizontal="center" vertical="top" readingOrder="1"/>
    </xf>
    <xf numFmtId="41" fontId="17" fillId="0" borderId="6" xfId="4" quotePrefix="1" applyFont="1" applyFill="1" applyBorder="1" applyAlignment="1">
      <alignment horizontal="center" vertical="top" readingOrder="1"/>
    </xf>
    <xf numFmtId="41" fontId="16" fillId="0" borderId="0" xfId="4" quotePrefix="1" applyFont="1" applyFill="1" applyBorder="1" applyAlignment="1">
      <alignment horizontal="center" vertical="top" readingOrder="1"/>
    </xf>
    <xf numFmtId="41" fontId="17" fillId="0" borderId="0" xfId="4" quotePrefix="1" applyFont="1" applyFill="1" applyBorder="1" applyAlignment="1">
      <alignment horizontal="center" vertical="top" readingOrder="1"/>
    </xf>
    <xf numFmtId="0" fontId="17" fillId="0" borderId="1" xfId="4" quotePrefix="1" applyNumberFormat="1" applyFont="1" applyFill="1" applyBorder="1" applyAlignment="1">
      <alignment horizontal="center" vertical="top" wrapText="1" readingOrder="1"/>
    </xf>
    <xf numFmtId="0" fontId="14" fillId="0" borderId="0" xfId="3" applyFont="1" applyAlignment="1">
      <alignment horizontal="left" vertical="top"/>
    </xf>
    <xf numFmtId="41" fontId="16" fillId="0" borderId="6" xfId="4" applyFont="1" applyFill="1" applyBorder="1" applyAlignment="1">
      <alignment horizontal="justify" vertical="top" readingOrder="1"/>
    </xf>
    <xf numFmtId="41" fontId="17" fillId="0" borderId="6" xfId="4" applyFont="1" applyFill="1" applyBorder="1" applyAlignment="1">
      <alignment horizontal="justify" vertical="top" readingOrder="1"/>
    </xf>
    <xf numFmtId="171" fontId="14" fillId="0" borderId="0" xfId="3" applyNumberFormat="1" applyFont="1" applyAlignment="1">
      <alignment vertical="top"/>
    </xf>
    <xf numFmtId="41" fontId="12" fillId="0" borderId="1" xfId="4" quotePrefix="1" applyFont="1" applyFill="1" applyBorder="1" applyAlignment="1">
      <alignment horizontal="center" vertical="top" readingOrder="1"/>
    </xf>
    <xf numFmtId="41" fontId="16" fillId="0" borderId="4" xfId="4" applyFont="1" applyFill="1" applyBorder="1" applyAlignment="1">
      <alignment horizontal="justify" vertical="top" readingOrder="1"/>
    </xf>
    <xf numFmtId="164" fontId="17" fillId="0" borderId="0" xfId="2" applyFont="1" applyFill="1" applyBorder="1" applyAlignment="1">
      <alignment vertical="top"/>
    </xf>
    <xf numFmtId="41" fontId="14" fillId="0" borderId="0" xfId="3" applyNumberFormat="1" applyFont="1" applyAlignment="1">
      <alignment vertical="top"/>
    </xf>
    <xf numFmtId="41" fontId="16" fillId="0" borderId="0" xfId="4" applyFont="1" applyFill="1" applyBorder="1" applyAlignment="1">
      <alignment horizontal="justify" vertical="top" readingOrder="1"/>
    </xf>
    <xf numFmtId="172" fontId="16" fillId="0" borderId="0" xfId="13" applyNumberFormat="1" applyFont="1" applyAlignment="1">
      <alignment vertical="top"/>
    </xf>
    <xf numFmtId="0" fontId="36" fillId="0" borderId="0" xfId="3" applyFont="1" applyAlignment="1">
      <alignment horizontal="left" vertical="top"/>
    </xf>
    <xf numFmtId="164" fontId="37" fillId="0" borderId="0" xfId="2" applyFont="1" applyFill="1" applyAlignment="1">
      <alignment vertical="top"/>
    </xf>
    <xf numFmtId="0" fontId="36" fillId="0" borderId="0" xfId="3" applyFont="1" applyAlignment="1">
      <alignment vertical="top"/>
    </xf>
    <xf numFmtId="0" fontId="37" fillId="0" borderId="0" xfId="8" applyFont="1" applyAlignment="1">
      <alignment vertical="top"/>
    </xf>
    <xf numFmtId="0" fontId="37" fillId="0" borderId="0" xfId="3" applyFont="1" applyAlignment="1">
      <alignment vertical="top"/>
    </xf>
    <xf numFmtId="164" fontId="37" fillId="0" borderId="0" xfId="3" applyNumberFormat="1" applyFont="1" applyAlignment="1">
      <alignment vertical="top"/>
    </xf>
    <xf numFmtId="41" fontId="36" fillId="0" borderId="0" xfId="4" applyFont="1" applyFill="1" applyBorder="1" applyAlignment="1">
      <alignment horizontal="justify" vertical="top" readingOrder="1"/>
    </xf>
    <xf numFmtId="37" fontId="36" fillId="0" borderId="0" xfId="3" applyNumberFormat="1" applyFont="1" applyAlignment="1">
      <alignment vertical="top"/>
    </xf>
    <xf numFmtId="41" fontId="16" fillId="0" borderId="0" xfId="4" quotePrefix="1" applyFont="1" applyFill="1" applyBorder="1" applyAlignment="1">
      <alignment horizontal="center" vertical="top" wrapText="1" readingOrder="1"/>
    </xf>
    <xf numFmtId="0" fontId="17" fillId="0" borderId="0" xfId="4" quotePrefix="1" applyNumberFormat="1" applyFont="1" applyFill="1" applyBorder="1" applyAlignment="1">
      <alignment horizontal="center" vertical="top" wrapText="1" readingOrder="1"/>
    </xf>
    <xf numFmtId="41" fontId="17" fillId="0" borderId="0" xfId="4" quotePrefix="1" applyFont="1" applyFill="1" applyBorder="1" applyAlignment="1">
      <alignment horizontal="center" vertical="top"/>
    </xf>
    <xf numFmtId="0" fontId="14" fillId="0" borderId="0" xfId="2" applyNumberFormat="1" applyFont="1" applyFill="1" applyAlignment="1">
      <alignment horizontal="justify" vertical="top"/>
    </xf>
    <xf numFmtId="0" fontId="17" fillId="0" borderId="0" xfId="8" applyFont="1" applyAlignment="1">
      <alignment horizontal="center"/>
    </xf>
    <xf numFmtId="41" fontId="14" fillId="0" borderId="0" xfId="4" applyFont="1"/>
    <xf numFmtId="173" fontId="14" fillId="0" borderId="0" xfId="4" applyNumberFormat="1" applyFont="1" applyAlignment="1"/>
    <xf numFmtId="41" fontId="14" fillId="0" borderId="0" xfId="4" applyFont="1" applyAlignment="1"/>
    <xf numFmtId="41" fontId="17" fillId="0" borderId="0" xfId="4" applyFont="1"/>
    <xf numFmtId="173" fontId="17" fillId="0" borderId="0" xfId="4" applyNumberFormat="1" applyFont="1" applyAlignment="1"/>
    <xf numFmtId="41" fontId="17" fillId="0" borderId="0" xfId="4" applyFont="1" applyAlignment="1"/>
    <xf numFmtId="0" fontId="17" fillId="0" borderId="0" xfId="8" applyFont="1"/>
    <xf numFmtId="0" fontId="14" fillId="0" borderId="0" xfId="8" applyFont="1" applyAlignment="1">
      <alignment horizontal="center"/>
    </xf>
    <xf numFmtId="41" fontId="14" fillId="0" borderId="0" xfId="4" applyFont="1" applyAlignment="1">
      <alignment horizontal="left"/>
    </xf>
    <xf numFmtId="41" fontId="14" fillId="2" borderId="0" xfId="4" applyFont="1" applyFill="1" applyAlignment="1"/>
    <xf numFmtId="41" fontId="14" fillId="3" borderId="0" xfId="4" applyFont="1" applyFill="1"/>
    <xf numFmtId="0" fontId="17" fillId="0" borderId="16" xfId="8" applyFont="1" applyBorder="1" applyAlignment="1">
      <alignment horizontal="center"/>
    </xf>
    <xf numFmtId="0" fontId="17" fillId="0" borderId="17" xfId="8" applyFont="1" applyBorder="1" applyAlignment="1">
      <alignment horizontal="center"/>
    </xf>
    <xf numFmtId="0" fontId="17" fillId="0" borderId="18" xfId="8" applyFont="1" applyBorder="1" applyAlignment="1">
      <alignment horizontal="center"/>
    </xf>
    <xf numFmtId="41" fontId="17" fillId="3" borderId="19" xfId="4" applyFont="1" applyFill="1" applyBorder="1" applyAlignment="1">
      <alignment horizontal="center"/>
    </xf>
    <xf numFmtId="0" fontId="17" fillId="0" borderId="20" xfId="8" applyFont="1" applyBorder="1"/>
    <xf numFmtId="0" fontId="17" fillId="0" borderId="21" xfId="8" applyFont="1" applyBorder="1"/>
    <xf numFmtId="0" fontId="17" fillId="0" borderId="22" xfId="8" applyFont="1" applyBorder="1"/>
    <xf numFmtId="1" fontId="17" fillId="3" borderId="23" xfId="4" quotePrefix="1" applyNumberFormat="1" applyFont="1" applyFill="1" applyBorder="1" applyAlignment="1">
      <alignment horizontal="center"/>
    </xf>
    <xf numFmtId="0" fontId="17" fillId="4" borderId="16" xfId="8" applyFont="1" applyFill="1" applyBorder="1"/>
    <xf numFmtId="0" fontId="14" fillId="4" borderId="17" xfId="8" applyFont="1" applyFill="1" applyBorder="1"/>
    <xf numFmtId="0" fontId="14" fillId="0" borderId="18" xfId="8" applyFont="1" applyBorder="1"/>
    <xf numFmtId="41" fontId="14" fillId="3" borderId="19" xfId="4" applyFont="1" applyFill="1" applyBorder="1"/>
    <xf numFmtId="0" fontId="14" fillId="0" borderId="24" xfId="8" applyFont="1" applyBorder="1"/>
    <xf numFmtId="41" fontId="14" fillId="3" borderId="25" xfId="4" applyFont="1" applyFill="1" applyBorder="1"/>
    <xf numFmtId="0" fontId="17" fillId="0" borderId="24" xfId="8" applyFont="1" applyBorder="1"/>
    <xf numFmtId="41" fontId="14" fillId="3" borderId="25" xfId="4" applyFont="1" applyFill="1" applyBorder="1" applyAlignment="1">
      <alignment horizontal="center"/>
    </xf>
    <xf numFmtId="16" fontId="14" fillId="0" borderId="24" xfId="8" quotePrefix="1" applyNumberFormat="1" applyFont="1" applyBorder="1"/>
    <xf numFmtId="41" fontId="17" fillId="3" borderId="25" xfId="4" applyFont="1" applyFill="1" applyBorder="1" applyAlignment="1"/>
    <xf numFmtId="41" fontId="14" fillId="3" borderId="25" xfId="4" applyFont="1" applyFill="1" applyBorder="1" applyAlignment="1"/>
    <xf numFmtId="41" fontId="17" fillId="3" borderId="25" xfId="4" applyFont="1" applyFill="1" applyBorder="1" applyAlignment="1">
      <alignment horizontal="center"/>
    </xf>
    <xf numFmtId="0" fontId="14" fillId="0" borderId="7" xfId="14" applyFont="1" applyBorder="1" applyAlignment="1"/>
    <xf numFmtId="0" fontId="14" fillId="0" borderId="7" xfId="14" applyFont="1" applyBorder="1" applyAlignment="1">
      <alignment wrapText="1"/>
    </xf>
    <xf numFmtId="0" fontId="14" fillId="0" borderId="7" xfId="14" applyFont="1" applyBorder="1" applyAlignment="1">
      <alignment vertical="center" wrapText="1"/>
    </xf>
    <xf numFmtId="165" fontId="14" fillId="0" borderId="0" xfId="8" applyNumberFormat="1" applyFont="1"/>
    <xf numFmtId="0" fontId="14" fillId="0" borderId="0" xfId="14" applyFont="1" applyAlignment="1">
      <alignment vertical="center" wrapText="1"/>
    </xf>
    <xf numFmtId="41" fontId="17" fillId="5" borderId="9" xfId="4" applyFont="1" applyFill="1" applyBorder="1"/>
    <xf numFmtId="0" fontId="14" fillId="0" borderId="0" xfId="14" applyFont="1">
      <alignment vertical="center"/>
    </xf>
    <xf numFmtId="0" fontId="17" fillId="0" borderId="11" xfId="14" applyFont="1" applyBorder="1" applyAlignment="1"/>
    <xf numFmtId="0" fontId="14" fillId="0" borderId="0" xfId="14" applyFont="1" applyAlignment="1"/>
    <xf numFmtId="0" fontId="14" fillId="0" borderId="12" xfId="14" applyFont="1" applyBorder="1" applyAlignment="1"/>
    <xf numFmtId="0" fontId="14" fillId="0" borderId="11" xfId="8" applyFont="1" applyBorder="1"/>
    <xf numFmtId="0" fontId="14" fillId="0" borderId="0" xfId="14" applyFont="1" applyAlignment="1">
      <alignment horizontal="left" vertical="top" wrapText="1"/>
    </xf>
    <xf numFmtId="41" fontId="14" fillId="3" borderId="26" xfId="4" applyFont="1" applyFill="1" applyBorder="1"/>
    <xf numFmtId="0" fontId="14" fillId="0" borderId="0" xfId="14" applyFont="1" applyAlignment="1">
      <alignment horizontal="left" vertical="top"/>
    </xf>
    <xf numFmtId="41" fontId="14" fillId="3" borderId="12" xfId="4" applyFont="1" applyFill="1" applyBorder="1"/>
    <xf numFmtId="173" fontId="14" fillId="3" borderId="26" xfId="4" applyNumberFormat="1" applyFont="1" applyFill="1" applyBorder="1" applyAlignment="1"/>
    <xf numFmtId="41" fontId="14" fillId="3" borderId="12" xfId="4" applyFont="1" applyFill="1" applyBorder="1" applyAlignment="1"/>
    <xf numFmtId="0" fontId="14" fillId="3" borderId="12" xfId="8" applyFont="1" applyFill="1" applyBorder="1"/>
    <xf numFmtId="41" fontId="17" fillId="3" borderId="9" xfId="4" applyFont="1" applyFill="1" applyBorder="1"/>
    <xf numFmtId="41" fontId="14" fillId="0" borderId="11" xfId="8" applyNumberFormat="1" applyFont="1" applyBorder="1"/>
    <xf numFmtId="41" fontId="17" fillId="3" borderId="26" xfId="4" applyFont="1" applyFill="1" applyBorder="1"/>
    <xf numFmtId="41" fontId="14" fillId="0" borderId="0" xfId="8" applyNumberFormat="1" applyFont="1"/>
    <xf numFmtId="41" fontId="17" fillId="5" borderId="27" xfId="4" applyFont="1" applyFill="1" applyBorder="1"/>
    <xf numFmtId="0" fontId="17" fillId="0" borderId="0" xfId="4" applyNumberFormat="1" applyFont="1" applyAlignment="1"/>
    <xf numFmtId="41" fontId="14" fillId="3" borderId="28" xfId="4" applyFont="1" applyFill="1" applyBorder="1"/>
    <xf numFmtId="169" fontId="14" fillId="0" borderId="0" xfId="8" applyNumberFormat="1" applyFont="1"/>
    <xf numFmtId="43" fontId="14" fillId="0" borderId="0" xfId="8" applyNumberFormat="1" applyFont="1"/>
    <xf numFmtId="41" fontId="14" fillId="3" borderId="29" xfId="4" applyFont="1" applyFill="1" applyBorder="1"/>
    <xf numFmtId="0" fontId="17" fillId="0" borderId="7" xfId="8" applyFont="1" applyBorder="1"/>
    <xf numFmtId="41" fontId="17" fillId="5" borderId="30" xfId="4" applyFont="1" applyFill="1" applyBorder="1" applyAlignment="1"/>
    <xf numFmtId="41" fontId="14" fillId="3" borderId="31" xfId="4" applyFont="1" applyFill="1" applyBorder="1"/>
    <xf numFmtId="41" fontId="14" fillId="3" borderId="32" xfId="4" applyFont="1" applyFill="1" applyBorder="1"/>
    <xf numFmtId="41" fontId="14" fillId="5" borderId="9" xfId="4" applyFont="1" applyFill="1" applyBorder="1"/>
    <xf numFmtId="41" fontId="14" fillId="3" borderId="24" xfId="4" applyFont="1" applyFill="1" applyBorder="1"/>
    <xf numFmtId="41" fontId="14" fillId="3" borderId="33" xfId="4" applyFont="1" applyFill="1" applyBorder="1"/>
    <xf numFmtId="41" fontId="17" fillId="3" borderId="26" xfId="4" applyFont="1" applyFill="1" applyBorder="1" applyAlignment="1"/>
    <xf numFmtId="41" fontId="17" fillId="5" borderId="27" xfId="4" applyFont="1" applyFill="1" applyBorder="1" applyAlignment="1"/>
    <xf numFmtId="0" fontId="17" fillId="6" borderId="24" xfId="8" applyFont="1" applyFill="1" applyBorder="1"/>
    <xf numFmtId="0" fontId="14" fillId="6" borderId="0" xfId="8" applyFont="1" applyFill="1"/>
    <xf numFmtId="41" fontId="17" fillId="6" borderId="34" xfId="4" applyFont="1" applyFill="1" applyBorder="1" applyAlignment="1"/>
    <xf numFmtId="167" fontId="17" fillId="6" borderId="34" xfId="4" applyNumberFormat="1" applyFont="1" applyFill="1" applyBorder="1" applyAlignment="1"/>
    <xf numFmtId="173" fontId="14" fillId="6" borderId="0" xfId="4" applyNumberFormat="1" applyFont="1" applyFill="1" applyAlignment="1"/>
    <xf numFmtId="41" fontId="14" fillId="6" borderId="0" xfId="4" applyFont="1" applyFill="1" applyAlignment="1"/>
    <xf numFmtId="0" fontId="14" fillId="4" borderId="20" xfId="8" applyFont="1" applyFill="1" applyBorder="1"/>
    <xf numFmtId="0" fontId="14" fillId="4" borderId="21" xfId="8" applyFont="1" applyFill="1" applyBorder="1"/>
    <xf numFmtId="0" fontId="14" fillId="4" borderId="22" xfId="8" applyFont="1" applyFill="1" applyBorder="1"/>
    <xf numFmtId="41" fontId="14" fillId="4" borderId="25" xfId="4" applyFont="1" applyFill="1" applyBorder="1"/>
    <xf numFmtId="173" fontId="14" fillId="4" borderId="0" xfId="4" applyNumberFormat="1" applyFont="1" applyFill="1" applyAlignment="1"/>
    <xf numFmtId="41" fontId="14" fillId="4" borderId="0" xfId="4" applyFont="1" applyFill="1" applyAlignment="1"/>
    <xf numFmtId="0" fontId="14" fillId="4" borderId="0" xfId="8" applyFont="1" applyFill="1"/>
    <xf numFmtId="0" fontId="14" fillId="0" borderId="16" xfId="8" applyFont="1" applyBorder="1"/>
    <xf numFmtId="0" fontId="14" fillId="0" borderId="17" xfId="8" applyFont="1" applyBorder="1"/>
    <xf numFmtId="41" fontId="14" fillId="3" borderId="26" xfId="4" applyFont="1" applyFill="1" applyBorder="1" applyAlignment="1"/>
    <xf numFmtId="41" fontId="17" fillId="7" borderId="9" xfId="4" applyFont="1" applyFill="1" applyBorder="1" applyAlignment="1"/>
    <xf numFmtId="0" fontId="14" fillId="0" borderId="0" xfId="8" quotePrefix="1" applyFont="1"/>
    <xf numFmtId="41" fontId="17" fillId="7" borderId="35" xfId="4" applyFont="1" applyFill="1" applyBorder="1" applyAlignment="1"/>
    <xf numFmtId="41" fontId="14" fillId="3" borderId="24" xfId="4" applyFont="1" applyFill="1" applyBorder="1" applyAlignment="1"/>
    <xf numFmtId="41" fontId="17" fillId="3" borderId="36" xfId="4" applyFont="1" applyFill="1" applyBorder="1" applyAlignment="1"/>
    <xf numFmtId="41" fontId="17" fillId="3" borderId="37" xfId="4" applyFont="1" applyFill="1" applyBorder="1" applyAlignment="1"/>
    <xf numFmtId="41" fontId="17" fillId="7" borderId="38" xfId="4" applyFont="1" applyFill="1" applyBorder="1" applyAlignment="1"/>
    <xf numFmtId="41" fontId="17" fillId="7" borderId="39" xfId="4" applyFont="1" applyFill="1" applyBorder="1"/>
    <xf numFmtId="167" fontId="17" fillId="7" borderId="39" xfId="4" applyNumberFormat="1" applyFont="1" applyFill="1" applyBorder="1"/>
    <xf numFmtId="169" fontId="14" fillId="3" borderId="0" xfId="4" applyNumberFormat="1" applyFont="1" applyFill="1" applyAlignment="1"/>
    <xf numFmtId="41" fontId="17" fillId="7" borderId="9" xfId="4" applyFont="1" applyFill="1" applyBorder="1"/>
    <xf numFmtId="41" fontId="17" fillId="3" borderId="35" xfId="4" applyFont="1" applyFill="1" applyBorder="1" applyAlignment="1"/>
    <xf numFmtId="41" fontId="17" fillId="7" borderId="25" xfId="4" applyFont="1" applyFill="1" applyBorder="1"/>
    <xf numFmtId="0" fontId="14" fillId="6" borderId="7" xfId="8" applyFont="1" applyFill="1" applyBorder="1"/>
    <xf numFmtId="41" fontId="17" fillId="6" borderId="40" xfId="4" applyFont="1" applyFill="1" applyBorder="1" applyAlignment="1"/>
    <xf numFmtId="167" fontId="17" fillId="6" borderId="40" xfId="4" applyNumberFormat="1" applyFont="1" applyFill="1" applyBorder="1" applyAlignment="1"/>
    <xf numFmtId="0" fontId="14" fillId="8" borderId="24" xfId="8" applyFont="1" applyFill="1" applyBorder="1"/>
    <xf numFmtId="0" fontId="14" fillId="8" borderId="0" xfId="8" applyFont="1" applyFill="1"/>
    <xf numFmtId="0" fontId="14" fillId="8" borderId="7" xfId="8" applyFont="1" applyFill="1" applyBorder="1"/>
    <xf numFmtId="41" fontId="14" fillId="8" borderId="25" xfId="4" applyFont="1" applyFill="1" applyBorder="1"/>
    <xf numFmtId="173" fontId="14" fillId="8" borderId="0" xfId="4" applyNumberFormat="1" applyFont="1" applyFill="1" applyAlignment="1"/>
    <xf numFmtId="41" fontId="14" fillId="8" borderId="0" xfId="4" applyFont="1" applyFill="1" applyAlignment="1"/>
    <xf numFmtId="0" fontId="17" fillId="4" borderId="24" xfId="8" applyFont="1" applyFill="1" applyBorder="1"/>
    <xf numFmtId="173" fontId="14" fillId="0" borderId="0" xfId="4" applyNumberFormat="1" applyFont="1" applyFill="1" applyAlignment="1"/>
    <xf numFmtId="41" fontId="14" fillId="0" borderId="0" xfId="4" applyFont="1" applyFill="1" applyAlignment="1"/>
    <xf numFmtId="0" fontId="17" fillId="0" borderId="24" xfId="8" applyFont="1" applyBorder="1" applyAlignment="1">
      <alignment horizontal="left" wrapText="1"/>
    </xf>
    <xf numFmtId="0" fontId="17" fillId="0" borderId="0" xfId="8" applyFont="1" applyAlignment="1">
      <alignment horizontal="left" wrapText="1"/>
    </xf>
    <xf numFmtId="0" fontId="17" fillId="0" borderId="7" xfId="8" applyFont="1" applyBorder="1" applyAlignment="1">
      <alignment horizontal="left" wrapText="1"/>
    </xf>
    <xf numFmtId="41" fontId="14" fillId="3" borderId="7" xfId="4" applyFont="1" applyFill="1" applyBorder="1"/>
    <xf numFmtId="0" fontId="14" fillId="0" borderId="0" xfId="8" quotePrefix="1" applyFont="1" applyAlignment="1">
      <alignment horizontal="left"/>
    </xf>
    <xf numFmtId="41" fontId="14" fillId="3" borderId="13" xfId="4" applyFont="1" applyFill="1" applyBorder="1" applyAlignment="1"/>
    <xf numFmtId="41" fontId="14" fillId="3" borderId="22" xfId="4" applyFont="1" applyFill="1" applyBorder="1" applyAlignment="1"/>
    <xf numFmtId="41" fontId="17" fillId="3" borderId="13" xfId="4" applyFont="1" applyFill="1" applyBorder="1" applyAlignment="1"/>
    <xf numFmtId="41" fontId="17" fillId="7" borderId="41" xfId="4" applyFont="1" applyFill="1" applyBorder="1" applyAlignment="1"/>
    <xf numFmtId="41" fontId="17" fillId="7" borderId="42" xfId="4" applyFont="1" applyFill="1" applyBorder="1" applyAlignment="1"/>
    <xf numFmtId="164" fontId="33" fillId="3" borderId="0" xfId="4" applyNumberFormat="1" applyFont="1" applyFill="1" applyBorder="1"/>
    <xf numFmtId="164" fontId="17" fillId="7" borderId="39" xfId="4" applyNumberFormat="1" applyFont="1" applyFill="1" applyBorder="1"/>
    <xf numFmtId="0" fontId="14" fillId="0" borderId="0" xfId="8" applyFont="1" applyAlignment="1">
      <alignment horizontal="left"/>
    </xf>
    <xf numFmtId="41" fontId="17" fillId="3" borderId="0" xfId="4" applyFont="1" applyFill="1" applyBorder="1"/>
    <xf numFmtId="41" fontId="14" fillId="3" borderId="0" xfId="4" applyFont="1" applyFill="1" applyBorder="1"/>
    <xf numFmtId="41" fontId="14" fillId="3" borderId="39" xfId="4" applyFont="1" applyFill="1" applyBorder="1"/>
    <xf numFmtId="41" fontId="14" fillId="7" borderId="39" xfId="4" applyFont="1" applyFill="1" applyBorder="1"/>
    <xf numFmtId="0" fontId="12" fillId="0" borderId="0" xfId="12" applyFont="1" applyAlignment="1">
      <alignment vertical="top"/>
    </xf>
    <xf numFmtId="0" fontId="16" fillId="0" borderId="0" xfId="12" applyFont="1" applyAlignment="1">
      <alignment horizontal="center" vertical="top"/>
    </xf>
    <xf numFmtId="37" fontId="12" fillId="0" borderId="0" xfId="12" applyNumberFormat="1" applyFont="1" applyAlignment="1">
      <alignment vertical="top"/>
    </xf>
    <xf numFmtId="0" fontId="12" fillId="0" borderId="0" xfId="12" applyFont="1" applyAlignment="1">
      <alignment horizontal="center" vertical="top"/>
    </xf>
    <xf numFmtId="0" fontId="14" fillId="0" borderId="0" xfId="2" applyNumberFormat="1" applyFont="1" applyFill="1" applyBorder="1" applyAlignment="1">
      <alignment horizontal="center" vertical="top"/>
    </xf>
    <xf numFmtId="0" fontId="12" fillId="0" borderId="3" xfId="12" applyFont="1" applyBorder="1" applyAlignment="1">
      <alignment horizontal="left" vertical="top"/>
    </xf>
    <xf numFmtId="0" fontId="12" fillId="0" borderId="3" xfId="12" applyFont="1" applyBorder="1" applyAlignment="1">
      <alignment vertical="top"/>
    </xf>
    <xf numFmtId="37" fontId="12" fillId="0" borderId="3" xfId="12" applyNumberFormat="1" applyFont="1" applyBorder="1" applyAlignment="1">
      <alignment vertical="top"/>
    </xf>
    <xf numFmtId="0" fontId="38" fillId="0" borderId="0" xfId="12" applyFont="1"/>
    <xf numFmtId="0" fontId="39" fillId="0" borderId="0" xfId="12" applyFont="1"/>
    <xf numFmtId="0" fontId="39" fillId="0" borderId="0" xfId="12" quotePrefix="1" applyFont="1"/>
    <xf numFmtId="0" fontId="39" fillId="0" borderId="9" xfId="12" applyFont="1" applyBorder="1" applyAlignment="1">
      <alignment horizontal="center"/>
    </xf>
    <xf numFmtId="0" fontId="39" fillId="0" borderId="9" xfId="12" applyFont="1" applyBorder="1" applyAlignment="1">
      <alignment horizontal="center" vertical="center"/>
    </xf>
    <xf numFmtId="0" fontId="38" fillId="0" borderId="9" xfId="12" applyFont="1" applyBorder="1" applyAlignment="1">
      <alignment horizontal="center" vertical="center"/>
    </xf>
    <xf numFmtId="41" fontId="38" fillId="0" borderId="9" xfId="12" applyNumberFormat="1" applyFont="1" applyBorder="1" applyAlignment="1">
      <alignment horizontal="center" vertical="center"/>
    </xf>
    <xf numFmtId="164" fontId="38" fillId="0" borderId="9" xfId="12" applyNumberFormat="1" applyFont="1" applyBorder="1" applyAlignment="1">
      <alignment horizontal="center" vertical="center"/>
    </xf>
    <xf numFmtId="0" fontId="38" fillId="0" borderId="9" xfId="12" applyFont="1" applyBorder="1"/>
    <xf numFmtId="9" fontId="38" fillId="0" borderId="9" xfId="9" applyFont="1" applyBorder="1"/>
    <xf numFmtId="20" fontId="39" fillId="0" borderId="0" xfId="12" quotePrefix="1" applyNumberFormat="1" applyFont="1"/>
    <xf numFmtId="9" fontId="38" fillId="0" borderId="9" xfId="15" applyFont="1" applyBorder="1"/>
    <xf numFmtId="0" fontId="38" fillId="0" borderId="0" xfId="12" applyFont="1" applyAlignment="1">
      <alignment horizontal="center" vertical="center"/>
    </xf>
    <xf numFmtId="0" fontId="39" fillId="0" borderId="0" xfId="12" applyFont="1" applyAlignment="1">
      <alignment horizontal="center" vertical="center"/>
    </xf>
    <xf numFmtId="0" fontId="39" fillId="0" borderId="0" xfId="12" applyFont="1" applyAlignment="1">
      <alignment horizontal="center" vertical="center" wrapText="1"/>
    </xf>
    <xf numFmtId="41" fontId="38" fillId="0" borderId="0" xfId="10" applyFont="1"/>
    <xf numFmtId="41" fontId="39" fillId="0" borderId="0" xfId="10" applyFont="1"/>
    <xf numFmtId="41" fontId="38" fillId="0" borderId="0" xfId="4" applyFont="1"/>
    <xf numFmtId="172" fontId="38" fillId="0" borderId="0" xfId="13" applyNumberFormat="1" applyFont="1"/>
    <xf numFmtId="9" fontId="38" fillId="0" borderId="0" xfId="9" applyFont="1"/>
    <xf numFmtId="41" fontId="38" fillId="0" borderId="0" xfId="4" applyFont="1" applyAlignment="1"/>
    <xf numFmtId="0" fontId="16" fillId="0" borderId="0" xfId="12" applyFont="1" applyAlignment="1">
      <alignment vertical="top"/>
    </xf>
    <xf numFmtId="164" fontId="16" fillId="0" borderId="0" xfId="12" applyNumberFormat="1" applyFont="1" applyAlignment="1">
      <alignment vertical="top"/>
    </xf>
    <xf numFmtId="0" fontId="16" fillId="0" borderId="0" xfId="12" applyFont="1" applyAlignment="1">
      <alignment horizontal="left" vertical="top"/>
    </xf>
    <xf numFmtId="0" fontId="27" fillId="0" borderId="0" xfId="12"/>
    <xf numFmtId="43" fontId="40" fillId="0" borderId="0" xfId="13" applyFont="1"/>
    <xf numFmtId="0" fontId="12" fillId="0" borderId="0" xfId="12" applyFont="1" applyAlignment="1">
      <alignment horizontal="left" vertical="top"/>
    </xf>
    <xf numFmtId="0" fontId="39" fillId="0" borderId="0" xfId="12" applyFont="1" applyAlignment="1">
      <alignment horizontal="center"/>
    </xf>
    <xf numFmtId="0" fontId="38" fillId="0" borderId="0" xfId="12" applyFont="1" applyAlignment="1">
      <alignment horizontal="center"/>
    </xf>
    <xf numFmtId="43" fontId="2" fillId="9" borderId="0" xfId="13" applyFont="1" applyFill="1" applyAlignment="1">
      <alignment horizontal="center"/>
    </xf>
    <xf numFmtId="0" fontId="2" fillId="10" borderId="0" xfId="12" applyFont="1" applyFill="1"/>
    <xf numFmtId="43" fontId="0" fillId="10" borderId="0" xfId="13" applyFont="1" applyFill="1"/>
    <xf numFmtId="0" fontId="2" fillId="11" borderId="0" xfId="12" applyFont="1" applyFill="1"/>
    <xf numFmtId="43" fontId="0" fillId="11" borderId="0" xfId="13" applyFont="1" applyFill="1"/>
    <xf numFmtId="0" fontId="2" fillId="12" borderId="43" xfId="12" applyFont="1" applyFill="1" applyBorder="1" applyAlignment="1">
      <alignment horizontal="center"/>
    </xf>
    <xf numFmtId="0" fontId="2" fillId="12" borderId="44" xfId="12" applyFont="1" applyFill="1" applyBorder="1" applyAlignment="1">
      <alignment horizontal="center"/>
    </xf>
    <xf numFmtId="0" fontId="27" fillId="10" borderId="0" xfId="12" applyFill="1"/>
    <xf numFmtId="0" fontId="2" fillId="13" borderId="43" xfId="12" applyFont="1" applyFill="1" applyBorder="1" applyAlignment="1">
      <alignment horizontal="center"/>
    </xf>
    <xf numFmtId="0" fontId="2" fillId="13" borderId="44" xfId="12" applyFont="1" applyFill="1" applyBorder="1" applyAlignment="1">
      <alignment horizontal="center"/>
    </xf>
    <xf numFmtId="0" fontId="1" fillId="11" borderId="0" xfId="12" applyFont="1" applyFill="1"/>
    <xf numFmtId="0" fontId="27" fillId="0" borderId="13" xfId="12" applyBorder="1" applyAlignment="1">
      <alignment horizontal="center"/>
    </xf>
    <xf numFmtId="0" fontId="27" fillId="0" borderId="14" xfId="12" applyBorder="1" applyAlignment="1">
      <alignment horizontal="center"/>
    </xf>
    <xf numFmtId="0" fontId="1" fillId="10" borderId="0" xfId="12" applyFont="1" applyFill="1"/>
    <xf numFmtId="0" fontId="2" fillId="14" borderId="0" xfId="12" applyFont="1" applyFill="1"/>
    <xf numFmtId="43" fontId="2" fillId="14" borderId="0" xfId="13" applyFont="1" applyFill="1"/>
    <xf numFmtId="0" fontId="27" fillId="0" borderId="45" xfId="12" applyBorder="1" applyAlignment="1">
      <alignment horizontal="center"/>
    </xf>
    <xf numFmtId="0" fontId="27" fillId="0" borderId="10" xfId="12" applyBorder="1" applyAlignment="1">
      <alignment horizontal="center"/>
    </xf>
    <xf numFmtId="0" fontId="1" fillId="15" borderId="0" xfId="12" applyFont="1" applyFill="1"/>
    <xf numFmtId="43" fontId="1" fillId="15" borderId="0" xfId="13" applyFont="1" applyFill="1"/>
    <xf numFmtId="43" fontId="1" fillId="10" borderId="0" xfId="13" applyFont="1" applyFill="1"/>
    <xf numFmtId="43" fontId="27" fillId="0" borderId="5" xfId="12" applyNumberFormat="1" applyBorder="1" applyAlignment="1">
      <alignment horizontal="center"/>
    </xf>
    <xf numFmtId="0" fontId="27" fillId="0" borderId="5" xfId="12" applyBorder="1" applyAlignment="1">
      <alignment horizontal="center"/>
    </xf>
    <xf numFmtId="0" fontId="2" fillId="16" borderId="0" xfId="12" applyFont="1" applyFill="1"/>
    <xf numFmtId="43" fontId="2" fillId="16" borderId="0" xfId="13" applyFont="1" applyFill="1"/>
    <xf numFmtId="43" fontId="27" fillId="0" borderId="2" xfId="12" applyNumberFormat="1" applyBorder="1" applyAlignment="1">
      <alignment horizontal="center"/>
    </xf>
    <xf numFmtId="0" fontId="2" fillId="17" borderId="0" xfId="12" applyFont="1" applyFill="1"/>
    <xf numFmtId="43" fontId="2" fillId="17" borderId="0" xfId="13" applyFont="1" applyFill="1"/>
    <xf numFmtId="0" fontId="2" fillId="18" borderId="0" xfId="12" applyFont="1" applyFill="1"/>
    <xf numFmtId="43" fontId="2" fillId="18" borderId="0" xfId="13" applyFont="1" applyFill="1"/>
    <xf numFmtId="0" fontId="2" fillId="19" borderId="0" xfId="12" applyFont="1" applyFill="1" applyAlignment="1">
      <alignment horizontal="center"/>
    </xf>
    <xf numFmtId="2" fontId="2" fillId="12" borderId="0" xfId="12" applyNumberFormat="1" applyFont="1" applyFill="1" applyAlignment="1">
      <alignment horizontal="center"/>
    </xf>
    <xf numFmtId="2" fontId="2" fillId="13" borderId="0" xfId="12" applyNumberFormat="1" applyFont="1" applyFill="1" applyAlignment="1">
      <alignment horizontal="center"/>
    </xf>
    <xf numFmtId="174" fontId="2" fillId="12" borderId="0" xfId="12" applyNumberFormat="1" applyFont="1" applyFill="1" applyAlignment="1">
      <alignment horizontal="center"/>
    </xf>
    <xf numFmtId="174" fontId="2" fillId="13" borderId="0" xfId="12" applyNumberFormat="1" applyFont="1" applyFill="1" applyAlignment="1">
      <alignment horizontal="center"/>
    </xf>
    <xf numFmtId="43" fontId="27" fillId="5" borderId="0" xfId="12" applyNumberFormat="1" applyFill="1"/>
    <xf numFmtId="43" fontId="0" fillId="5" borderId="0" xfId="13" applyFont="1" applyFill="1" applyBorder="1" applyAlignment="1"/>
    <xf numFmtId="0" fontId="27" fillId="0" borderId="0" xfId="12" applyAlignment="1">
      <alignment horizontal="center" wrapText="1"/>
    </xf>
    <xf numFmtId="0" fontId="2" fillId="19" borderId="43" xfId="12" applyFont="1" applyFill="1" applyBorder="1" applyAlignment="1">
      <alignment horizontal="center"/>
    </xf>
    <xf numFmtId="0" fontId="2" fillId="19" borderId="44" xfId="12" applyFont="1" applyFill="1" applyBorder="1" applyAlignment="1">
      <alignment horizontal="center"/>
    </xf>
    <xf numFmtId="0" fontId="27" fillId="17" borderId="0" xfId="12" applyFill="1" applyAlignment="1">
      <alignment horizontal="center" wrapText="1"/>
    </xf>
    <xf numFmtId="2" fontId="2" fillId="19" borderId="0" xfId="12" applyNumberFormat="1" applyFont="1" applyFill="1" applyAlignment="1">
      <alignment horizontal="center"/>
    </xf>
    <xf numFmtId="0" fontId="27" fillId="0" borderId="0" xfId="12" applyAlignment="1">
      <alignment wrapText="1"/>
    </xf>
    <xf numFmtId="43" fontId="27" fillId="0" borderId="2" xfId="12" applyNumberFormat="1" applyBorder="1"/>
    <xf numFmtId="43" fontId="27" fillId="0" borderId="5" xfId="12" applyNumberFormat="1" applyBorder="1"/>
    <xf numFmtId="174" fontId="2" fillId="13" borderId="0" xfId="10" applyNumberFormat="1" applyFont="1" applyFill="1" applyAlignment="1">
      <alignment horizontal="center"/>
    </xf>
    <xf numFmtId="0" fontId="27" fillId="0" borderId="0" xfId="12" applyAlignment="1">
      <alignment horizontal="center" vertical="center" wrapText="1"/>
    </xf>
    <xf numFmtId="0" fontId="27" fillId="0" borderId="0" xfId="12" applyAlignment="1">
      <alignment horizontal="center" wrapText="1"/>
    </xf>
    <xf numFmtId="0" fontId="42" fillId="0" borderId="0" xfId="12" applyFont="1"/>
    <xf numFmtId="0" fontId="34" fillId="0" borderId="0" xfId="12" applyFont="1"/>
    <xf numFmtId="43" fontId="14" fillId="0" borderId="0" xfId="13" applyFont="1"/>
    <xf numFmtId="0" fontId="34" fillId="0" borderId="0" xfId="12" applyFont="1" applyAlignment="1">
      <alignment horizontal="justify" vertical="top" wrapText="1"/>
    </xf>
    <xf numFmtId="0" fontId="34" fillId="0" borderId="0" xfId="12" applyFont="1" applyAlignment="1">
      <alignment horizontal="justify" vertical="top"/>
    </xf>
    <xf numFmtId="0" fontId="43" fillId="0" borderId="0" xfId="12" applyFont="1" applyAlignment="1">
      <alignment horizontal="center" vertical="center"/>
    </xf>
    <xf numFmtId="14" fontId="34" fillId="0" borderId="0" xfId="10" applyNumberFormat="1" applyFont="1" applyFill="1" applyAlignment="1">
      <alignment vertical="center" wrapText="1"/>
    </xf>
    <xf numFmtId="41" fontId="34" fillId="0" borderId="0" xfId="10" applyFont="1" applyFill="1" applyAlignment="1">
      <alignment vertical="center" wrapText="1"/>
    </xf>
    <xf numFmtId="41" fontId="34" fillId="0" borderId="0" xfId="10" applyFont="1" applyFill="1" applyAlignment="1">
      <alignment vertical="center"/>
    </xf>
    <xf numFmtId="41" fontId="34" fillId="12" borderId="0" xfId="10" applyFont="1" applyFill="1" applyAlignment="1">
      <alignment vertical="center" wrapText="1"/>
    </xf>
    <xf numFmtId="167" fontId="34" fillId="0" borderId="0" xfId="10" applyNumberFormat="1" applyFont="1" applyFill="1" applyAlignment="1">
      <alignment vertical="center" wrapText="1"/>
    </xf>
    <xf numFmtId="0" fontId="34" fillId="0" borderId="0" xfId="12" applyFont="1" applyAlignment="1">
      <alignment vertical="center" wrapText="1"/>
    </xf>
    <xf numFmtId="0" fontId="34" fillId="0" borderId="0" xfId="12" applyFont="1" applyAlignment="1">
      <alignment vertical="center"/>
    </xf>
    <xf numFmtId="165" fontId="34" fillId="0" borderId="0" xfId="10" applyNumberFormat="1" applyFont="1" applyFill="1" applyAlignment="1">
      <alignment vertical="center"/>
    </xf>
    <xf numFmtId="175" fontId="34" fillId="0" borderId="0" xfId="10" applyNumberFormat="1" applyFont="1" applyFill="1" applyAlignment="1">
      <alignment vertical="center" wrapText="1"/>
    </xf>
    <xf numFmtId="0" fontId="44" fillId="20" borderId="9" xfId="12" applyFont="1" applyFill="1" applyBorder="1" applyAlignment="1">
      <alignment vertical="center"/>
    </xf>
    <xf numFmtId="0" fontId="44" fillId="20" borderId="9" xfId="12" applyFont="1" applyFill="1" applyBorder="1" applyAlignment="1">
      <alignment vertical="center" wrapText="1"/>
    </xf>
    <xf numFmtId="14" fontId="44" fillId="20" borderId="9" xfId="10" applyNumberFormat="1" applyFont="1" applyFill="1" applyBorder="1" applyAlignment="1">
      <alignment vertical="center" wrapText="1"/>
    </xf>
    <xf numFmtId="41" fontId="44" fillId="20" borderId="9" xfId="10" applyFont="1" applyFill="1" applyBorder="1" applyAlignment="1">
      <alignment vertical="center" wrapText="1"/>
    </xf>
    <xf numFmtId="41" fontId="44" fillId="20" borderId="9" xfId="10" applyFont="1" applyFill="1" applyBorder="1" applyAlignment="1">
      <alignment vertical="center"/>
    </xf>
    <xf numFmtId="167" fontId="44" fillId="20" borderId="9" xfId="10" applyNumberFormat="1" applyFont="1" applyFill="1" applyBorder="1" applyAlignment="1">
      <alignment vertical="center" wrapText="1"/>
    </xf>
    <xf numFmtId="0" fontId="44" fillId="0" borderId="0" xfId="12" applyFont="1" applyAlignment="1">
      <alignment vertical="center" wrapText="1"/>
    </xf>
    <xf numFmtId="0" fontId="42" fillId="0" borderId="9" xfId="12" applyFont="1" applyBorder="1" applyAlignment="1">
      <alignment horizontal="center" vertical="center" wrapText="1"/>
    </xf>
    <xf numFmtId="41" fontId="42" fillId="0" borderId="9" xfId="12" applyNumberFormat="1" applyFont="1" applyBorder="1" applyAlignment="1">
      <alignment horizontal="center" vertical="center" wrapText="1"/>
    </xf>
    <xf numFmtId="41" fontId="42" fillId="0" borderId="9" xfId="10" applyFont="1" applyFill="1" applyBorder="1" applyAlignment="1">
      <alignment horizontal="center" vertical="center" wrapText="1"/>
    </xf>
    <xf numFmtId="41" fontId="42" fillId="12" borderId="9" xfId="10" applyFont="1" applyFill="1" applyBorder="1" applyAlignment="1">
      <alignment horizontal="center" vertical="center" wrapText="1"/>
    </xf>
    <xf numFmtId="167" fontId="42" fillId="12" borderId="9" xfId="10" applyNumberFormat="1" applyFont="1" applyFill="1" applyBorder="1" applyAlignment="1">
      <alignment horizontal="center" vertical="center" wrapText="1"/>
    </xf>
    <xf numFmtId="167" fontId="42" fillId="0" borderId="9" xfId="10" applyNumberFormat="1" applyFont="1" applyFill="1" applyBorder="1" applyAlignment="1">
      <alignment horizontal="center" vertical="center" wrapText="1"/>
    </xf>
    <xf numFmtId="0" fontId="42" fillId="0" borderId="0" xfId="12" applyFont="1" applyAlignment="1">
      <alignment horizontal="center" vertical="center" wrapText="1"/>
    </xf>
    <xf numFmtId="0" fontId="44" fillId="0" borderId="9" xfId="12" applyFont="1" applyBorder="1" applyAlignment="1">
      <alignment vertical="top"/>
    </xf>
    <xf numFmtId="0" fontId="44" fillId="0" borderId="9" xfId="12" applyFont="1" applyBorder="1" applyAlignment="1">
      <alignment vertical="top" wrapText="1"/>
    </xf>
    <xf numFmtId="14" fontId="44" fillId="0" borderId="9" xfId="10" applyNumberFormat="1" applyFont="1" applyFill="1" applyBorder="1" applyAlignment="1">
      <alignment vertical="center" wrapText="1"/>
    </xf>
    <xf numFmtId="41" fontId="44" fillId="0" borderId="9" xfId="10" applyFont="1" applyFill="1" applyBorder="1" applyAlignment="1">
      <alignment vertical="center" wrapText="1"/>
    </xf>
    <xf numFmtId="41" fontId="44" fillId="0" borderId="9" xfId="10" applyFont="1" applyFill="1" applyBorder="1" applyAlignment="1">
      <alignment vertical="center"/>
    </xf>
    <xf numFmtId="167" fontId="44" fillId="0" borderId="9" xfId="10" applyNumberFormat="1" applyFont="1" applyFill="1" applyBorder="1" applyAlignment="1">
      <alignment vertical="center" wrapText="1"/>
    </xf>
    <xf numFmtId="0" fontId="34" fillId="0" borderId="9" xfId="12" applyFont="1" applyBorder="1" applyAlignment="1">
      <alignment vertical="top" wrapText="1"/>
    </xf>
    <xf numFmtId="14" fontId="34" fillId="0" borderId="9" xfId="10" applyNumberFormat="1" applyFont="1" applyFill="1" applyBorder="1" applyAlignment="1">
      <alignment vertical="center" wrapText="1"/>
    </xf>
    <xf numFmtId="41" fontId="34" fillId="0" borderId="9" xfId="10" applyFont="1" applyFill="1" applyBorder="1" applyAlignment="1">
      <alignment vertical="center" wrapText="1"/>
    </xf>
    <xf numFmtId="41" fontId="34" fillId="0" borderId="9" xfId="10" applyFont="1" applyFill="1" applyBorder="1" applyAlignment="1">
      <alignment vertical="center"/>
    </xf>
    <xf numFmtId="41" fontId="34" fillId="12" borderId="9" xfId="10" applyFont="1" applyFill="1" applyBorder="1" applyAlignment="1">
      <alignment vertical="center" wrapText="1"/>
    </xf>
    <xf numFmtId="167" fontId="34" fillId="12" borderId="9" xfId="10" applyNumberFormat="1" applyFont="1" applyFill="1" applyBorder="1" applyAlignment="1">
      <alignment vertical="center" wrapText="1"/>
    </xf>
    <xf numFmtId="167" fontId="34" fillId="0" borderId="9" xfId="10" applyNumberFormat="1" applyFont="1" applyFill="1" applyBorder="1" applyAlignment="1">
      <alignment vertical="center" wrapText="1"/>
    </xf>
    <xf numFmtId="0" fontId="44" fillId="0" borderId="9" xfId="12" applyFont="1" applyBorder="1" applyAlignment="1">
      <alignment horizontal="left" vertical="top"/>
    </xf>
    <xf numFmtId="0" fontId="44" fillId="0" borderId="9" xfId="12" applyFont="1" applyBorder="1" applyAlignment="1">
      <alignment horizontal="left" vertical="center"/>
    </xf>
    <xf numFmtId="41" fontId="44" fillId="0" borderId="9" xfId="12" applyNumberFormat="1" applyFont="1" applyBorder="1" applyAlignment="1">
      <alignment horizontal="left" vertical="center"/>
    </xf>
    <xf numFmtId="41" fontId="44" fillId="0" borderId="9" xfId="10" applyFont="1" applyFill="1" applyBorder="1" applyAlignment="1">
      <alignment horizontal="left" vertical="center"/>
    </xf>
    <xf numFmtId="167" fontId="44" fillId="0" borderId="9" xfId="10" applyNumberFormat="1" applyFont="1" applyFill="1" applyBorder="1" applyAlignment="1">
      <alignment horizontal="left" vertical="center"/>
    </xf>
    <xf numFmtId="0" fontId="34" fillId="17" borderId="9" xfId="12" applyFont="1" applyFill="1" applyBorder="1" applyAlignment="1">
      <alignment vertical="top" wrapText="1"/>
    </xf>
    <xf numFmtId="14" fontId="34" fillId="17" borderId="9" xfId="10" applyNumberFormat="1" applyFont="1" applyFill="1" applyBorder="1" applyAlignment="1">
      <alignment vertical="center" wrapText="1"/>
    </xf>
    <xf numFmtId="41" fontId="34" fillId="17" borderId="9" xfId="10" applyFont="1" applyFill="1" applyBorder="1" applyAlignment="1">
      <alignment vertical="center" wrapText="1"/>
    </xf>
    <xf numFmtId="41" fontId="34" fillId="17" borderId="9" xfId="10" applyFont="1" applyFill="1" applyBorder="1" applyAlignment="1">
      <alignment vertical="center"/>
    </xf>
    <xf numFmtId="167" fontId="34" fillId="17" borderId="9" xfId="10" applyNumberFormat="1" applyFont="1" applyFill="1" applyBorder="1" applyAlignment="1">
      <alignment vertical="center" wrapText="1"/>
    </xf>
    <xf numFmtId="0" fontId="34" fillId="17" borderId="0" xfId="12" applyFont="1" applyFill="1" applyAlignment="1">
      <alignment vertical="center" wrapText="1"/>
    </xf>
    <xf numFmtId="0" fontId="34" fillId="0" borderId="9" xfId="12" applyFont="1" applyBorder="1" applyAlignment="1">
      <alignment vertical="center" wrapText="1"/>
    </xf>
    <xf numFmtId="167" fontId="44" fillId="0" borderId="9" xfId="10" applyNumberFormat="1" applyFont="1" applyFill="1" applyBorder="1" applyAlignment="1">
      <alignment vertical="center"/>
    </xf>
    <xf numFmtId="0" fontId="34" fillId="0" borderId="9" xfId="12" applyFont="1" applyBorder="1" applyAlignment="1">
      <alignment vertical="top"/>
    </xf>
    <xf numFmtId="4" fontId="15" fillId="0" borderId="9" xfId="16" quotePrefix="1" applyFont="1" applyBorder="1" applyAlignment="1">
      <alignment horizontal="left" vertical="top" wrapText="1"/>
    </xf>
    <xf numFmtId="14" fontId="34" fillId="0" borderId="9" xfId="12" applyNumberFormat="1" applyFont="1" applyBorder="1" applyAlignment="1">
      <alignment vertical="center" wrapText="1"/>
    </xf>
    <xf numFmtId="41" fontId="15" fillId="0" borderId="9" xfId="4" applyFont="1" applyFill="1" applyBorder="1" applyAlignment="1">
      <alignment horizontal="right" vertical="top" wrapText="1"/>
    </xf>
    <xf numFmtId="4" fontId="35" fillId="0" borderId="9" xfId="17" applyBorder="1" applyAlignment="1">
      <alignment horizontal="right" vertical="top" wrapText="1"/>
    </xf>
    <xf numFmtId="41" fontId="34" fillId="0" borderId="9" xfId="10" applyFont="1" applyBorder="1" applyAlignment="1">
      <alignment vertical="center" wrapText="1"/>
    </xf>
    <xf numFmtId="167" fontId="34" fillId="0" borderId="9" xfId="10" applyNumberFormat="1" applyFont="1" applyBorder="1" applyAlignment="1">
      <alignment vertical="center" wrapText="1"/>
    </xf>
    <xf numFmtId="167" fontId="34" fillId="12" borderId="0" xfId="10" applyNumberFormat="1" applyFont="1" applyFill="1" applyAlignment="1">
      <alignment vertical="center" wrapText="1"/>
    </xf>
    <xf numFmtId="41" fontId="17" fillId="0" borderId="0" xfId="4" applyFont="1" applyFill="1" applyBorder="1" applyAlignment="1">
      <alignment horizontal="justify" vertical="top" readingOrder="1"/>
    </xf>
  </cellXfs>
  <cellStyles count="18">
    <cellStyle name="Comma [0] 10" xfId="2" xr:uid="{790F4A37-C348-449E-A879-82161BD06B03}"/>
    <cellStyle name="Comma [0] 10 2" xfId="7" xr:uid="{02381448-8CF9-4A8C-95D3-F8325E2FC5AC}"/>
    <cellStyle name="Comma [0] 2" xfId="4" xr:uid="{EC0AF622-5C8C-4FD5-AB54-50D7E766042B}"/>
    <cellStyle name="Comma [0] 2 2" xfId="10" xr:uid="{9FB33AD3-44BB-40E0-8F80-ADB693CBC44C}"/>
    <cellStyle name="Comma 2" xfId="6" xr:uid="{F5C98360-32FC-4635-AE9F-E4A2B699523B}"/>
    <cellStyle name="Comma 2 2" xfId="11" xr:uid="{ED45130D-2099-454D-A258-09175F8B5765}"/>
    <cellStyle name="Comma 3" xfId="13" xr:uid="{90FADFE3-5BE7-4911-9DC7-AA7C00C44C3D}"/>
    <cellStyle name="Normal" xfId="0" builtinId="0"/>
    <cellStyle name="Normal 10" xfId="1" xr:uid="{FFF69A6A-D26A-4148-9C4B-3B8796DC0110}"/>
    <cellStyle name="Normal 10 2" xfId="5" xr:uid="{413E3AC2-F7A8-4B23-940C-21F75301981C}"/>
    <cellStyle name="Normal 2" xfId="3" xr:uid="{5A990F98-DCE7-47D6-90CC-27C5F70D0CC7}"/>
    <cellStyle name="Normal 2 2" xfId="8" xr:uid="{9A525425-FBE4-41E4-A16E-381884431CE9}"/>
    <cellStyle name="Normal 2 3" xfId="14" xr:uid="{89F34147-B7C1-4683-A505-C8393EC1A96B}"/>
    <cellStyle name="Normal 4" xfId="12" xr:uid="{0B44648C-97D9-4365-B494-F4ED839F5A3A}"/>
    <cellStyle name="Percent 2" xfId="9" xr:uid="{A60D46BE-2A57-4935-9335-B47C3EA5EF40}"/>
    <cellStyle name="Percent 3" xfId="15" xr:uid="{6F3D0E1B-BF16-4C90-B64C-E576327F05D7}"/>
    <cellStyle name="S3" xfId="17" xr:uid="{0E96B6FA-FAE9-4DBD-A392-68AFFA98885B}"/>
    <cellStyle name="S6" xfId="16" xr:uid="{944F040C-0E29-4AE8-AE21-9943F32E6874}"/>
  </cellStyles>
  <dxfs count="10">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externalLink" Target="externalLinks/externalLink25.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externalLink" Target="externalLinks/externalLink28.xml"/><Relationship Id="rId47" Type="http://schemas.openxmlformats.org/officeDocument/2006/relationships/externalLink" Target="externalLinks/externalLink33.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externalLink" Target="externalLinks/externalLink32.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PENDAPATAN</a:t>
            </a:r>
            <a:r>
              <a:rPr lang="en-US" baseline="0"/>
              <a:t>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GRAFIK!$B$68</c:f>
              <c:strCache>
                <c:ptCount val="1"/>
                <c:pt idx="0">
                  <c:v> TANPA PEMBATASAN </c:v>
                </c:pt>
              </c:strCache>
            </c:strRef>
          </c:tx>
          <c:spPr>
            <a:solidFill>
              <a:schemeClr val="accent1"/>
            </a:solidFill>
            <a:ln>
              <a:noFill/>
            </a:ln>
            <a:effectLst/>
          </c:spPr>
          <c:invertIfNegative val="0"/>
          <c:trendline>
            <c:spPr>
              <a:ln w="38100" cap="rnd">
                <a:solidFill>
                  <a:schemeClr val="accent1"/>
                </a:solidFill>
                <a:prstDash val="sysDot"/>
              </a:ln>
              <a:effectLst/>
            </c:spPr>
            <c:trendlineType val="exp"/>
            <c:dispRSqr val="0"/>
            <c:dispEq val="0"/>
          </c:trendline>
          <c:cat>
            <c:strRef>
              <c:f>GRAFIK!$C$67:$F$67</c:f>
              <c:strCache>
                <c:ptCount val="4"/>
                <c:pt idx="0">
                  <c:v>JANUARI</c:v>
                </c:pt>
                <c:pt idx="1">
                  <c:v>FEBRUARI</c:v>
                </c:pt>
                <c:pt idx="2">
                  <c:v>MARET</c:v>
                </c:pt>
                <c:pt idx="3">
                  <c:v>APRIL</c:v>
                </c:pt>
              </c:strCache>
            </c:strRef>
          </c:cat>
          <c:val>
            <c:numRef>
              <c:f>GRAFIK!$C$68:$F$68</c:f>
              <c:numCache>
                <c:formatCode>_(* #,##0_);_(* \(#,##0\);_(* "-"_);_(@_)</c:formatCode>
                <c:ptCount val="4"/>
                <c:pt idx="0">
                  <c:v>1999808686.1299999</c:v>
                </c:pt>
                <c:pt idx="1">
                  <c:v>2655710644.1399999</c:v>
                </c:pt>
                <c:pt idx="2">
                  <c:v>1900582794.6199999</c:v>
                </c:pt>
                <c:pt idx="3" formatCode="_-* #,##0_-;\-* #,##0_-;_-* &quot;-&quot;??_-;_-@_-">
                  <c:v>2413323053.4099998</c:v>
                </c:pt>
              </c:numCache>
            </c:numRef>
          </c:val>
          <c:extLst>
            <c:ext xmlns:c16="http://schemas.microsoft.com/office/drawing/2014/chart" uri="{C3380CC4-5D6E-409C-BE32-E72D297353CC}">
              <c16:uniqueId val="{00000001-7A70-4E53-8F47-787A3292B462}"/>
            </c:ext>
          </c:extLst>
        </c:ser>
        <c:ser>
          <c:idx val="1"/>
          <c:order val="1"/>
          <c:tx>
            <c:strRef>
              <c:f>GRAFIK!$B$69</c:f>
              <c:strCache>
                <c:ptCount val="1"/>
                <c:pt idx="0">
                  <c:v> DENGAN PEMBATASAN </c:v>
                </c:pt>
              </c:strCache>
            </c:strRef>
          </c:tx>
          <c:spPr>
            <a:solidFill>
              <a:schemeClr val="accent2"/>
            </a:solidFill>
            <a:ln>
              <a:noFill/>
            </a:ln>
            <a:effectLst/>
          </c:spPr>
          <c:invertIfNegative val="0"/>
          <c:trendline>
            <c:spPr>
              <a:ln w="38100" cap="rnd">
                <a:solidFill>
                  <a:schemeClr val="accent2"/>
                </a:solidFill>
                <a:prstDash val="sysDot"/>
              </a:ln>
              <a:effectLst/>
            </c:spPr>
            <c:trendlineType val="exp"/>
            <c:dispRSqr val="0"/>
            <c:dispEq val="0"/>
          </c:trendline>
          <c:cat>
            <c:strRef>
              <c:f>GRAFIK!$C$67:$F$67</c:f>
              <c:strCache>
                <c:ptCount val="4"/>
                <c:pt idx="0">
                  <c:v>JANUARI</c:v>
                </c:pt>
                <c:pt idx="1">
                  <c:v>FEBRUARI</c:v>
                </c:pt>
                <c:pt idx="2">
                  <c:v>MARET</c:v>
                </c:pt>
                <c:pt idx="3">
                  <c:v>APRIL</c:v>
                </c:pt>
              </c:strCache>
            </c:strRef>
          </c:cat>
          <c:val>
            <c:numRef>
              <c:f>GRAFIK!$C$69:$F$69</c:f>
              <c:numCache>
                <c:formatCode>_(* #,##0_);_(* \(#,##0\);_(* "-"_);_(@_)</c:formatCode>
                <c:ptCount val="4"/>
                <c:pt idx="0">
                  <c:v>15500000</c:v>
                </c:pt>
                <c:pt idx="1">
                  <c:v>48250000</c:v>
                </c:pt>
                <c:pt idx="2">
                  <c:v>31000000</c:v>
                </c:pt>
                <c:pt idx="3" formatCode="_-* #,##0_-;\-* #,##0_-;_-* &quot;-&quot;??_-;_-@_-">
                  <c:v>124400000</c:v>
                </c:pt>
              </c:numCache>
            </c:numRef>
          </c:val>
          <c:extLst>
            <c:ext xmlns:c16="http://schemas.microsoft.com/office/drawing/2014/chart" uri="{C3380CC4-5D6E-409C-BE32-E72D297353CC}">
              <c16:uniqueId val="{00000003-7A70-4E53-8F47-787A3292B462}"/>
            </c:ext>
          </c:extLst>
        </c:ser>
        <c:dLbls>
          <c:showLegendKey val="0"/>
          <c:showVal val="0"/>
          <c:showCatName val="0"/>
          <c:showSerName val="0"/>
          <c:showPercent val="0"/>
          <c:showBubbleSize val="0"/>
        </c:dLbls>
        <c:gapWidth val="150"/>
        <c:axId val="359040152"/>
        <c:axId val="359040936"/>
      </c:barChart>
      <c:catAx>
        <c:axId val="35904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0936"/>
        <c:crosses val="autoZero"/>
        <c:auto val="1"/>
        <c:lblAlgn val="ctr"/>
        <c:lblOffset val="100"/>
        <c:noMultiLvlLbl val="0"/>
      </c:catAx>
      <c:valAx>
        <c:axId val="359040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40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BEBAN TANPA PEMBATASAN 2022</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GRAFIK!$J$68</c:f>
              <c:strCache>
                <c:ptCount val="1"/>
                <c:pt idx="0">
                  <c:v> JUMLAH </c:v>
                </c:pt>
              </c:strCache>
            </c:strRef>
          </c:tx>
          <c:spPr>
            <a:solidFill>
              <a:schemeClr val="accent1"/>
            </a:solidFill>
            <a:ln>
              <a:noFill/>
            </a:ln>
            <a:effectLst/>
          </c:spPr>
          <c:invertIfNegative val="0"/>
          <c:trendline>
            <c:spPr>
              <a:ln w="6350" cap="flat" cmpd="sng" algn="ctr">
                <a:solidFill>
                  <a:schemeClr val="accent2"/>
                </a:solidFill>
                <a:prstDash val="solid"/>
                <a:miter lim="800000"/>
              </a:ln>
              <a:effectLst/>
            </c:spPr>
            <c:trendlineType val="exp"/>
            <c:dispRSqr val="0"/>
            <c:dispEq val="0"/>
          </c:trendline>
          <c:cat>
            <c:strRef>
              <c:f>GRAFIK!$K$67:$N$67</c:f>
              <c:strCache>
                <c:ptCount val="4"/>
                <c:pt idx="0">
                  <c:v>JANUARI</c:v>
                </c:pt>
                <c:pt idx="1">
                  <c:v>FEBRUARI</c:v>
                </c:pt>
                <c:pt idx="2">
                  <c:v>MARET</c:v>
                </c:pt>
                <c:pt idx="3">
                  <c:v>APRIL</c:v>
                </c:pt>
              </c:strCache>
            </c:strRef>
          </c:cat>
          <c:val>
            <c:numRef>
              <c:f>GRAFIK!$K$68:$N$68</c:f>
              <c:numCache>
                <c:formatCode>_(* #,##0_);_(* \(#,##0\);_(* "-"_);_(@_)</c:formatCode>
                <c:ptCount val="4"/>
                <c:pt idx="0">
                  <c:v>1196164176.0899999</c:v>
                </c:pt>
                <c:pt idx="1">
                  <c:v>1144400825.3399999</c:v>
                </c:pt>
                <c:pt idx="2">
                  <c:v>1583857929.4200001</c:v>
                </c:pt>
                <c:pt idx="3" formatCode="_-* #,##0_-;\-* #,##0_-;_-* &quot;-&quot;??_-;_-@_-">
                  <c:v>1753639954.4000001</c:v>
                </c:pt>
              </c:numCache>
            </c:numRef>
          </c:val>
          <c:extLst>
            <c:ext xmlns:c16="http://schemas.microsoft.com/office/drawing/2014/chart" uri="{C3380CC4-5D6E-409C-BE32-E72D297353CC}">
              <c16:uniqueId val="{00000001-90D0-4A3F-A254-F39FE71389FA}"/>
            </c:ext>
          </c:extLst>
        </c:ser>
        <c:dLbls>
          <c:showLegendKey val="0"/>
          <c:showVal val="0"/>
          <c:showCatName val="0"/>
          <c:showSerName val="0"/>
          <c:showPercent val="0"/>
          <c:showBubbleSize val="0"/>
        </c:dLbls>
        <c:gapWidth val="267"/>
        <c:overlap val="-43"/>
        <c:axId val="359044072"/>
        <c:axId val="359038976"/>
      </c:barChart>
      <c:catAx>
        <c:axId val="3590440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9038976"/>
        <c:crosses val="autoZero"/>
        <c:auto val="1"/>
        <c:lblAlgn val="ctr"/>
        <c:lblOffset val="100"/>
        <c:noMultiLvlLbl val="0"/>
      </c:catAx>
      <c:valAx>
        <c:axId val="359038976"/>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904407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BEBAN</a:t>
            </a:r>
            <a:r>
              <a:rPr lang="en-US" baseline="0"/>
              <a:t> DENGAN PEMBATASAN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GRAFIK!$B$97</c:f>
              <c:strCache>
                <c:ptCount val="1"/>
                <c:pt idx="0">
                  <c:v> JUMLAH </c:v>
                </c:pt>
              </c:strCache>
            </c:strRef>
          </c:tx>
          <c:spPr>
            <a:solidFill>
              <a:schemeClr val="accent1"/>
            </a:solidFill>
            <a:ln>
              <a:noFill/>
            </a:ln>
            <a:effectLst/>
          </c:spPr>
          <c:invertIfNegative val="0"/>
          <c:trendline>
            <c:spPr>
              <a:ln w="6350" cap="flat" cmpd="sng" algn="ctr">
                <a:solidFill>
                  <a:schemeClr val="accent2"/>
                </a:solidFill>
                <a:prstDash val="solid"/>
                <a:miter lim="800000"/>
              </a:ln>
              <a:effectLst/>
            </c:spPr>
            <c:trendlineType val="exp"/>
            <c:dispRSqr val="0"/>
            <c:dispEq val="0"/>
          </c:trendline>
          <c:cat>
            <c:strRef>
              <c:f>GRAFIK!$C$96:$F$96</c:f>
              <c:strCache>
                <c:ptCount val="4"/>
                <c:pt idx="0">
                  <c:v>JANUARI</c:v>
                </c:pt>
                <c:pt idx="1">
                  <c:v>FEBRUARI</c:v>
                </c:pt>
                <c:pt idx="2">
                  <c:v>MARET</c:v>
                </c:pt>
                <c:pt idx="3">
                  <c:v>APRIL</c:v>
                </c:pt>
              </c:strCache>
            </c:strRef>
          </c:cat>
          <c:val>
            <c:numRef>
              <c:f>GRAFIK!$C$97:$F$97</c:f>
              <c:numCache>
                <c:formatCode>_(* #,##0_);_(* \(#,##0\);_(* "-"_);_(@_)</c:formatCode>
                <c:ptCount val="4"/>
                <c:pt idx="0">
                  <c:v>11200000</c:v>
                </c:pt>
                <c:pt idx="1">
                  <c:v>32675000</c:v>
                </c:pt>
                <c:pt idx="2">
                  <c:v>113150000</c:v>
                </c:pt>
                <c:pt idx="3" formatCode="_-* #,##0_-;\-* #,##0_-;_-* &quot;-&quot;??_-;_-@_-">
                  <c:v>137300000</c:v>
                </c:pt>
              </c:numCache>
            </c:numRef>
          </c:val>
          <c:extLst>
            <c:ext xmlns:c16="http://schemas.microsoft.com/office/drawing/2014/chart" uri="{C3380CC4-5D6E-409C-BE32-E72D297353CC}">
              <c16:uniqueId val="{00000001-8A1A-452F-BE3C-35873DBC228F}"/>
            </c:ext>
          </c:extLst>
        </c:ser>
        <c:dLbls>
          <c:showLegendKey val="0"/>
          <c:showVal val="0"/>
          <c:showCatName val="0"/>
          <c:showSerName val="0"/>
          <c:showPercent val="0"/>
          <c:showBubbleSize val="0"/>
        </c:dLbls>
        <c:gapWidth val="267"/>
        <c:overlap val="-43"/>
        <c:axId val="359041720"/>
        <c:axId val="359043288"/>
      </c:barChart>
      <c:catAx>
        <c:axId val="3590417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9043288"/>
        <c:crosses val="autoZero"/>
        <c:auto val="1"/>
        <c:lblAlgn val="ctr"/>
        <c:lblOffset val="100"/>
        <c:noMultiLvlLbl val="0"/>
      </c:catAx>
      <c:valAx>
        <c:axId val="359043288"/>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904172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PENDAPATAN</a:t>
            </a:r>
            <a:r>
              <a:rPr lang="en-US" baseline="0"/>
              <a:t> SPP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GRAFIK!$J$97</c:f>
              <c:strCache>
                <c:ptCount val="1"/>
                <c:pt idx="0">
                  <c:v> JUMLAH </c:v>
                </c:pt>
              </c:strCache>
            </c:strRef>
          </c:tx>
          <c:spPr>
            <a:solidFill>
              <a:schemeClr val="accent1"/>
            </a:solidFill>
            <a:ln>
              <a:noFill/>
            </a:ln>
            <a:effectLst/>
          </c:spPr>
          <c:invertIfNegative val="0"/>
          <c:trendline>
            <c:spPr>
              <a:ln w="6350" cap="flat" cmpd="sng" algn="ctr">
                <a:solidFill>
                  <a:schemeClr val="accent2"/>
                </a:solidFill>
                <a:prstDash val="solid"/>
                <a:miter lim="800000"/>
              </a:ln>
              <a:effectLst/>
            </c:spPr>
            <c:trendlineType val="exp"/>
            <c:dispRSqr val="0"/>
            <c:dispEq val="0"/>
          </c:trendline>
          <c:cat>
            <c:strRef>
              <c:f>GRAFIK!$K$96:$N$96</c:f>
              <c:strCache>
                <c:ptCount val="4"/>
                <c:pt idx="0">
                  <c:v>JANUARI</c:v>
                </c:pt>
                <c:pt idx="1">
                  <c:v>FEBRUARI</c:v>
                </c:pt>
                <c:pt idx="2">
                  <c:v>MARET</c:v>
                </c:pt>
                <c:pt idx="3">
                  <c:v>APRIL</c:v>
                </c:pt>
              </c:strCache>
            </c:strRef>
          </c:cat>
          <c:val>
            <c:numRef>
              <c:f>GRAFIK!$K$97:$N$97</c:f>
              <c:numCache>
                <c:formatCode>_(* #,##0_);_(* \(#,##0\);_(* "-"_);_(@_)</c:formatCode>
                <c:ptCount val="4"/>
                <c:pt idx="0">
                  <c:v>1997524216.3599999</c:v>
                </c:pt>
                <c:pt idx="1">
                  <c:v>2619266509</c:v>
                </c:pt>
                <c:pt idx="2">
                  <c:v>1872926625</c:v>
                </c:pt>
                <c:pt idx="3" formatCode="_-* #,##0_-;\-* #,##0_-;_-* &quot;-&quot;??_-;_-@_-">
                  <c:v>1994133509</c:v>
                </c:pt>
              </c:numCache>
            </c:numRef>
          </c:val>
          <c:extLst>
            <c:ext xmlns:c16="http://schemas.microsoft.com/office/drawing/2014/chart" uri="{C3380CC4-5D6E-409C-BE32-E72D297353CC}">
              <c16:uniqueId val="{00000001-83FC-466C-8CF8-9AA16EE84481}"/>
            </c:ext>
          </c:extLst>
        </c:ser>
        <c:dLbls>
          <c:showLegendKey val="0"/>
          <c:showVal val="0"/>
          <c:showCatName val="0"/>
          <c:showSerName val="0"/>
          <c:showPercent val="0"/>
          <c:showBubbleSize val="0"/>
        </c:dLbls>
        <c:gapWidth val="267"/>
        <c:overlap val="-43"/>
        <c:axId val="433576352"/>
        <c:axId val="433580272"/>
      </c:barChart>
      <c:catAx>
        <c:axId val="433576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3580272"/>
        <c:crosses val="autoZero"/>
        <c:auto val="1"/>
        <c:lblAlgn val="ctr"/>
        <c:lblOffset val="100"/>
        <c:noMultiLvlLbl val="0"/>
      </c:catAx>
      <c:valAx>
        <c:axId val="433580272"/>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357635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SURPLUS</a:t>
            </a:r>
            <a:r>
              <a:rPr lang="en-US" baseline="0"/>
              <a:t> (DEFISIT)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GRAFIK!$B$128</c:f>
              <c:strCache>
                <c:ptCount val="1"/>
                <c:pt idx="0">
                  <c:v> JUMLAH </c:v>
                </c:pt>
              </c:strCache>
            </c:strRef>
          </c:tx>
          <c:spPr>
            <a:solidFill>
              <a:schemeClr val="accent1"/>
            </a:solidFill>
            <a:ln>
              <a:noFill/>
            </a:ln>
            <a:effectLst/>
          </c:spPr>
          <c:invertIfNegative val="0"/>
          <c:trendline>
            <c:spPr>
              <a:ln w="6350" cap="flat" cmpd="sng" algn="ctr">
                <a:solidFill>
                  <a:schemeClr val="accent2"/>
                </a:solidFill>
                <a:prstDash val="solid"/>
                <a:miter lim="800000"/>
              </a:ln>
              <a:effectLst/>
            </c:spPr>
            <c:trendlineType val="exp"/>
            <c:dispRSqr val="0"/>
            <c:dispEq val="0"/>
          </c:trendline>
          <c:cat>
            <c:strRef>
              <c:f>GRAFIK!$C$127:$F$127</c:f>
              <c:strCache>
                <c:ptCount val="4"/>
                <c:pt idx="0">
                  <c:v>JANUARI</c:v>
                </c:pt>
                <c:pt idx="1">
                  <c:v>FEBRUARI</c:v>
                </c:pt>
                <c:pt idx="2">
                  <c:v>MARET</c:v>
                </c:pt>
                <c:pt idx="3">
                  <c:v>APRIL</c:v>
                </c:pt>
              </c:strCache>
            </c:strRef>
          </c:cat>
          <c:val>
            <c:numRef>
              <c:f>GRAFIK!$C$128:$F$128</c:f>
              <c:numCache>
                <c:formatCode>_(* #,##0_);_(* \(#,##0\);_(* "-"_);_(@_)</c:formatCode>
                <c:ptCount val="4"/>
                <c:pt idx="0">
                  <c:v>807944510.03999996</c:v>
                </c:pt>
                <c:pt idx="1">
                  <c:v>1526884818.8</c:v>
                </c:pt>
                <c:pt idx="2">
                  <c:v>234574865.19999981</c:v>
                </c:pt>
                <c:pt idx="3" formatCode="_-* #,##0_-;\-* #,##0_-;_-* &quot;-&quot;??_-;_-@_-">
                  <c:v>646783099.00999975</c:v>
                </c:pt>
              </c:numCache>
            </c:numRef>
          </c:val>
          <c:extLst>
            <c:ext xmlns:c16="http://schemas.microsoft.com/office/drawing/2014/chart" uri="{C3380CC4-5D6E-409C-BE32-E72D297353CC}">
              <c16:uniqueId val="{00000001-BFCE-44E4-A58D-8286F35F7FA7}"/>
            </c:ext>
          </c:extLst>
        </c:ser>
        <c:dLbls>
          <c:showLegendKey val="0"/>
          <c:showVal val="0"/>
          <c:showCatName val="0"/>
          <c:showSerName val="0"/>
          <c:showPercent val="0"/>
          <c:showBubbleSize val="0"/>
        </c:dLbls>
        <c:gapWidth val="150"/>
        <c:axId val="433577136"/>
        <c:axId val="433576744"/>
      </c:barChart>
      <c:catAx>
        <c:axId val="4335771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3576744"/>
        <c:crosses val="autoZero"/>
        <c:auto val="1"/>
        <c:lblAlgn val="ctr"/>
        <c:lblOffset val="100"/>
        <c:noMultiLvlLbl val="0"/>
      </c:catAx>
      <c:valAx>
        <c:axId val="43357674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35771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Januari 2022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Januari 2022</a:t>
          </a:r>
        </a:p>
      </cx:txPr>
    </cx:title>
    <cx:plotArea>
      <cx:plotAreaRegion>
        <cx:series layoutId="treemap" uniqueId="{8675DB49-69CA-4936-81B3-A27E7EB9E80F}">
          <cx:tx>
            <cx:txData>
              <cx:f>_xlchart.v1.1</cx:f>
              <cx:v>Nilai </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Februari 2022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Februari 2022</a:t>
          </a:r>
        </a:p>
      </cx:txPr>
    </cx:title>
    <cx:plotArea>
      <cx:plotAreaRegion>
        <cx:series layoutId="treemap" uniqueId="{9E734757-991D-44BE-99FA-13C48B68748E}">
          <cx:tx>
            <cx:txData>
              <cx:f>_xlchart.v1.4</cx:f>
              <cx:v>Nilai </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Maret 2022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Maret 2022</a:t>
          </a:r>
        </a:p>
      </cx:txPr>
    </cx:title>
    <cx:plotArea>
      <cx:plotAreaRegion>
        <cx:series layoutId="treemap" uniqueId="{FE47D351-6912-48C3-B929-49B466471C26}">
          <cx:tx>
            <cx:txData>
              <cx:f>_xlchart.v1.10</cx:f>
              <cx:v>Nilai </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April 2022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April 2022</a:t>
          </a:r>
        </a:p>
      </cx:txPr>
    </cx:title>
    <cx:plotArea>
      <cx:plotAreaRegion>
        <cx:series layoutId="treemap" uniqueId="{9E734757-991D-44BE-99FA-13C48B68748E}">
          <cx:tx>
            <cx:txData>
              <cx:f>_xlchart.v1.7</cx:f>
              <cx:v>Nilai </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7.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oneCellAnchor>
    <xdr:from>
      <xdr:col>6</xdr:col>
      <xdr:colOff>612323</xdr:colOff>
      <xdr:row>32</xdr:row>
      <xdr:rowOff>150246</xdr:rowOff>
    </xdr:from>
    <xdr:ext cx="3083719" cy="1345406"/>
    <xdr:sp macro="" textlink="">
      <xdr:nvSpPr>
        <xdr:cNvPr id="2" name="TextBox 1">
          <a:extLst>
            <a:ext uri="{FF2B5EF4-FFF2-40B4-BE49-F238E27FC236}">
              <a16:creationId xmlns:a16="http://schemas.microsoft.com/office/drawing/2014/main" id="{ACDE201D-ABEC-4E58-84FD-EF70988D00C3}"/>
            </a:ext>
          </a:extLst>
        </xdr:cNvPr>
        <xdr:cNvSpPr txBox="1"/>
      </xdr:nvSpPr>
      <xdr:spPr>
        <a:xfrm>
          <a:off x="3669848" y="6951096"/>
          <a:ext cx="3083719" cy="1345406"/>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APPROVAL FOR PRINTING</a:t>
          </a:r>
        </a:p>
        <a:p>
          <a:r>
            <a:rPr lang="en-US" sz="1600"/>
            <a:t>Name:</a:t>
          </a:r>
        </a:p>
        <a:p>
          <a:r>
            <a:rPr lang="en-US" sz="1600"/>
            <a:t>Position</a:t>
          </a:r>
          <a:r>
            <a:rPr lang="en-US" sz="1600" baseline="0"/>
            <a:t>/Date:</a:t>
          </a:r>
        </a:p>
        <a:p>
          <a:endParaRPr lang="en-US" sz="1600" baseline="0"/>
        </a:p>
        <a:p>
          <a:r>
            <a:rPr lang="en-US" sz="1600" b="1" baseline="0"/>
            <a:t>Signature:</a:t>
          </a:r>
          <a:endParaRPr lang="en-US" sz="16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12</xdr:col>
      <xdr:colOff>826915</xdr:colOff>
      <xdr:row>57</xdr:row>
      <xdr:rowOff>159780</xdr:rowOff>
    </xdr:from>
    <xdr:ext cx="2600873" cy="1235838"/>
    <xdr:sp macro="" textlink="">
      <xdr:nvSpPr>
        <xdr:cNvPr id="2" name="TextBox 1">
          <a:extLst>
            <a:ext uri="{FF2B5EF4-FFF2-40B4-BE49-F238E27FC236}">
              <a16:creationId xmlns:a16="http://schemas.microsoft.com/office/drawing/2014/main" id="{862EE804-7226-43E4-8C38-2C2B6FB08C8B}"/>
            </a:ext>
          </a:extLst>
        </xdr:cNvPr>
        <xdr:cNvSpPr txBox="1"/>
      </xdr:nvSpPr>
      <xdr:spPr>
        <a:xfrm>
          <a:off x="8856490" y="8979930"/>
          <a:ext cx="2600873" cy="1235838"/>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APPROVAL FOR PRINTING</a:t>
          </a:r>
        </a:p>
        <a:p>
          <a:r>
            <a:rPr lang="en-US" sz="1400"/>
            <a:t>Name:</a:t>
          </a:r>
        </a:p>
        <a:p>
          <a:r>
            <a:rPr lang="en-US" sz="1400"/>
            <a:t>Position</a:t>
          </a:r>
          <a:r>
            <a:rPr lang="en-US" sz="1400" baseline="0"/>
            <a:t>/Date:</a:t>
          </a:r>
        </a:p>
        <a:p>
          <a:endParaRPr lang="en-US" sz="1400" baseline="0"/>
        </a:p>
        <a:p>
          <a:r>
            <a:rPr lang="en-US" sz="1400" b="1" baseline="0"/>
            <a:t>Signature:</a:t>
          </a:r>
          <a:endParaRPr lang="en-US" sz="1400" b="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14</xdr:col>
      <xdr:colOff>742949</xdr:colOff>
      <xdr:row>47</xdr:row>
      <xdr:rowOff>149494</xdr:rowOff>
    </xdr:from>
    <xdr:ext cx="2866431" cy="1258090"/>
    <xdr:sp macro="" textlink="">
      <xdr:nvSpPr>
        <xdr:cNvPr id="2" name="TextBox 1">
          <a:extLst>
            <a:ext uri="{FF2B5EF4-FFF2-40B4-BE49-F238E27FC236}">
              <a16:creationId xmlns:a16="http://schemas.microsoft.com/office/drawing/2014/main" id="{68CD4227-E0E3-4C96-AE4F-CC234E8886E9}"/>
            </a:ext>
          </a:extLst>
        </xdr:cNvPr>
        <xdr:cNvSpPr txBox="1"/>
      </xdr:nvSpPr>
      <xdr:spPr>
        <a:xfrm>
          <a:off x="8972549" y="8131444"/>
          <a:ext cx="2866431" cy="1258090"/>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APPROVAL FOR PRINTING</a:t>
          </a:r>
        </a:p>
        <a:p>
          <a:r>
            <a:rPr lang="en-US" sz="1400"/>
            <a:t>Name:</a:t>
          </a:r>
        </a:p>
        <a:p>
          <a:r>
            <a:rPr lang="en-US" sz="1400"/>
            <a:t>Position</a:t>
          </a:r>
          <a:r>
            <a:rPr lang="en-US" sz="1400" baseline="0"/>
            <a:t>/Date:</a:t>
          </a:r>
        </a:p>
        <a:p>
          <a:endParaRPr lang="en-US" sz="1400" baseline="0"/>
        </a:p>
        <a:p>
          <a:r>
            <a:rPr lang="en-US" sz="1400" b="1" baseline="0"/>
            <a:t>Signature:</a:t>
          </a:r>
          <a:endParaRPr lang="en-US" sz="1400" b="1"/>
        </a:p>
      </xdr:txBody>
    </xdr:sp>
    <xdr:clientData/>
  </xdr:oneCellAnchor>
  <xdr:oneCellAnchor>
    <xdr:from>
      <xdr:col>20</xdr:col>
      <xdr:colOff>0</xdr:colOff>
      <xdr:row>0</xdr:row>
      <xdr:rowOff>0</xdr:rowOff>
    </xdr:from>
    <xdr:ext cx="4798667" cy="925840"/>
    <xdr:sp macro="" textlink="">
      <xdr:nvSpPr>
        <xdr:cNvPr id="3" name="Rectangle 2">
          <a:extLst>
            <a:ext uri="{FF2B5EF4-FFF2-40B4-BE49-F238E27FC236}">
              <a16:creationId xmlns:a16="http://schemas.microsoft.com/office/drawing/2014/main" id="{ACF750E0-AC65-47AB-AD7A-37359A347494}"/>
            </a:ext>
          </a:extLst>
        </xdr:cNvPr>
        <xdr:cNvSpPr/>
      </xdr:nvSpPr>
      <xdr:spPr>
        <a:xfrm>
          <a:off x="10791825" y="0"/>
          <a:ext cx="4798667" cy="925840"/>
        </a:xfrm>
        <a:prstGeom prst="rect">
          <a:avLst/>
        </a:prstGeom>
        <a:noFill/>
        <a:ln>
          <a:noFill/>
        </a:ln>
        <a:effectLst>
          <a:outerShdw blurRad="50800" dist="50800" dir="5400000" algn="ctr" rotWithShape="0">
            <a:schemeClr val="bg1"/>
          </a:outerShdw>
        </a:effectLst>
      </xdr:spPr>
      <xdr:txBody>
        <a:bodyPr wrap="square" lIns="91440" tIns="45720" rIns="91440" bIns="45720">
          <a:noAutofit/>
        </a:bodyPr>
        <a:lstStyle/>
        <a:p>
          <a:pPr algn="ctr"/>
          <a:r>
            <a:rPr lang="en-US" sz="8800" b="1" cap="none" spc="0">
              <a:ln w="10160">
                <a:solidFill>
                  <a:schemeClr val="tx1">
                    <a:alpha val="46000"/>
                  </a:schemeClr>
                </a:solidFill>
                <a:prstDash val="solid"/>
              </a:ln>
              <a:solidFill>
                <a:schemeClr val="bg1">
                  <a:lumMod val="95000"/>
                  <a:alpha val="0"/>
                </a:schemeClr>
              </a:solidFill>
              <a:effectLst>
                <a:outerShdw blurRad="38100" dist="22860" dir="5400000" algn="tl" rotWithShape="0">
                  <a:srgbClr val="000000">
                    <a:alpha val="30000"/>
                  </a:srgbClr>
                </a:outerShdw>
              </a:effectLst>
              <a:latin typeface="Book Antiqua" panose="02040602050305030304" pitchFamily="18" charset="0"/>
            </a:rPr>
            <a:t>DRAFT</a:t>
          </a:r>
        </a:p>
        <a:p>
          <a:pPr algn="ctr"/>
          <a:endParaRPr lang="en-US" sz="8800" b="1" cap="none" spc="0">
            <a:ln w="10160">
              <a:solidFill>
                <a:schemeClr val="tx1">
                  <a:alpha val="46000"/>
                </a:schemeClr>
              </a:solidFill>
              <a:prstDash val="solid"/>
            </a:ln>
            <a:solidFill>
              <a:schemeClr val="bg1">
                <a:lumMod val="95000"/>
                <a:alpha val="0"/>
              </a:schemeClr>
            </a:solidFill>
            <a:effectLst>
              <a:outerShdw blurRad="38100" dist="22860" dir="5400000" algn="tl" rotWithShape="0">
                <a:srgbClr val="000000">
                  <a:alpha val="30000"/>
                </a:srgbClr>
              </a:outerShdw>
            </a:effectLst>
            <a:latin typeface="Book Antiqua" panose="02040602050305030304" pitchFamily="18"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12</xdr:col>
      <xdr:colOff>1238250</xdr:colOff>
      <xdr:row>30</xdr:row>
      <xdr:rowOff>47625</xdr:rowOff>
    </xdr:from>
    <xdr:ext cx="2691079" cy="1264972"/>
    <xdr:sp macro="" textlink="">
      <xdr:nvSpPr>
        <xdr:cNvPr id="2" name="TextBox 1">
          <a:extLst>
            <a:ext uri="{FF2B5EF4-FFF2-40B4-BE49-F238E27FC236}">
              <a16:creationId xmlns:a16="http://schemas.microsoft.com/office/drawing/2014/main" id="{2DDA9FA5-7E8B-4C68-9402-4FCD35FB3B7D}"/>
            </a:ext>
          </a:extLst>
        </xdr:cNvPr>
        <xdr:cNvSpPr txBox="1"/>
      </xdr:nvSpPr>
      <xdr:spPr>
        <a:xfrm>
          <a:off x="9848850" y="5086350"/>
          <a:ext cx="2691079" cy="1264972"/>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APPROVAL FOR PRINTING</a:t>
          </a:r>
        </a:p>
        <a:p>
          <a:r>
            <a:rPr lang="en-US" sz="1600"/>
            <a:t>Name:</a:t>
          </a:r>
        </a:p>
        <a:p>
          <a:r>
            <a:rPr lang="en-US" sz="1600"/>
            <a:t>Position</a:t>
          </a:r>
          <a:r>
            <a:rPr lang="en-US" sz="1600" baseline="0"/>
            <a:t>/Date:</a:t>
          </a:r>
        </a:p>
        <a:p>
          <a:endParaRPr lang="en-US" sz="1600" baseline="0"/>
        </a:p>
        <a:p>
          <a:r>
            <a:rPr lang="en-US" sz="1600" b="1" baseline="0"/>
            <a:t>Signature:</a:t>
          </a:r>
          <a:endParaRPr lang="en-US" sz="16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1047749</xdr:colOff>
      <xdr:row>38</xdr:row>
      <xdr:rowOff>28575</xdr:rowOff>
    </xdr:from>
    <xdr:ext cx="2465107" cy="1181194"/>
    <xdr:sp macro="" textlink="">
      <xdr:nvSpPr>
        <xdr:cNvPr id="2" name="TextBox 1">
          <a:extLst>
            <a:ext uri="{FF2B5EF4-FFF2-40B4-BE49-F238E27FC236}">
              <a16:creationId xmlns:a16="http://schemas.microsoft.com/office/drawing/2014/main" id="{1F9D22F1-A142-4405-BD41-1FF4CEB75266}"/>
            </a:ext>
          </a:extLst>
        </xdr:cNvPr>
        <xdr:cNvSpPr txBox="1"/>
      </xdr:nvSpPr>
      <xdr:spPr>
        <a:xfrm>
          <a:off x="8677274" y="7820025"/>
          <a:ext cx="2465107" cy="1181194"/>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APPROVAL FOR PRINTING</a:t>
          </a:r>
        </a:p>
        <a:p>
          <a:r>
            <a:rPr lang="en-US" sz="1400"/>
            <a:t>Name:</a:t>
          </a:r>
        </a:p>
        <a:p>
          <a:r>
            <a:rPr lang="en-US" sz="1400"/>
            <a:t>Position</a:t>
          </a:r>
          <a:r>
            <a:rPr lang="en-US" sz="1400" baseline="0"/>
            <a:t>/Date:</a:t>
          </a:r>
        </a:p>
        <a:p>
          <a:endParaRPr lang="en-US" sz="1400" baseline="0"/>
        </a:p>
        <a:p>
          <a:r>
            <a:rPr lang="en-US" sz="1400" b="1" baseline="0"/>
            <a:t>Signature:</a:t>
          </a:r>
          <a:endParaRPr lang="en-US" sz="1400" b="1"/>
        </a:p>
      </xdr:txBody>
    </xdr:sp>
    <xdr:clientData/>
  </xdr:oneCellAnchor>
  <xdr:oneCellAnchor>
    <xdr:from>
      <xdr:col>17</xdr:col>
      <xdr:colOff>923925</xdr:colOff>
      <xdr:row>0</xdr:row>
      <xdr:rowOff>199346</xdr:rowOff>
    </xdr:from>
    <xdr:ext cx="4286936" cy="929077"/>
    <xdr:sp macro="" textlink="">
      <xdr:nvSpPr>
        <xdr:cNvPr id="3" name="Rectangle 2">
          <a:extLst>
            <a:ext uri="{FF2B5EF4-FFF2-40B4-BE49-F238E27FC236}">
              <a16:creationId xmlns:a16="http://schemas.microsoft.com/office/drawing/2014/main" id="{1A03EBAC-43A1-42E5-B1C7-52A364B581D8}"/>
            </a:ext>
          </a:extLst>
        </xdr:cNvPr>
        <xdr:cNvSpPr/>
      </xdr:nvSpPr>
      <xdr:spPr>
        <a:xfrm>
          <a:off x="10906125" y="180296"/>
          <a:ext cx="4286936" cy="929077"/>
        </a:xfrm>
        <a:prstGeom prst="rect">
          <a:avLst/>
        </a:prstGeom>
        <a:noFill/>
        <a:ln>
          <a:noFill/>
        </a:ln>
        <a:effectLst>
          <a:outerShdw blurRad="50800" dist="50800" dir="5400000" algn="ctr" rotWithShape="0">
            <a:schemeClr val="bg1"/>
          </a:outerShdw>
        </a:effectLst>
      </xdr:spPr>
      <xdr:txBody>
        <a:bodyPr wrap="square" lIns="91440" tIns="45720" rIns="91440" bIns="45720">
          <a:noAutofit/>
        </a:bodyPr>
        <a:lstStyle/>
        <a:p>
          <a:pPr algn="ctr"/>
          <a:r>
            <a:rPr lang="en-US" sz="8800" b="1" cap="none" spc="0">
              <a:ln w="10160">
                <a:solidFill>
                  <a:schemeClr val="tx1">
                    <a:alpha val="46000"/>
                  </a:schemeClr>
                </a:solidFill>
                <a:prstDash val="solid"/>
              </a:ln>
              <a:solidFill>
                <a:schemeClr val="bg1">
                  <a:lumMod val="95000"/>
                  <a:alpha val="0"/>
                </a:schemeClr>
              </a:solidFill>
              <a:effectLst>
                <a:outerShdw blurRad="38100" dist="22860" dir="5400000" algn="tl" rotWithShape="0">
                  <a:srgbClr val="000000">
                    <a:alpha val="30000"/>
                  </a:srgbClr>
                </a:outerShdw>
              </a:effectLst>
              <a:latin typeface="Book Antiqua" panose="02040602050305030304" pitchFamily="18" charset="0"/>
            </a:rPr>
            <a:t>DRAFT</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18594</xdr:colOff>
      <xdr:row>0</xdr:row>
      <xdr:rowOff>0</xdr:rowOff>
    </xdr:from>
    <xdr:ext cx="4286936" cy="794884"/>
    <xdr:sp macro="" textlink="">
      <xdr:nvSpPr>
        <xdr:cNvPr id="2" name="Rectangle 1">
          <a:extLst>
            <a:ext uri="{FF2B5EF4-FFF2-40B4-BE49-F238E27FC236}">
              <a16:creationId xmlns:a16="http://schemas.microsoft.com/office/drawing/2014/main" id="{89CCE771-0BB6-4E3B-8EA7-7960B4F1E936}"/>
            </a:ext>
          </a:extLst>
        </xdr:cNvPr>
        <xdr:cNvSpPr/>
      </xdr:nvSpPr>
      <xdr:spPr>
        <a:xfrm>
          <a:off x="11191419" y="0"/>
          <a:ext cx="4286936" cy="794884"/>
        </a:xfrm>
        <a:prstGeom prst="rect">
          <a:avLst/>
        </a:prstGeom>
        <a:noFill/>
        <a:ln>
          <a:noFill/>
        </a:ln>
        <a:effectLst>
          <a:outerShdw blurRad="50800" dist="50800" dir="5400000" algn="ctr" rotWithShape="0">
            <a:schemeClr val="bg1"/>
          </a:outerShdw>
        </a:effectLst>
      </xdr:spPr>
      <xdr:txBody>
        <a:bodyPr wrap="square" lIns="91440" tIns="45720" rIns="91440" bIns="45720">
          <a:noAutofit/>
        </a:bodyPr>
        <a:lstStyle/>
        <a:p>
          <a:pPr algn="ctr"/>
          <a:r>
            <a:rPr lang="en-US" sz="8800" b="1" cap="none" spc="0">
              <a:ln w="10160">
                <a:solidFill>
                  <a:schemeClr val="tx1">
                    <a:alpha val="46000"/>
                  </a:schemeClr>
                </a:solidFill>
                <a:prstDash val="solid"/>
              </a:ln>
              <a:solidFill>
                <a:schemeClr val="bg1">
                  <a:lumMod val="95000"/>
                  <a:alpha val="0"/>
                </a:schemeClr>
              </a:solidFill>
              <a:effectLst>
                <a:outerShdw blurRad="38100" dist="22860" dir="5400000" algn="tl" rotWithShape="0">
                  <a:srgbClr val="000000">
                    <a:alpha val="30000"/>
                  </a:srgbClr>
                </a:outerShdw>
              </a:effectLst>
              <a:latin typeface="Book Antiqua" panose="02040602050305030304" pitchFamily="18" charset="0"/>
            </a:rPr>
            <a:t>DRAFT </a:t>
          </a:r>
        </a:p>
        <a:p>
          <a:pPr algn="ctr"/>
          <a:endParaRPr lang="en-US" sz="8800" b="1" cap="none" spc="0">
            <a:ln w="10160">
              <a:solidFill>
                <a:schemeClr val="tx1">
                  <a:alpha val="46000"/>
                </a:schemeClr>
              </a:solidFill>
              <a:prstDash val="solid"/>
            </a:ln>
            <a:solidFill>
              <a:schemeClr val="bg1">
                <a:lumMod val="95000"/>
                <a:alpha val="0"/>
              </a:schemeClr>
            </a:solidFill>
            <a:effectLst>
              <a:outerShdw blurRad="38100" dist="22860" dir="5400000" algn="tl" rotWithShape="0">
                <a:srgbClr val="000000">
                  <a:alpha val="30000"/>
                </a:srgbClr>
              </a:outerShdw>
            </a:effectLst>
            <a:latin typeface="Book Antiqua" panose="02040602050305030304" pitchFamily="18" charset="0"/>
          </a:endParaRPr>
        </a:p>
      </xdr:txBody>
    </xdr:sp>
    <xdr:clientData/>
  </xdr:oneCellAnchor>
  <xdr:oneCellAnchor>
    <xdr:from>
      <xdr:col>13</xdr:col>
      <xdr:colOff>761999</xdr:colOff>
      <xdr:row>754</xdr:row>
      <xdr:rowOff>5099</xdr:rowOff>
    </xdr:from>
    <xdr:ext cx="2896164" cy="1401536"/>
    <xdr:sp macro="" textlink="">
      <xdr:nvSpPr>
        <xdr:cNvPr id="3" name="TextBox 2">
          <a:extLst>
            <a:ext uri="{FF2B5EF4-FFF2-40B4-BE49-F238E27FC236}">
              <a16:creationId xmlns:a16="http://schemas.microsoft.com/office/drawing/2014/main" id="{8B5C876D-D31A-4E0D-8210-F59157CF22A2}"/>
            </a:ext>
          </a:extLst>
        </xdr:cNvPr>
        <xdr:cNvSpPr txBox="1"/>
      </xdr:nvSpPr>
      <xdr:spPr>
        <a:xfrm>
          <a:off x="8172449" y="122125124"/>
          <a:ext cx="2896164" cy="1401536"/>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APPROVAL FOR PRINTING</a:t>
          </a:r>
        </a:p>
        <a:p>
          <a:r>
            <a:rPr lang="en-US" sz="1400"/>
            <a:t>Name:</a:t>
          </a:r>
        </a:p>
        <a:p>
          <a:r>
            <a:rPr lang="en-US" sz="1400"/>
            <a:t>Position</a:t>
          </a:r>
          <a:r>
            <a:rPr lang="en-US" sz="1400" baseline="0"/>
            <a:t>/Date:</a:t>
          </a:r>
        </a:p>
        <a:p>
          <a:endParaRPr lang="en-US" sz="1400" baseline="0"/>
        </a:p>
        <a:p>
          <a:r>
            <a:rPr lang="en-US" sz="1400" b="1" baseline="0"/>
            <a:t>Signature:</a:t>
          </a:r>
          <a:endParaRPr lang="en-US" sz="1400" b="1"/>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447302</xdr:colOff>
      <xdr:row>70</xdr:row>
      <xdr:rowOff>22597</xdr:rowOff>
    </xdr:from>
    <xdr:to>
      <xdr:col>6</xdr:col>
      <xdr:colOff>1014133</xdr:colOff>
      <xdr:row>88</xdr:row>
      <xdr:rowOff>174625</xdr:rowOff>
    </xdr:to>
    <xdr:graphicFrame macro="">
      <xdr:nvGraphicFramePr>
        <xdr:cNvPr id="2" name="Chart 1">
          <a:extLst>
            <a:ext uri="{FF2B5EF4-FFF2-40B4-BE49-F238E27FC236}">
              <a16:creationId xmlns:a16="http://schemas.microsoft.com/office/drawing/2014/main" id="{5C5A8849-2863-42F8-B579-198106B56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666750</xdr:colOff>
      <xdr:row>69</xdr:row>
      <xdr:rowOff>190499</xdr:rowOff>
    </xdr:from>
    <xdr:to>
      <xdr:col>14</xdr:col>
      <xdr:colOff>1016000</xdr:colOff>
      <xdr:row>88</xdr:row>
      <xdr:rowOff>158750</xdr:rowOff>
    </xdr:to>
    <xdr:graphicFrame macro="">
      <xdr:nvGraphicFramePr>
        <xdr:cNvPr id="3" name="Chart 2">
          <a:extLst>
            <a:ext uri="{FF2B5EF4-FFF2-40B4-BE49-F238E27FC236}">
              <a16:creationId xmlns:a16="http://schemas.microsoft.com/office/drawing/2014/main" id="{0266509C-6527-4B65-9E50-63794653C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400609</xdr:colOff>
      <xdr:row>98</xdr:row>
      <xdr:rowOff>77694</xdr:rowOff>
    </xdr:from>
    <xdr:to>
      <xdr:col>6</xdr:col>
      <xdr:colOff>984249</xdr:colOff>
      <xdr:row>118</xdr:row>
      <xdr:rowOff>63500</xdr:rowOff>
    </xdr:to>
    <xdr:graphicFrame macro="">
      <xdr:nvGraphicFramePr>
        <xdr:cNvPr id="4" name="Chart 3">
          <a:extLst>
            <a:ext uri="{FF2B5EF4-FFF2-40B4-BE49-F238E27FC236}">
              <a16:creationId xmlns:a16="http://schemas.microsoft.com/office/drawing/2014/main" id="{03B7F981-0DC7-4055-9AAE-6A09E2A4B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762001</xdr:colOff>
      <xdr:row>98</xdr:row>
      <xdr:rowOff>29136</xdr:rowOff>
    </xdr:from>
    <xdr:to>
      <xdr:col>14</xdr:col>
      <xdr:colOff>984250</xdr:colOff>
      <xdr:row>118</xdr:row>
      <xdr:rowOff>79375</xdr:rowOff>
    </xdr:to>
    <xdr:graphicFrame macro="">
      <xdr:nvGraphicFramePr>
        <xdr:cNvPr id="5" name="Chart 4">
          <a:extLst>
            <a:ext uri="{FF2B5EF4-FFF2-40B4-BE49-F238E27FC236}">
              <a16:creationId xmlns:a16="http://schemas.microsoft.com/office/drawing/2014/main" id="{0FFCBBAF-CCD3-4AA0-95A6-A7069C52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437027</xdr:colOff>
      <xdr:row>129</xdr:row>
      <xdr:rowOff>13259</xdr:rowOff>
    </xdr:from>
    <xdr:to>
      <xdr:col>6</xdr:col>
      <xdr:colOff>904875</xdr:colOff>
      <xdr:row>149</xdr:row>
      <xdr:rowOff>40154</xdr:rowOff>
    </xdr:to>
    <xdr:graphicFrame macro="">
      <xdr:nvGraphicFramePr>
        <xdr:cNvPr id="6" name="Chart 5">
          <a:extLst>
            <a:ext uri="{FF2B5EF4-FFF2-40B4-BE49-F238E27FC236}">
              <a16:creationId xmlns:a16="http://schemas.microsoft.com/office/drawing/2014/main" id="{4ADF6F33-2823-44D4-8293-E191435DF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127000</xdr:colOff>
      <xdr:row>8</xdr:row>
      <xdr:rowOff>200024</xdr:rowOff>
    </xdr:from>
    <xdr:to>
      <xdr:col>7</xdr:col>
      <xdr:colOff>111125</xdr:colOff>
      <xdr:row>26</xdr:row>
      <xdr:rowOff>126999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CD64A04-BB70-43ED-A953-0DBB8A2BCF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17950" y="1866899"/>
              <a:ext cx="5184775" cy="36988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142875</xdr:colOff>
      <xdr:row>8</xdr:row>
      <xdr:rowOff>200024</xdr:rowOff>
    </xdr:from>
    <xdr:to>
      <xdr:col>14</xdr:col>
      <xdr:colOff>1222375</xdr:colOff>
      <xdr:row>26</xdr:row>
      <xdr:rowOff>126999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50CFAC2-EE7C-4EDB-B184-EE7C2D5AFE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001625" y="1866899"/>
              <a:ext cx="5108575" cy="36988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238124</xdr:colOff>
      <xdr:row>31</xdr:row>
      <xdr:rowOff>168275</xdr:rowOff>
    </xdr:from>
    <xdr:to>
      <xdr:col>7</xdr:col>
      <xdr:colOff>95250</xdr:colOff>
      <xdr:row>50</xdr:row>
      <xdr:rowOff>158750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228500EF-6302-466A-A224-0F18FE6E15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029074" y="6654800"/>
              <a:ext cx="5057776" cy="397192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111126</xdr:colOff>
      <xdr:row>31</xdr:row>
      <xdr:rowOff>184149</xdr:rowOff>
    </xdr:from>
    <xdr:to>
      <xdr:col>14</xdr:col>
      <xdr:colOff>1174751</xdr:colOff>
      <xdr:row>50</xdr:row>
      <xdr:rowOff>142875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3BA27F5-EFF8-4F42-8EDA-D725C35AD6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969876" y="6670674"/>
              <a:ext cx="5092700" cy="394017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542925</xdr:colOff>
      <xdr:row>14</xdr:row>
      <xdr:rowOff>104775</xdr:rowOff>
    </xdr:from>
    <xdr:to>
      <xdr:col>4</xdr:col>
      <xdr:colOff>57150</xdr:colOff>
      <xdr:row>21</xdr:row>
      <xdr:rowOff>76200</xdr:rowOff>
    </xdr:to>
    <xdr:sp macro="" textlink="">
      <xdr:nvSpPr>
        <xdr:cNvPr id="2" name="Rectangle 1">
          <a:extLst>
            <a:ext uri="{FF2B5EF4-FFF2-40B4-BE49-F238E27FC236}">
              <a16:creationId xmlns:a16="http://schemas.microsoft.com/office/drawing/2014/main" id="{AE6CF5A9-01B5-4F44-ADDF-B4DAADCB5C15}"/>
            </a:ext>
          </a:extLst>
        </xdr:cNvPr>
        <xdr:cNvSpPr/>
      </xdr:nvSpPr>
      <xdr:spPr>
        <a:xfrm>
          <a:off x="1152525" y="2914650"/>
          <a:ext cx="1466850"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571500</xdr:colOff>
      <xdr:row>14</xdr:row>
      <xdr:rowOff>133350</xdr:rowOff>
    </xdr:from>
    <xdr:to>
      <xdr:col>10</xdr:col>
      <xdr:colOff>66675</xdr:colOff>
      <xdr:row>21</xdr:row>
      <xdr:rowOff>76201</xdr:rowOff>
    </xdr:to>
    <xdr:sp macro="" textlink="">
      <xdr:nvSpPr>
        <xdr:cNvPr id="3" name="Rectangle 2">
          <a:extLst>
            <a:ext uri="{FF2B5EF4-FFF2-40B4-BE49-F238E27FC236}">
              <a16:creationId xmlns:a16="http://schemas.microsoft.com/office/drawing/2014/main" id="{A1224E32-808F-4372-8337-8A194761BAE3}"/>
            </a:ext>
          </a:extLst>
        </xdr:cNvPr>
        <xdr:cNvSpPr/>
      </xdr:nvSpPr>
      <xdr:spPr>
        <a:xfrm>
          <a:off x="7419975" y="2943225"/>
          <a:ext cx="144780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542925</xdr:colOff>
      <xdr:row>22</xdr:row>
      <xdr:rowOff>104775</xdr:rowOff>
    </xdr:from>
    <xdr:to>
      <xdr:col>7</xdr:col>
      <xdr:colOff>57150</xdr:colOff>
      <xdr:row>29</xdr:row>
      <xdr:rowOff>76200</xdr:rowOff>
    </xdr:to>
    <xdr:sp macro="" textlink="">
      <xdr:nvSpPr>
        <xdr:cNvPr id="4" name="Rectangle 3">
          <a:extLst>
            <a:ext uri="{FF2B5EF4-FFF2-40B4-BE49-F238E27FC236}">
              <a16:creationId xmlns:a16="http://schemas.microsoft.com/office/drawing/2014/main" id="{DD3E3AB2-63CF-4922-9C6C-1B819D6D0302}"/>
            </a:ext>
          </a:extLst>
        </xdr:cNvPr>
        <xdr:cNvSpPr/>
      </xdr:nvSpPr>
      <xdr:spPr>
        <a:xfrm>
          <a:off x="3105150" y="4438650"/>
          <a:ext cx="38004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447675</xdr:colOff>
      <xdr:row>21</xdr:row>
      <xdr:rowOff>114300</xdr:rowOff>
    </xdr:from>
    <xdr:to>
      <xdr:col>3</xdr:col>
      <xdr:colOff>123825</xdr:colOff>
      <xdr:row>22</xdr:row>
      <xdr:rowOff>142875</xdr:rowOff>
    </xdr:to>
    <xdr:sp macro="" textlink="">
      <xdr:nvSpPr>
        <xdr:cNvPr id="5" name="Arrow: Down 4">
          <a:extLst>
            <a:ext uri="{FF2B5EF4-FFF2-40B4-BE49-F238E27FC236}">
              <a16:creationId xmlns:a16="http://schemas.microsoft.com/office/drawing/2014/main" id="{8448D540-D92A-4F20-AF5B-2B8209AF8571}"/>
            </a:ext>
          </a:extLst>
        </xdr:cNvPr>
        <xdr:cNvSpPr/>
      </xdr:nvSpPr>
      <xdr:spPr>
        <a:xfrm>
          <a:off x="1657350" y="4257675"/>
          <a:ext cx="285750" cy="219075"/>
        </a:xfrm>
        <a:prstGeom prst="downArrow">
          <a:avLst/>
        </a:prstGeom>
        <a:noFill/>
        <a:ln w="1905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1247775</xdr:colOff>
      <xdr:row>29</xdr:row>
      <xdr:rowOff>123825</xdr:rowOff>
    </xdr:from>
    <xdr:to>
      <xdr:col>5</xdr:col>
      <xdr:colOff>1533525</xdr:colOff>
      <xdr:row>30</xdr:row>
      <xdr:rowOff>152400</xdr:rowOff>
    </xdr:to>
    <xdr:sp macro="" textlink="">
      <xdr:nvSpPr>
        <xdr:cNvPr id="6" name="Arrow: Down 5">
          <a:extLst>
            <a:ext uri="{FF2B5EF4-FFF2-40B4-BE49-F238E27FC236}">
              <a16:creationId xmlns:a16="http://schemas.microsoft.com/office/drawing/2014/main" id="{EFF883B3-FF9D-4FAA-8E66-1ABA3D6F430D}"/>
            </a:ext>
          </a:extLst>
        </xdr:cNvPr>
        <xdr:cNvSpPr/>
      </xdr:nvSpPr>
      <xdr:spPr>
        <a:xfrm>
          <a:off x="4419600" y="5791200"/>
          <a:ext cx="285750" cy="238125"/>
        </a:xfrm>
        <a:prstGeom prst="downArrow">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590551</xdr:colOff>
      <xdr:row>16</xdr:row>
      <xdr:rowOff>85727</xdr:rowOff>
    </xdr:from>
    <xdr:to>
      <xdr:col>4</xdr:col>
      <xdr:colOff>600076</xdr:colOff>
      <xdr:row>17</xdr:row>
      <xdr:rowOff>85725</xdr:rowOff>
    </xdr:to>
    <xdr:cxnSp macro="">
      <xdr:nvCxnSpPr>
        <xdr:cNvPr id="7" name="Connector: Elbow 7">
          <a:extLst>
            <a:ext uri="{FF2B5EF4-FFF2-40B4-BE49-F238E27FC236}">
              <a16:creationId xmlns:a16="http://schemas.microsoft.com/office/drawing/2014/main" id="{22B053B7-B4D2-49A5-9603-5E4ED4BD7007}"/>
            </a:ext>
          </a:extLst>
        </xdr:cNvPr>
        <xdr:cNvCxnSpPr/>
      </xdr:nvCxnSpPr>
      <xdr:spPr>
        <a:xfrm rot="10800000">
          <a:off x="2409826" y="3276602"/>
          <a:ext cx="7524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600078</xdr:colOff>
      <xdr:row>17</xdr:row>
      <xdr:rowOff>95251</xdr:rowOff>
    </xdr:from>
    <xdr:to>
      <xdr:col>5</xdr:col>
      <xdr:colOff>1</xdr:colOff>
      <xdr:row>18</xdr:row>
      <xdr:rowOff>123826</xdr:rowOff>
    </xdr:to>
    <xdr:cxnSp macro="">
      <xdr:nvCxnSpPr>
        <xdr:cNvPr id="8" name="Connector: Elbow 9">
          <a:extLst>
            <a:ext uri="{FF2B5EF4-FFF2-40B4-BE49-F238E27FC236}">
              <a16:creationId xmlns:a16="http://schemas.microsoft.com/office/drawing/2014/main" id="{92EE4B2E-854E-498F-9367-7F09799BE9E2}"/>
            </a:ext>
          </a:extLst>
        </xdr:cNvPr>
        <xdr:cNvCxnSpPr/>
      </xdr:nvCxnSpPr>
      <xdr:spPr>
        <a:xfrm rot="10800000">
          <a:off x="2419353" y="3476626"/>
          <a:ext cx="752473" cy="219075"/>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19052</xdr:colOff>
      <xdr:row>15</xdr:row>
      <xdr:rowOff>95251</xdr:rowOff>
    </xdr:from>
    <xdr:to>
      <xdr:col>8</xdr:col>
      <xdr:colOff>19050</xdr:colOff>
      <xdr:row>16</xdr:row>
      <xdr:rowOff>114300</xdr:rowOff>
    </xdr:to>
    <xdr:cxnSp macro="">
      <xdr:nvCxnSpPr>
        <xdr:cNvPr id="9" name="Connector: Elbow 13">
          <a:extLst>
            <a:ext uri="{FF2B5EF4-FFF2-40B4-BE49-F238E27FC236}">
              <a16:creationId xmlns:a16="http://schemas.microsoft.com/office/drawing/2014/main" id="{1A72C500-54F7-4384-8719-7F6909AB554E}"/>
            </a:ext>
          </a:extLst>
        </xdr:cNvPr>
        <xdr:cNvCxnSpPr/>
      </xdr:nvCxnSpPr>
      <xdr:spPr>
        <a:xfrm>
          <a:off x="6867527" y="3095626"/>
          <a:ext cx="619123" cy="20954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16</xdr:row>
      <xdr:rowOff>38100</xdr:rowOff>
    </xdr:from>
    <xdr:to>
      <xdr:col>8</xdr:col>
      <xdr:colOff>19050</xdr:colOff>
      <xdr:row>16</xdr:row>
      <xdr:rowOff>85726</xdr:rowOff>
    </xdr:to>
    <xdr:cxnSp macro="">
      <xdr:nvCxnSpPr>
        <xdr:cNvPr id="10" name="Connector: Elbow 16">
          <a:extLst>
            <a:ext uri="{FF2B5EF4-FFF2-40B4-BE49-F238E27FC236}">
              <a16:creationId xmlns:a16="http://schemas.microsoft.com/office/drawing/2014/main" id="{3C8E034C-74B3-474B-9ED4-4B8AE4FF464B}"/>
            </a:ext>
          </a:extLst>
        </xdr:cNvPr>
        <xdr:cNvCxnSpPr/>
      </xdr:nvCxnSpPr>
      <xdr:spPr>
        <a:xfrm flipV="1">
          <a:off x="6867527" y="3228975"/>
          <a:ext cx="619123" cy="47626"/>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17</xdr:row>
      <xdr:rowOff>85725</xdr:rowOff>
    </xdr:from>
    <xdr:to>
      <xdr:col>8</xdr:col>
      <xdr:colOff>9525</xdr:colOff>
      <xdr:row>18</xdr:row>
      <xdr:rowOff>95252</xdr:rowOff>
    </xdr:to>
    <xdr:cxnSp macro="">
      <xdr:nvCxnSpPr>
        <xdr:cNvPr id="11" name="Connector: Elbow 20">
          <a:extLst>
            <a:ext uri="{FF2B5EF4-FFF2-40B4-BE49-F238E27FC236}">
              <a16:creationId xmlns:a16="http://schemas.microsoft.com/office/drawing/2014/main" id="{D41B1F01-3C96-465C-BA0C-89AB808319D3}"/>
            </a:ext>
          </a:extLst>
        </xdr:cNvPr>
        <xdr:cNvCxnSpPr/>
      </xdr:nvCxnSpPr>
      <xdr:spPr>
        <a:xfrm flipV="1">
          <a:off x="6867527" y="3467100"/>
          <a:ext cx="609598" cy="200027"/>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8</xdr:row>
      <xdr:rowOff>76199</xdr:rowOff>
    </xdr:from>
    <xdr:to>
      <xdr:col>10</xdr:col>
      <xdr:colOff>247650</xdr:colOff>
      <xdr:row>33</xdr:row>
      <xdr:rowOff>180974</xdr:rowOff>
    </xdr:to>
    <xdr:sp macro="" textlink="">
      <xdr:nvSpPr>
        <xdr:cNvPr id="12" name="Rectangle 11">
          <a:extLst>
            <a:ext uri="{FF2B5EF4-FFF2-40B4-BE49-F238E27FC236}">
              <a16:creationId xmlns:a16="http://schemas.microsoft.com/office/drawing/2014/main" id="{4B1B4BBB-3557-4B71-A3FE-2AE406919FA2}"/>
            </a:ext>
          </a:extLst>
        </xdr:cNvPr>
        <xdr:cNvSpPr/>
      </xdr:nvSpPr>
      <xdr:spPr>
        <a:xfrm>
          <a:off x="933450" y="1704974"/>
          <a:ext cx="8115300" cy="49244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257175</xdr:colOff>
      <xdr:row>15</xdr:row>
      <xdr:rowOff>85726</xdr:rowOff>
    </xdr:from>
    <xdr:to>
      <xdr:col>4</xdr:col>
      <xdr:colOff>600076</xdr:colOff>
      <xdr:row>24</xdr:row>
      <xdr:rowOff>95254</xdr:rowOff>
    </xdr:to>
    <xdr:cxnSp macro="">
      <xdr:nvCxnSpPr>
        <xdr:cNvPr id="13" name="Connector: Elbow 74">
          <a:extLst>
            <a:ext uri="{FF2B5EF4-FFF2-40B4-BE49-F238E27FC236}">
              <a16:creationId xmlns:a16="http://schemas.microsoft.com/office/drawing/2014/main" id="{FBCE7534-919A-439A-BE3D-293A06AB90EA}"/>
            </a:ext>
          </a:extLst>
        </xdr:cNvPr>
        <xdr:cNvCxnSpPr/>
      </xdr:nvCxnSpPr>
      <xdr:spPr>
        <a:xfrm rot="5400000">
          <a:off x="2128837" y="3776664"/>
          <a:ext cx="1724028" cy="342901"/>
        </a:xfrm>
        <a:prstGeom prst="bentConnector3">
          <a:avLst>
            <a:gd name="adj1" fmla="val 276"/>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24</xdr:row>
      <xdr:rowOff>85725</xdr:rowOff>
    </xdr:from>
    <xdr:to>
      <xdr:col>4</xdr:col>
      <xdr:colOff>600075</xdr:colOff>
      <xdr:row>24</xdr:row>
      <xdr:rowOff>85725</xdr:rowOff>
    </xdr:to>
    <xdr:cxnSp macro="">
      <xdr:nvCxnSpPr>
        <xdr:cNvPr id="14" name="Straight Arrow Connector 13">
          <a:extLst>
            <a:ext uri="{FF2B5EF4-FFF2-40B4-BE49-F238E27FC236}">
              <a16:creationId xmlns:a16="http://schemas.microsoft.com/office/drawing/2014/main" id="{EE3F6FE9-CB8B-4DFD-96B6-478F5CB2B271}"/>
            </a:ext>
          </a:extLst>
        </xdr:cNvPr>
        <xdr:cNvCxnSpPr/>
      </xdr:nvCxnSpPr>
      <xdr:spPr>
        <a:xfrm>
          <a:off x="2809875" y="4800600"/>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16</xdr:row>
      <xdr:rowOff>85725</xdr:rowOff>
    </xdr:from>
    <xdr:to>
      <xdr:col>4</xdr:col>
      <xdr:colOff>600076</xdr:colOff>
      <xdr:row>24</xdr:row>
      <xdr:rowOff>133353</xdr:rowOff>
    </xdr:to>
    <xdr:cxnSp macro="">
      <xdr:nvCxnSpPr>
        <xdr:cNvPr id="15" name="Connector: Elbow 82">
          <a:extLst>
            <a:ext uri="{FF2B5EF4-FFF2-40B4-BE49-F238E27FC236}">
              <a16:creationId xmlns:a16="http://schemas.microsoft.com/office/drawing/2014/main" id="{EFB14DE2-6159-4EE5-9E07-DBC057D9DD34}"/>
            </a:ext>
          </a:extLst>
        </xdr:cNvPr>
        <xdr:cNvCxnSpPr/>
      </xdr:nvCxnSpPr>
      <xdr:spPr>
        <a:xfrm rot="5400000">
          <a:off x="2266949" y="3952876"/>
          <a:ext cx="1571628" cy="219076"/>
        </a:xfrm>
        <a:prstGeom prst="bentConnector3">
          <a:avLst>
            <a:gd name="adj1" fmla="val -303"/>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24</xdr:row>
      <xdr:rowOff>133350</xdr:rowOff>
    </xdr:from>
    <xdr:to>
      <xdr:col>4</xdr:col>
      <xdr:colOff>581025</xdr:colOff>
      <xdr:row>24</xdr:row>
      <xdr:rowOff>133351</xdr:rowOff>
    </xdr:to>
    <xdr:cxnSp macro="">
      <xdr:nvCxnSpPr>
        <xdr:cNvPr id="16" name="Straight Arrow Connector 15">
          <a:extLst>
            <a:ext uri="{FF2B5EF4-FFF2-40B4-BE49-F238E27FC236}">
              <a16:creationId xmlns:a16="http://schemas.microsoft.com/office/drawing/2014/main" id="{BAB4F927-F2F8-42CD-8112-8728D1BFF9B6}"/>
            </a:ext>
          </a:extLst>
        </xdr:cNvPr>
        <xdr:cNvCxnSpPr/>
      </xdr:nvCxnSpPr>
      <xdr:spPr>
        <a:xfrm flipV="1">
          <a:off x="2943225" y="4848225"/>
          <a:ext cx="200025" cy="1"/>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18</xdr:row>
      <xdr:rowOff>76203</xdr:rowOff>
    </xdr:from>
    <xdr:to>
      <xdr:col>4</xdr:col>
      <xdr:colOff>590552</xdr:colOff>
      <xdr:row>25</xdr:row>
      <xdr:rowOff>104779</xdr:rowOff>
    </xdr:to>
    <xdr:cxnSp macro="">
      <xdr:nvCxnSpPr>
        <xdr:cNvPr id="17" name="Connector: Elbow 95">
          <a:extLst>
            <a:ext uri="{FF2B5EF4-FFF2-40B4-BE49-F238E27FC236}">
              <a16:creationId xmlns:a16="http://schemas.microsoft.com/office/drawing/2014/main" id="{D36759B9-2F86-44A3-AE56-B06E536778E3}"/>
            </a:ext>
          </a:extLst>
        </xdr:cNvPr>
        <xdr:cNvCxnSpPr/>
      </xdr:nvCxnSpPr>
      <xdr:spPr>
        <a:xfrm rot="5400000">
          <a:off x="2305051" y="4162427"/>
          <a:ext cx="1362076" cy="333377"/>
        </a:xfrm>
        <a:prstGeom prst="bentConnector3">
          <a:avLst>
            <a:gd name="adj1" fmla="val -1049"/>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25</xdr:row>
      <xdr:rowOff>104776</xdr:rowOff>
    </xdr:from>
    <xdr:to>
      <xdr:col>4</xdr:col>
      <xdr:colOff>600075</xdr:colOff>
      <xdr:row>25</xdr:row>
      <xdr:rowOff>104776</xdr:rowOff>
    </xdr:to>
    <xdr:cxnSp macro="">
      <xdr:nvCxnSpPr>
        <xdr:cNvPr id="18" name="Straight Arrow Connector 17">
          <a:extLst>
            <a:ext uri="{FF2B5EF4-FFF2-40B4-BE49-F238E27FC236}">
              <a16:creationId xmlns:a16="http://schemas.microsoft.com/office/drawing/2014/main" id="{3416F320-5B21-4C84-9374-F847F3325167}"/>
            </a:ext>
          </a:extLst>
        </xdr:cNvPr>
        <xdr:cNvCxnSpPr/>
      </xdr:nvCxnSpPr>
      <xdr:spPr>
        <a:xfrm>
          <a:off x="2809875" y="5010151"/>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389194</xdr:colOff>
      <xdr:row>22</xdr:row>
      <xdr:rowOff>152400</xdr:rowOff>
    </xdr:from>
    <xdr:to>
      <xdr:col>4</xdr:col>
      <xdr:colOff>57150</xdr:colOff>
      <xdr:row>25</xdr:row>
      <xdr:rowOff>161925</xdr:rowOff>
    </xdr:to>
    <xdr:sp macro="" textlink="">
      <xdr:nvSpPr>
        <xdr:cNvPr id="19" name="Cloud 18">
          <a:extLst>
            <a:ext uri="{FF2B5EF4-FFF2-40B4-BE49-F238E27FC236}">
              <a16:creationId xmlns:a16="http://schemas.microsoft.com/office/drawing/2014/main" id="{12045E6B-C94F-4BBD-A658-372A26D43195}"/>
            </a:ext>
          </a:extLst>
        </xdr:cNvPr>
        <xdr:cNvSpPr/>
      </xdr:nvSpPr>
      <xdr:spPr>
        <a:xfrm>
          <a:off x="998794" y="4486275"/>
          <a:ext cx="1620581" cy="581025"/>
        </a:xfrm>
        <a:prstGeom prst="cloud">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276225</xdr:colOff>
      <xdr:row>30</xdr:row>
      <xdr:rowOff>152400</xdr:rowOff>
    </xdr:from>
    <xdr:to>
      <xdr:col>7</xdr:col>
      <xdr:colOff>209550</xdr:colOff>
      <xdr:row>33</xdr:row>
      <xdr:rowOff>95250</xdr:rowOff>
    </xdr:to>
    <xdr:sp macro="" textlink="">
      <xdr:nvSpPr>
        <xdr:cNvPr id="20" name="Cloud 19">
          <a:extLst>
            <a:ext uri="{FF2B5EF4-FFF2-40B4-BE49-F238E27FC236}">
              <a16:creationId xmlns:a16="http://schemas.microsoft.com/office/drawing/2014/main" id="{22D341C7-CA5D-4E2E-AC42-97A8A3BE05D6}"/>
            </a:ext>
          </a:extLst>
        </xdr:cNvPr>
        <xdr:cNvSpPr/>
      </xdr:nvSpPr>
      <xdr:spPr>
        <a:xfrm>
          <a:off x="2838450" y="6029325"/>
          <a:ext cx="4219575" cy="514350"/>
        </a:xfrm>
        <a:prstGeom prst="cloud">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495300</xdr:colOff>
      <xdr:row>21</xdr:row>
      <xdr:rowOff>133350</xdr:rowOff>
    </xdr:from>
    <xdr:to>
      <xdr:col>9</xdr:col>
      <xdr:colOff>114300</xdr:colOff>
      <xdr:row>22</xdr:row>
      <xdr:rowOff>161925</xdr:rowOff>
    </xdr:to>
    <xdr:sp macro="" textlink="">
      <xdr:nvSpPr>
        <xdr:cNvPr id="21" name="Arrow: Down 103">
          <a:extLst>
            <a:ext uri="{FF2B5EF4-FFF2-40B4-BE49-F238E27FC236}">
              <a16:creationId xmlns:a16="http://schemas.microsoft.com/office/drawing/2014/main" id="{EC8E3318-BFF1-472D-9FFC-CC7B3A3CEA91}"/>
            </a:ext>
          </a:extLst>
        </xdr:cNvPr>
        <xdr:cNvSpPr/>
      </xdr:nvSpPr>
      <xdr:spPr>
        <a:xfrm>
          <a:off x="7962900" y="4276725"/>
          <a:ext cx="285750" cy="219075"/>
        </a:xfrm>
        <a:prstGeom prst="downArrow">
          <a:avLst/>
        </a:prstGeom>
        <a:noFill/>
        <a:ln w="19050">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542925</xdr:colOff>
      <xdr:row>14</xdr:row>
      <xdr:rowOff>104775</xdr:rowOff>
    </xdr:from>
    <xdr:to>
      <xdr:col>16</xdr:col>
      <xdr:colOff>57150</xdr:colOff>
      <xdr:row>21</xdr:row>
      <xdr:rowOff>76200</xdr:rowOff>
    </xdr:to>
    <xdr:sp macro="" textlink="">
      <xdr:nvSpPr>
        <xdr:cNvPr id="22" name="Rectangle 21">
          <a:extLst>
            <a:ext uri="{FF2B5EF4-FFF2-40B4-BE49-F238E27FC236}">
              <a16:creationId xmlns:a16="http://schemas.microsoft.com/office/drawing/2014/main" id="{474CB01C-B73A-46DA-973F-BC35E7EB1D4C}"/>
            </a:ext>
          </a:extLst>
        </xdr:cNvPr>
        <xdr:cNvSpPr/>
      </xdr:nvSpPr>
      <xdr:spPr>
        <a:xfrm>
          <a:off x="10239375" y="2914650"/>
          <a:ext cx="14001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571500</xdr:colOff>
      <xdr:row>14</xdr:row>
      <xdr:rowOff>133350</xdr:rowOff>
    </xdr:from>
    <xdr:to>
      <xdr:col>22</xdr:col>
      <xdr:colOff>66675</xdr:colOff>
      <xdr:row>21</xdr:row>
      <xdr:rowOff>76201</xdr:rowOff>
    </xdr:to>
    <xdr:sp macro="" textlink="">
      <xdr:nvSpPr>
        <xdr:cNvPr id="23" name="Rectangle 22">
          <a:extLst>
            <a:ext uri="{FF2B5EF4-FFF2-40B4-BE49-F238E27FC236}">
              <a16:creationId xmlns:a16="http://schemas.microsoft.com/office/drawing/2014/main" id="{FA7EB73A-BB6F-4AFD-AB32-3E98BF0AC600}"/>
            </a:ext>
          </a:extLst>
        </xdr:cNvPr>
        <xdr:cNvSpPr/>
      </xdr:nvSpPr>
      <xdr:spPr>
        <a:xfrm>
          <a:off x="15973425" y="2943225"/>
          <a:ext cx="169545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590551</xdr:colOff>
      <xdr:row>17</xdr:row>
      <xdr:rowOff>104777</xdr:rowOff>
    </xdr:from>
    <xdr:to>
      <xdr:col>16</xdr:col>
      <xdr:colOff>600076</xdr:colOff>
      <xdr:row>18</xdr:row>
      <xdr:rowOff>104775</xdr:rowOff>
    </xdr:to>
    <xdr:cxnSp macro="">
      <xdr:nvCxnSpPr>
        <xdr:cNvPr id="24" name="Connector: Elbow 109">
          <a:extLst>
            <a:ext uri="{FF2B5EF4-FFF2-40B4-BE49-F238E27FC236}">
              <a16:creationId xmlns:a16="http://schemas.microsoft.com/office/drawing/2014/main" id="{1C3D88CA-190A-4CDD-94D4-7A93B731AEB4}"/>
            </a:ext>
          </a:extLst>
        </xdr:cNvPr>
        <xdr:cNvCxnSpPr/>
      </xdr:nvCxnSpPr>
      <xdr:spPr>
        <a:xfrm rot="10800000">
          <a:off x="11506201" y="348615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5</xdr:colOff>
      <xdr:row>16</xdr:row>
      <xdr:rowOff>95253</xdr:rowOff>
    </xdr:from>
    <xdr:to>
      <xdr:col>16</xdr:col>
      <xdr:colOff>352425</xdr:colOff>
      <xdr:row>21</xdr:row>
      <xdr:rowOff>161925</xdr:rowOff>
    </xdr:to>
    <xdr:cxnSp macro="">
      <xdr:nvCxnSpPr>
        <xdr:cNvPr id="25" name="Connector: Elbow 110">
          <a:extLst>
            <a:ext uri="{FF2B5EF4-FFF2-40B4-BE49-F238E27FC236}">
              <a16:creationId xmlns:a16="http://schemas.microsoft.com/office/drawing/2014/main" id="{56CEFCC9-1732-4E6B-BE18-8B5D657474A6}"/>
            </a:ext>
          </a:extLst>
        </xdr:cNvPr>
        <xdr:cNvCxnSpPr/>
      </xdr:nvCxnSpPr>
      <xdr:spPr>
        <a:xfrm rot="16200000" flipV="1">
          <a:off x="11249029" y="361950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38100</xdr:colOff>
      <xdr:row>14</xdr:row>
      <xdr:rowOff>104775</xdr:rowOff>
    </xdr:from>
    <xdr:to>
      <xdr:col>20</xdr:col>
      <xdr:colOff>9525</xdr:colOff>
      <xdr:row>17</xdr:row>
      <xdr:rowOff>104775</xdr:rowOff>
    </xdr:to>
    <xdr:cxnSp macro="">
      <xdr:nvCxnSpPr>
        <xdr:cNvPr id="26" name="Connector: Elbow 111">
          <a:extLst>
            <a:ext uri="{FF2B5EF4-FFF2-40B4-BE49-F238E27FC236}">
              <a16:creationId xmlns:a16="http://schemas.microsoft.com/office/drawing/2014/main" id="{0DC6D60D-A06D-4A95-BD97-4EDBFC30BCC4}"/>
            </a:ext>
          </a:extLst>
        </xdr:cNvPr>
        <xdr:cNvCxnSpPr/>
      </xdr:nvCxnSpPr>
      <xdr:spPr>
        <a:xfrm>
          <a:off x="15440025" y="2914650"/>
          <a:ext cx="628650"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323850</xdr:colOff>
      <xdr:row>8</xdr:row>
      <xdr:rowOff>76200</xdr:rowOff>
    </xdr:from>
    <xdr:to>
      <xdr:col>22</xdr:col>
      <xdr:colOff>247650</xdr:colOff>
      <xdr:row>23</xdr:row>
      <xdr:rowOff>9526</xdr:rowOff>
    </xdr:to>
    <xdr:sp macro="" textlink="">
      <xdr:nvSpPr>
        <xdr:cNvPr id="27" name="Rectangle 26">
          <a:extLst>
            <a:ext uri="{FF2B5EF4-FFF2-40B4-BE49-F238E27FC236}">
              <a16:creationId xmlns:a16="http://schemas.microsoft.com/office/drawing/2014/main" id="{902DDB6E-43FA-4C2C-9845-1EEBF4C60945}"/>
            </a:ext>
          </a:extLst>
        </xdr:cNvPr>
        <xdr:cNvSpPr/>
      </xdr:nvSpPr>
      <xdr:spPr>
        <a:xfrm>
          <a:off x="10020300" y="1704975"/>
          <a:ext cx="7829550" cy="2828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342900</xdr:colOff>
      <xdr:row>21</xdr:row>
      <xdr:rowOff>142875</xdr:rowOff>
    </xdr:from>
    <xdr:to>
      <xdr:col>17</xdr:col>
      <xdr:colOff>0</xdr:colOff>
      <xdr:row>21</xdr:row>
      <xdr:rowOff>142875</xdr:rowOff>
    </xdr:to>
    <xdr:cxnSp macro="">
      <xdr:nvCxnSpPr>
        <xdr:cNvPr id="28" name="Straight Connector 27">
          <a:extLst>
            <a:ext uri="{FF2B5EF4-FFF2-40B4-BE49-F238E27FC236}">
              <a16:creationId xmlns:a16="http://schemas.microsoft.com/office/drawing/2014/main" id="{FF4308F2-7E9A-4A6D-A7ED-1E8EFBF083CB}"/>
            </a:ext>
          </a:extLst>
        </xdr:cNvPr>
        <xdr:cNvCxnSpPr/>
      </xdr:nvCxnSpPr>
      <xdr:spPr>
        <a:xfrm>
          <a:off x="11925300" y="428625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57150</xdr:colOff>
      <xdr:row>21</xdr:row>
      <xdr:rowOff>104775</xdr:rowOff>
    </xdr:from>
    <xdr:to>
      <xdr:col>19</xdr:col>
      <xdr:colOff>323850</xdr:colOff>
      <xdr:row>21</xdr:row>
      <xdr:rowOff>104775</xdr:rowOff>
    </xdr:to>
    <xdr:cxnSp macro="">
      <xdr:nvCxnSpPr>
        <xdr:cNvPr id="29" name="Straight Connector 28">
          <a:extLst>
            <a:ext uri="{FF2B5EF4-FFF2-40B4-BE49-F238E27FC236}">
              <a16:creationId xmlns:a16="http://schemas.microsoft.com/office/drawing/2014/main" id="{1E065E5A-F735-4144-8258-25C3E19B651C}"/>
            </a:ext>
          </a:extLst>
        </xdr:cNvPr>
        <xdr:cNvCxnSpPr/>
      </xdr:nvCxnSpPr>
      <xdr:spPr>
        <a:xfrm>
          <a:off x="15459075" y="424815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314324</xdr:colOff>
      <xdr:row>16</xdr:row>
      <xdr:rowOff>66676</xdr:rowOff>
    </xdr:from>
    <xdr:to>
      <xdr:col>20</xdr:col>
      <xdr:colOff>19052</xdr:colOff>
      <xdr:row>21</xdr:row>
      <xdr:rowOff>114302</xdr:rowOff>
    </xdr:to>
    <xdr:cxnSp macro="">
      <xdr:nvCxnSpPr>
        <xdr:cNvPr id="30" name="Connector: Elbow 134">
          <a:extLst>
            <a:ext uri="{FF2B5EF4-FFF2-40B4-BE49-F238E27FC236}">
              <a16:creationId xmlns:a16="http://schemas.microsoft.com/office/drawing/2014/main" id="{B3A66729-C918-40F9-B057-43516E24A870}"/>
            </a:ext>
          </a:extLst>
        </xdr:cNvPr>
        <xdr:cNvCxnSpPr/>
      </xdr:nvCxnSpPr>
      <xdr:spPr>
        <a:xfrm rot="5400000" flipH="1" flipV="1">
          <a:off x="15397163" y="3576637"/>
          <a:ext cx="1000126" cy="361953"/>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542925</xdr:colOff>
      <xdr:row>45</xdr:row>
      <xdr:rowOff>104775</xdr:rowOff>
    </xdr:from>
    <xdr:to>
      <xdr:col>4</xdr:col>
      <xdr:colOff>57150</xdr:colOff>
      <xdr:row>52</xdr:row>
      <xdr:rowOff>76200</xdr:rowOff>
    </xdr:to>
    <xdr:sp macro="" textlink="">
      <xdr:nvSpPr>
        <xdr:cNvPr id="31" name="Rectangle 30">
          <a:extLst>
            <a:ext uri="{FF2B5EF4-FFF2-40B4-BE49-F238E27FC236}">
              <a16:creationId xmlns:a16="http://schemas.microsoft.com/office/drawing/2014/main" id="{C654CAB2-091E-4913-8035-8A2579C1318A}"/>
            </a:ext>
          </a:extLst>
        </xdr:cNvPr>
        <xdr:cNvSpPr/>
      </xdr:nvSpPr>
      <xdr:spPr>
        <a:xfrm>
          <a:off x="1152525" y="8877300"/>
          <a:ext cx="1466850" cy="132397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571500</xdr:colOff>
      <xdr:row>45</xdr:row>
      <xdr:rowOff>133350</xdr:rowOff>
    </xdr:from>
    <xdr:to>
      <xdr:col>10</xdr:col>
      <xdr:colOff>66675</xdr:colOff>
      <xdr:row>52</xdr:row>
      <xdr:rowOff>76201</xdr:rowOff>
    </xdr:to>
    <xdr:sp macro="" textlink="">
      <xdr:nvSpPr>
        <xdr:cNvPr id="32" name="Rectangle 31">
          <a:extLst>
            <a:ext uri="{FF2B5EF4-FFF2-40B4-BE49-F238E27FC236}">
              <a16:creationId xmlns:a16="http://schemas.microsoft.com/office/drawing/2014/main" id="{F43C762E-728A-42C0-9983-523CC51B1066}"/>
            </a:ext>
          </a:extLst>
        </xdr:cNvPr>
        <xdr:cNvSpPr/>
      </xdr:nvSpPr>
      <xdr:spPr>
        <a:xfrm>
          <a:off x="7419975" y="8905875"/>
          <a:ext cx="1447800" cy="129540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542925</xdr:colOff>
      <xdr:row>53</xdr:row>
      <xdr:rowOff>104775</xdr:rowOff>
    </xdr:from>
    <xdr:to>
      <xdr:col>7</xdr:col>
      <xdr:colOff>57150</xdr:colOff>
      <xdr:row>60</xdr:row>
      <xdr:rowOff>76200</xdr:rowOff>
    </xdr:to>
    <xdr:sp macro="" textlink="">
      <xdr:nvSpPr>
        <xdr:cNvPr id="33" name="Rectangle 32">
          <a:extLst>
            <a:ext uri="{FF2B5EF4-FFF2-40B4-BE49-F238E27FC236}">
              <a16:creationId xmlns:a16="http://schemas.microsoft.com/office/drawing/2014/main" id="{4873867F-C5AE-4FBB-9626-3E8E1D176C8C}"/>
            </a:ext>
          </a:extLst>
        </xdr:cNvPr>
        <xdr:cNvSpPr/>
      </xdr:nvSpPr>
      <xdr:spPr>
        <a:xfrm>
          <a:off x="3105150" y="10420350"/>
          <a:ext cx="38004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447675</xdr:colOff>
      <xdr:row>52</xdr:row>
      <xdr:rowOff>114300</xdr:rowOff>
    </xdr:from>
    <xdr:to>
      <xdr:col>3</xdr:col>
      <xdr:colOff>123825</xdr:colOff>
      <xdr:row>53</xdr:row>
      <xdr:rowOff>142875</xdr:rowOff>
    </xdr:to>
    <xdr:sp macro="" textlink="">
      <xdr:nvSpPr>
        <xdr:cNvPr id="34" name="Arrow: Down 146">
          <a:extLst>
            <a:ext uri="{FF2B5EF4-FFF2-40B4-BE49-F238E27FC236}">
              <a16:creationId xmlns:a16="http://schemas.microsoft.com/office/drawing/2014/main" id="{F3A53136-EB89-45BC-B70C-11014854219F}"/>
            </a:ext>
          </a:extLst>
        </xdr:cNvPr>
        <xdr:cNvSpPr/>
      </xdr:nvSpPr>
      <xdr:spPr>
        <a:xfrm>
          <a:off x="1657350" y="10239375"/>
          <a:ext cx="285750" cy="219075"/>
        </a:xfrm>
        <a:prstGeom prst="downArrow">
          <a:avLst/>
        </a:prstGeom>
        <a:noFill/>
        <a:ln w="1905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1247775</xdr:colOff>
      <xdr:row>60</xdr:row>
      <xdr:rowOff>123825</xdr:rowOff>
    </xdr:from>
    <xdr:to>
      <xdr:col>5</xdr:col>
      <xdr:colOff>1533525</xdr:colOff>
      <xdr:row>61</xdr:row>
      <xdr:rowOff>152400</xdr:rowOff>
    </xdr:to>
    <xdr:sp macro="" textlink="">
      <xdr:nvSpPr>
        <xdr:cNvPr id="35" name="Arrow: Down 147">
          <a:extLst>
            <a:ext uri="{FF2B5EF4-FFF2-40B4-BE49-F238E27FC236}">
              <a16:creationId xmlns:a16="http://schemas.microsoft.com/office/drawing/2014/main" id="{A3040B48-3F7F-4204-8764-7ACC713A7B57}"/>
            </a:ext>
          </a:extLst>
        </xdr:cNvPr>
        <xdr:cNvSpPr/>
      </xdr:nvSpPr>
      <xdr:spPr>
        <a:xfrm>
          <a:off x="4419600" y="11772900"/>
          <a:ext cx="285750" cy="219075"/>
        </a:xfrm>
        <a:prstGeom prst="downArrow">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590551</xdr:colOff>
      <xdr:row>47</xdr:row>
      <xdr:rowOff>85727</xdr:rowOff>
    </xdr:from>
    <xdr:to>
      <xdr:col>4</xdr:col>
      <xdr:colOff>600076</xdr:colOff>
      <xdr:row>48</xdr:row>
      <xdr:rowOff>85725</xdr:rowOff>
    </xdr:to>
    <xdr:cxnSp macro="">
      <xdr:nvCxnSpPr>
        <xdr:cNvPr id="36" name="Connector: Elbow 148">
          <a:extLst>
            <a:ext uri="{FF2B5EF4-FFF2-40B4-BE49-F238E27FC236}">
              <a16:creationId xmlns:a16="http://schemas.microsoft.com/office/drawing/2014/main" id="{1EE9A8D5-3164-4507-8D86-C8F58D7728B7}"/>
            </a:ext>
          </a:extLst>
        </xdr:cNvPr>
        <xdr:cNvCxnSpPr/>
      </xdr:nvCxnSpPr>
      <xdr:spPr>
        <a:xfrm rot="10800000">
          <a:off x="2409826" y="9239252"/>
          <a:ext cx="7524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600078</xdr:colOff>
      <xdr:row>48</xdr:row>
      <xdr:rowOff>95251</xdr:rowOff>
    </xdr:from>
    <xdr:to>
      <xdr:col>5</xdr:col>
      <xdr:colOff>1</xdr:colOff>
      <xdr:row>49</xdr:row>
      <xdr:rowOff>123826</xdr:rowOff>
    </xdr:to>
    <xdr:cxnSp macro="">
      <xdr:nvCxnSpPr>
        <xdr:cNvPr id="37" name="Connector: Elbow 149">
          <a:extLst>
            <a:ext uri="{FF2B5EF4-FFF2-40B4-BE49-F238E27FC236}">
              <a16:creationId xmlns:a16="http://schemas.microsoft.com/office/drawing/2014/main" id="{0D54FEF6-5FD6-4B62-8F3C-63694762870B}"/>
            </a:ext>
          </a:extLst>
        </xdr:cNvPr>
        <xdr:cNvCxnSpPr/>
      </xdr:nvCxnSpPr>
      <xdr:spPr>
        <a:xfrm rot="10800000">
          <a:off x="2419353" y="9439276"/>
          <a:ext cx="752473" cy="219075"/>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19052</xdr:colOff>
      <xdr:row>46</xdr:row>
      <xdr:rowOff>95251</xdr:rowOff>
    </xdr:from>
    <xdr:to>
      <xdr:col>8</xdr:col>
      <xdr:colOff>19050</xdr:colOff>
      <xdr:row>47</xdr:row>
      <xdr:rowOff>114300</xdr:rowOff>
    </xdr:to>
    <xdr:cxnSp macro="">
      <xdr:nvCxnSpPr>
        <xdr:cNvPr id="38" name="Connector: Elbow 150">
          <a:extLst>
            <a:ext uri="{FF2B5EF4-FFF2-40B4-BE49-F238E27FC236}">
              <a16:creationId xmlns:a16="http://schemas.microsoft.com/office/drawing/2014/main" id="{1ED97EE0-B994-423C-92D0-B38F6555C8C7}"/>
            </a:ext>
          </a:extLst>
        </xdr:cNvPr>
        <xdr:cNvCxnSpPr/>
      </xdr:nvCxnSpPr>
      <xdr:spPr>
        <a:xfrm>
          <a:off x="6867527" y="9058276"/>
          <a:ext cx="619123" cy="20954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47</xdr:row>
      <xdr:rowOff>38100</xdr:rowOff>
    </xdr:from>
    <xdr:to>
      <xdr:col>8</xdr:col>
      <xdr:colOff>19050</xdr:colOff>
      <xdr:row>47</xdr:row>
      <xdr:rowOff>85726</xdr:rowOff>
    </xdr:to>
    <xdr:cxnSp macro="">
      <xdr:nvCxnSpPr>
        <xdr:cNvPr id="39" name="Connector: Elbow 151">
          <a:extLst>
            <a:ext uri="{FF2B5EF4-FFF2-40B4-BE49-F238E27FC236}">
              <a16:creationId xmlns:a16="http://schemas.microsoft.com/office/drawing/2014/main" id="{EAEEF3E6-B2DA-49C0-8E1B-EA08256FF659}"/>
            </a:ext>
          </a:extLst>
        </xdr:cNvPr>
        <xdr:cNvCxnSpPr/>
      </xdr:nvCxnSpPr>
      <xdr:spPr>
        <a:xfrm flipV="1">
          <a:off x="6867527" y="9191625"/>
          <a:ext cx="619123" cy="47626"/>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48</xdr:row>
      <xdr:rowOff>85725</xdr:rowOff>
    </xdr:from>
    <xdr:to>
      <xdr:col>8</xdr:col>
      <xdr:colOff>9525</xdr:colOff>
      <xdr:row>49</xdr:row>
      <xdr:rowOff>95252</xdr:rowOff>
    </xdr:to>
    <xdr:cxnSp macro="">
      <xdr:nvCxnSpPr>
        <xdr:cNvPr id="40" name="Connector: Elbow 152">
          <a:extLst>
            <a:ext uri="{FF2B5EF4-FFF2-40B4-BE49-F238E27FC236}">
              <a16:creationId xmlns:a16="http://schemas.microsoft.com/office/drawing/2014/main" id="{E5D4979B-AD8B-4C4A-8052-1A04925ABB16}"/>
            </a:ext>
          </a:extLst>
        </xdr:cNvPr>
        <xdr:cNvCxnSpPr/>
      </xdr:nvCxnSpPr>
      <xdr:spPr>
        <a:xfrm flipV="1">
          <a:off x="6867527" y="9429750"/>
          <a:ext cx="609598" cy="200027"/>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46</xdr:row>
      <xdr:rowOff>85726</xdr:rowOff>
    </xdr:from>
    <xdr:to>
      <xdr:col>4</xdr:col>
      <xdr:colOff>600076</xdr:colOff>
      <xdr:row>55</xdr:row>
      <xdr:rowOff>95254</xdr:rowOff>
    </xdr:to>
    <xdr:cxnSp macro="">
      <xdr:nvCxnSpPr>
        <xdr:cNvPr id="41" name="Connector: Elbow 154">
          <a:extLst>
            <a:ext uri="{FF2B5EF4-FFF2-40B4-BE49-F238E27FC236}">
              <a16:creationId xmlns:a16="http://schemas.microsoft.com/office/drawing/2014/main" id="{3E69131C-C4E7-4033-8AA3-0CF295B5DDC9}"/>
            </a:ext>
          </a:extLst>
        </xdr:cNvPr>
        <xdr:cNvCxnSpPr/>
      </xdr:nvCxnSpPr>
      <xdr:spPr>
        <a:xfrm rot="5400000">
          <a:off x="2128837" y="9739314"/>
          <a:ext cx="1724028" cy="342901"/>
        </a:xfrm>
        <a:prstGeom prst="bentConnector3">
          <a:avLst>
            <a:gd name="adj1" fmla="val 276"/>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55</xdr:row>
      <xdr:rowOff>85725</xdr:rowOff>
    </xdr:from>
    <xdr:to>
      <xdr:col>4</xdr:col>
      <xdr:colOff>600075</xdr:colOff>
      <xdr:row>55</xdr:row>
      <xdr:rowOff>85725</xdr:rowOff>
    </xdr:to>
    <xdr:cxnSp macro="">
      <xdr:nvCxnSpPr>
        <xdr:cNvPr id="42" name="Straight Arrow Connector 41">
          <a:extLst>
            <a:ext uri="{FF2B5EF4-FFF2-40B4-BE49-F238E27FC236}">
              <a16:creationId xmlns:a16="http://schemas.microsoft.com/office/drawing/2014/main" id="{3FAC1819-4981-4816-B4A0-9B545C21CF1F}"/>
            </a:ext>
          </a:extLst>
        </xdr:cNvPr>
        <xdr:cNvCxnSpPr/>
      </xdr:nvCxnSpPr>
      <xdr:spPr>
        <a:xfrm>
          <a:off x="2809875" y="10763250"/>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47</xdr:row>
      <xdr:rowOff>85725</xdr:rowOff>
    </xdr:from>
    <xdr:to>
      <xdr:col>4</xdr:col>
      <xdr:colOff>600076</xdr:colOff>
      <xdr:row>55</xdr:row>
      <xdr:rowOff>133353</xdr:rowOff>
    </xdr:to>
    <xdr:cxnSp macro="">
      <xdr:nvCxnSpPr>
        <xdr:cNvPr id="43" name="Connector: Elbow 156">
          <a:extLst>
            <a:ext uri="{FF2B5EF4-FFF2-40B4-BE49-F238E27FC236}">
              <a16:creationId xmlns:a16="http://schemas.microsoft.com/office/drawing/2014/main" id="{05705795-DFDA-4BC1-BFD7-1B640D140EEF}"/>
            </a:ext>
          </a:extLst>
        </xdr:cNvPr>
        <xdr:cNvCxnSpPr/>
      </xdr:nvCxnSpPr>
      <xdr:spPr>
        <a:xfrm rot="5400000">
          <a:off x="2266949" y="9915526"/>
          <a:ext cx="1571628" cy="219076"/>
        </a:xfrm>
        <a:prstGeom prst="bentConnector3">
          <a:avLst>
            <a:gd name="adj1" fmla="val -303"/>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55</xdr:row>
      <xdr:rowOff>133350</xdr:rowOff>
    </xdr:from>
    <xdr:to>
      <xdr:col>4</xdr:col>
      <xdr:colOff>581025</xdr:colOff>
      <xdr:row>55</xdr:row>
      <xdr:rowOff>133351</xdr:rowOff>
    </xdr:to>
    <xdr:cxnSp macro="">
      <xdr:nvCxnSpPr>
        <xdr:cNvPr id="44" name="Straight Arrow Connector 43">
          <a:extLst>
            <a:ext uri="{FF2B5EF4-FFF2-40B4-BE49-F238E27FC236}">
              <a16:creationId xmlns:a16="http://schemas.microsoft.com/office/drawing/2014/main" id="{A11387AB-AEED-4051-839E-078E62688E48}"/>
            </a:ext>
          </a:extLst>
        </xdr:cNvPr>
        <xdr:cNvCxnSpPr/>
      </xdr:nvCxnSpPr>
      <xdr:spPr>
        <a:xfrm flipV="1">
          <a:off x="2943225" y="10810875"/>
          <a:ext cx="200025" cy="1"/>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49</xdr:row>
      <xdr:rowOff>76203</xdr:rowOff>
    </xdr:from>
    <xdr:to>
      <xdr:col>4</xdr:col>
      <xdr:colOff>590552</xdr:colOff>
      <xdr:row>56</xdr:row>
      <xdr:rowOff>104779</xdr:rowOff>
    </xdr:to>
    <xdr:cxnSp macro="">
      <xdr:nvCxnSpPr>
        <xdr:cNvPr id="45" name="Connector: Elbow 158">
          <a:extLst>
            <a:ext uri="{FF2B5EF4-FFF2-40B4-BE49-F238E27FC236}">
              <a16:creationId xmlns:a16="http://schemas.microsoft.com/office/drawing/2014/main" id="{C93C8C42-D095-4CD2-8617-78DBDC813F74}"/>
            </a:ext>
          </a:extLst>
        </xdr:cNvPr>
        <xdr:cNvCxnSpPr/>
      </xdr:nvCxnSpPr>
      <xdr:spPr>
        <a:xfrm rot="5400000">
          <a:off x="2305051" y="10125077"/>
          <a:ext cx="1362076" cy="333377"/>
        </a:xfrm>
        <a:prstGeom prst="bentConnector3">
          <a:avLst>
            <a:gd name="adj1" fmla="val -1049"/>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56</xdr:row>
      <xdr:rowOff>104776</xdr:rowOff>
    </xdr:from>
    <xdr:to>
      <xdr:col>4</xdr:col>
      <xdr:colOff>600075</xdr:colOff>
      <xdr:row>56</xdr:row>
      <xdr:rowOff>104776</xdr:rowOff>
    </xdr:to>
    <xdr:cxnSp macro="">
      <xdr:nvCxnSpPr>
        <xdr:cNvPr id="46" name="Straight Arrow Connector 45">
          <a:extLst>
            <a:ext uri="{FF2B5EF4-FFF2-40B4-BE49-F238E27FC236}">
              <a16:creationId xmlns:a16="http://schemas.microsoft.com/office/drawing/2014/main" id="{03638F16-FBB1-4039-A559-845766D86612}"/>
            </a:ext>
          </a:extLst>
        </xdr:cNvPr>
        <xdr:cNvCxnSpPr/>
      </xdr:nvCxnSpPr>
      <xdr:spPr>
        <a:xfrm>
          <a:off x="2809875" y="10972801"/>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368710</xdr:colOff>
      <xdr:row>53</xdr:row>
      <xdr:rowOff>152400</xdr:rowOff>
    </xdr:from>
    <xdr:to>
      <xdr:col>4</xdr:col>
      <xdr:colOff>57150</xdr:colOff>
      <xdr:row>56</xdr:row>
      <xdr:rowOff>161925</xdr:rowOff>
    </xdr:to>
    <xdr:sp macro="" textlink="">
      <xdr:nvSpPr>
        <xdr:cNvPr id="47" name="Cloud 46">
          <a:extLst>
            <a:ext uri="{FF2B5EF4-FFF2-40B4-BE49-F238E27FC236}">
              <a16:creationId xmlns:a16="http://schemas.microsoft.com/office/drawing/2014/main" id="{328EDFF4-7613-4C93-852D-607340460F12}"/>
            </a:ext>
          </a:extLst>
        </xdr:cNvPr>
        <xdr:cNvSpPr/>
      </xdr:nvSpPr>
      <xdr:spPr>
        <a:xfrm>
          <a:off x="978310" y="10467975"/>
          <a:ext cx="1641065" cy="561975"/>
        </a:xfrm>
        <a:prstGeom prst="cloud">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495300</xdr:colOff>
      <xdr:row>52</xdr:row>
      <xdr:rowOff>133350</xdr:rowOff>
    </xdr:from>
    <xdr:to>
      <xdr:col>9</xdr:col>
      <xdr:colOff>114300</xdr:colOff>
      <xdr:row>53</xdr:row>
      <xdr:rowOff>161925</xdr:rowOff>
    </xdr:to>
    <xdr:sp macro="" textlink="">
      <xdr:nvSpPr>
        <xdr:cNvPr id="48" name="Arrow: Down 163">
          <a:extLst>
            <a:ext uri="{FF2B5EF4-FFF2-40B4-BE49-F238E27FC236}">
              <a16:creationId xmlns:a16="http://schemas.microsoft.com/office/drawing/2014/main" id="{54352EE8-4565-44F6-A924-1824F1618894}"/>
            </a:ext>
          </a:extLst>
        </xdr:cNvPr>
        <xdr:cNvSpPr/>
      </xdr:nvSpPr>
      <xdr:spPr>
        <a:xfrm>
          <a:off x="7962900" y="10258425"/>
          <a:ext cx="285750" cy="219075"/>
        </a:xfrm>
        <a:prstGeom prst="downArrow">
          <a:avLst/>
        </a:prstGeom>
        <a:noFill/>
        <a:ln w="19050">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542925</xdr:colOff>
      <xdr:row>33</xdr:row>
      <xdr:rowOff>104775</xdr:rowOff>
    </xdr:from>
    <xdr:to>
      <xdr:col>16</xdr:col>
      <xdr:colOff>57150</xdr:colOff>
      <xdr:row>40</xdr:row>
      <xdr:rowOff>76200</xdr:rowOff>
    </xdr:to>
    <xdr:sp macro="" textlink="">
      <xdr:nvSpPr>
        <xdr:cNvPr id="49" name="Rectangle 48">
          <a:extLst>
            <a:ext uri="{FF2B5EF4-FFF2-40B4-BE49-F238E27FC236}">
              <a16:creationId xmlns:a16="http://schemas.microsoft.com/office/drawing/2014/main" id="{844D5486-46FD-48B0-AC68-DCC39DBAFC00}"/>
            </a:ext>
          </a:extLst>
        </xdr:cNvPr>
        <xdr:cNvSpPr/>
      </xdr:nvSpPr>
      <xdr:spPr>
        <a:xfrm>
          <a:off x="10239375" y="6553200"/>
          <a:ext cx="14001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571500</xdr:colOff>
      <xdr:row>33</xdr:row>
      <xdr:rowOff>133350</xdr:rowOff>
    </xdr:from>
    <xdr:to>
      <xdr:col>22</xdr:col>
      <xdr:colOff>66675</xdr:colOff>
      <xdr:row>40</xdr:row>
      <xdr:rowOff>76201</xdr:rowOff>
    </xdr:to>
    <xdr:sp macro="" textlink="">
      <xdr:nvSpPr>
        <xdr:cNvPr id="50" name="Rectangle 49">
          <a:extLst>
            <a:ext uri="{FF2B5EF4-FFF2-40B4-BE49-F238E27FC236}">
              <a16:creationId xmlns:a16="http://schemas.microsoft.com/office/drawing/2014/main" id="{145F0F36-890D-4C92-9E59-34C5852F568E}"/>
            </a:ext>
          </a:extLst>
        </xdr:cNvPr>
        <xdr:cNvSpPr/>
      </xdr:nvSpPr>
      <xdr:spPr>
        <a:xfrm>
          <a:off x="15973425" y="6581775"/>
          <a:ext cx="169545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590551</xdr:colOff>
      <xdr:row>36</xdr:row>
      <xdr:rowOff>104777</xdr:rowOff>
    </xdr:from>
    <xdr:to>
      <xdr:col>16</xdr:col>
      <xdr:colOff>600076</xdr:colOff>
      <xdr:row>37</xdr:row>
      <xdr:rowOff>104775</xdr:rowOff>
    </xdr:to>
    <xdr:cxnSp macro="">
      <xdr:nvCxnSpPr>
        <xdr:cNvPr id="51" name="Connector: Elbow 166">
          <a:extLst>
            <a:ext uri="{FF2B5EF4-FFF2-40B4-BE49-F238E27FC236}">
              <a16:creationId xmlns:a16="http://schemas.microsoft.com/office/drawing/2014/main" id="{94FD6286-48E0-4239-ACDA-B4188DD227D8}"/>
            </a:ext>
          </a:extLst>
        </xdr:cNvPr>
        <xdr:cNvCxnSpPr/>
      </xdr:nvCxnSpPr>
      <xdr:spPr>
        <a:xfrm rot="10800000">
          <a:off x="11506201" y="712470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38100</xdr:colOff>
      <xdr:row>33</xdr:row>
      <xdr:rowOff>104775</xdr:rowOff>
    </xdr:from>
    <xdr:to>
      <xdr:col>20</xdr:col>
      <xdr:colOff>9525</xdr:colOff>
      <xdr:row>36</xdr:row>
      <xdr:rowOff>104775</xdr:rowOff>
    </xdr:to>
    <xdr:cxnSp macro="">
      <xdr:nvCxnSpPr>
        <xdr:cNvPr id="52" name="Connector: Elbow 168">
          <a:extLst>
            <a:ext uri="{FF2B5EF4-FFF2-40B4-BE49-F238E27FC236}">
              <a16:creationId xmlns:a16="http://schemas.microsoft.com/office/drawing/2014/main" id="{6DA21DA1-5900-4D0D-832E-5F9EFD84B638}"/>
            </a:ext>
          </a:extLst>
        </xdr:cNvPr>
        <xdr:cNvCxnSpPr/>
      </xdr:nvCxnSpPr>
      <xdr:spPr>
        <a:xfrm>
          <a:off x="15440025" y="6553200"/>
          <a:ext cx="628650"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84</xdr:row>
      <xdr:rowOff>104775</xdr:rowOff>
    </xdr:from>
    <xdr:to>
      <xdr:col>4</xdr:col>
      <xdr:colOff>57150</xdr:colOff>
      <xdr:row>91</xdr:row>
      <xdr:rowOff>76200</xdr:rowOff>
    </xdr:to>
    <xdr:sp macro="" textlink="">
      <xdr:nvSpPr>
        <xdr:cNvPr id="53" name="Rectangle 52">
          <a:extLst>
            <a:ext uri="{FF2B5EF4-FFF2-40B4-BE49-F238E27FC236}">
              <a16:creationId xmlns:a16="http://schemas.microsoft.com/office/drawing/2014/main" id="{7120CAB0-90DE-4A9F-94B8-6E62D13D284F}"/>
            </a:ext>
          </a:extLst>
        </xdr:cNvPr>
        <xdr:cNvSpPr/>
      </xdr:nvSpPr>
      <xdr:spPr>
        <a:xfrm>
          <a:off x="1152525" y="16363950"/>
          <a:ext cx="1466850"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571500</xdr:colOff>
      <xdr:row>84</xdr:row>
      <xdr:rowOff>133350</xdr:rowOff>
    </xdr:from>
    <xdr:to>
      <xdr:col>10</xdr:col>
      <xdr:colOff>66675</xdr:colOff>
      <xdr:row>91</xdr:row>
      <xdr:rowOff>76201</xdr:rowOff>
    </xdr:to>
    <xdr:sp macro="" textlink="">
      <xdr:nvSpPr>
        <xdr:cNvPr id="54" name="Rectangle 53">
          <a:extLst>
            <a:ext uri="{FF2B5EF4-FFF2-40B4-BE49-F238E27FC236}">
              <a16:creationId xmlns:a16="http://schemas.microsoft.com/office/drawing/2014/main" id="{17C5D9EA-64B3-4C28-9E06-5E5043448C0B}"/>
            </a:ext>
          </a:extLst>
        </xdr:cNvPr>
        <xdr:cNvSpPr/>
      </xdr:nvSpPr>
      <xdr:spPr>
        <a:xfrm>
          <a:off x="7419975" y="16392525"/>
          <a:ext cx="144780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542925</xdr:colOff>
      <xdr:row>92</xdr:row>
      <xdr:rowOff>104775</xdr:rowOff>
    </xdr:from>
    <xdr:to>
      <xdr:col>7</xdr:col>
      <xdr:colOff>57150</xdr:colOff>
      <xdr:row>99</xdr:row>
      <xdr:rowOff>76200</xdr:rowOff>
    </xdr:to>
    <xdr:sp macro="" textlink="">
      <xdr:nvSpPr>
        <xdr:cNvPr id="55" name="Rectangle 54">
          <a:extLst>
            <a:ext uri="{FF2B5EF4-FFF2-40B4-BE49-F238E27FC236}">
              <a16:creationId xmlns:a16="http://schemas.microsoft.com/office/drawing/2014/main" id="{A9061D1F-88E8-4F2B-B137-649597FD87FE}"/>
            </a:ext>
          </a:extLst>
        </xdr:cNvPr>
        <xdr:cNvSpPr/>
      </xdr:nvSpPr>
      <xdr:spPr>
        <a:xfrm>
          <a:off x="3105150" y="17887950"/>
          <a:ext cx="3800475" cy="13430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447675</xdr:colOff>
      <xdr:row>91</xdr:row>
      <xdr:rowOff>114300</xdr:rowOff>
    </xdr:from>
    <xdr:to>
      <xdr:col>3</xdr:col>
      <xdr:colOff>123825</xdr:colOff>
      <xdr:row>92</xdr:row>
      <xdr:rowOff>142875</xdr:rowOff>
    </xdr:to>
    <xdr:sp macro="" textlink="">
      <xdr:nvSpPr>
        <xdr:cNvPr id="56" name="Arrow: Down 176">
          <a:extLst>
            <a:ext uri="{FF2B5EF4-FFF2-40B4-BE49-F238E27FC236}">
              <a16:creationId xmlns:a16="http://schemas.microsoft.com/office/drawing/2014/main" id="{FBB4130C-DF84-44EB-92F4-8E16A0C98C2E}"/>
            </a:ext>
          </a:extLst>
        </xdr:cNvPr>
        <xdr:cNvSpPr/>
      </xdr:nvSpPr>
      <xdr:spPr>
        <a:xfrm>
          <a:off x="1657350" y="17706975"/>
          <a:ext cx="285750" cy="219075"/>
        </a:xfrm>
        <a:prstGeom prst="downArrow">
          <a:avLst/>
        </a:prstGeom>
        <a:noFill/>
        <a:ln w="1905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1247775</xdr:colOff>
      <xdr:row>99</xdr:row>
      <xdr:rowOff>123825</xdr:rowOff>
    </xdr:from>
    <xdr:to>
      <xdr:col>5</xdr:col>
      <xdr:colOff>1533525</xdr:colOff>
      <xdr:row>100</xdr:row>
      <xdr:rowOff>152400</xdr:rowOff>
    </xdr:to>
    <xdr:sp macro="" textlink="">
      <xdr:nvSpPr>
        <xdr:cNvPr id="57" name="Arrow: Down 177">
          <a:extLst>
            <a:ext uri="{FF2B5EF4-FFF2-40B4-BE49-F238E27FC236}">
              <a16:creationId xmlns:a16="http://schemas.microsoft.com/office/drawing/2014/main" id="{55CC165A-A2A7-41D3-A4F3-989CB39A4C94}"/>
            </a:ext>
          </a:extLst>
        </xdr:cNvPr>
        <xdr:cNvSpPr/>
      </xdr:nvSpPr>
      <xdr:spPr>
        <a:xfrm>
          <a:off x="4419600" y="19278600"/>
          <a:ext cx="285750" cy="219075"/>
        </a:xfrm>
        <a:prstGeom prst="downArrow">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590551</xdr:colOff>
      <xdr:row>86</xdr:row>
      <xdr:rowOff>85727</xdr:rowOff>
    </xdr:from>
    <xdr:to>
      <xdr:col>4</xdr:col>
      <xdr:colOff>600076</xdr:colOff>
      <xdr:row>87</xdr:row>
      <xdr:rowOff>85725</xdr:rowOff>
    </xdr:to>
    <xdr:cxnSp macro="">
      <xdr:nvCxnSpPr>
        <xdr:cNvPr id="58" name="Connector: Elbow 178">
          <a:extLst>
            <a:ext uri="{FF2B5EF4-FFF2-40B4-BE49-F238E27FC236}">
              <a16:creationId xmlns:a16="http://schemas.microsoft.com/office/drawing/2014/main" id="{4048ACB4-6F25-439F-8579-2160B09D3571}"/>
            </a:ext>
          </a:extLst>
        </xdr:cNvPr>
        <xdr:cNvCxnSpPr/>
      </xdr:nvCxnSpPr>
      <xdr:spPr>
        <a:xfrm rot="10800000">
          <a:off x="2409826" y="16725902"/>
          <a:ext cx="7524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600078</xdr:colOff>
      <xdr:row>87</xdr:row>
      <xdr:rowOff>95251</xdr:rowOff>
    </xdr:from>
    <xdr:to>
      <xdr:col>5</xdr:col>
      <xdr:colOff>1</xdr:colOff>
      <xdr:row>88</xdr:row>
      <xdr:rowOff>123826</xdr:rowOff>
    </xdr:to>
    <xdr:cxnSp macro="">
      <xdr:nvCxnSpPr>
        <xdr:cNvPr id="59" name="Connector: Elbow 179">
          <a:extLst>
            <a:ext uri="{FF2B5EF4-FFF2-40B4-BE49-F238E27FC236}">
              <a16:creationId xmlns:a16="http://schemas.microsoft.com/office/drawing/2014/main" id="{F9D00594-9882-46A6-AA52-4C7B7844B7A2}"/>
            </a:ext>
          </a:extLst>
        </xdr:cNvPr>
        <xdr:cNvCxnSpPr/>
      </xdr:nvCxnSpPr>
      <xdr:spPr>
        <a:xfrm rot="10800000">
          <a:off x="2419353" y="16925926"/>
          <a:ext cx="752473" cy="219075"/>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19052</xdr:colOff>
      <xdr:row>85</xdr:row>
      <xdr:rowOff>95251</xdr:rowOff>
    </xdr:from>
    <xdr:to>
      <xdr:col>8</xdr:col>
      <xdr:colOff>19050</xdr:colOff>
      <xdr:row>86</xdr:row>
      <xdr:rowOff>114300</xdr:rowOff>
    </xdr:to>
    <xdr:cxnSp macro="">
      <xdr:nvCxnSpPr>
        <xdr:cNvPr id="60" name="Connector: Elbow 180">
          <a:extLst>
            <a:ext uri="{FF2B5EF4-FFF2-40B4-BE49-F238E27FC236}">
              <a16:creationId xmlns:a16="http://schemas.microsoft.com/office/drawing/2014/main" id="{C2DA6E72-344B-414E-A36D-F75F54332EA8}"/>
            </a:ext>
          </a:extLst>
        </xdr:cNvPr>
        <xdr:cNvCxnSpPr/>
      </xdr:nvCxnSpPr>
      <xdr:spPr>
        <a:xfrm>
          <a:off x="6867527" y="16544926"/>
          <a:ext cx="619123" cy="20954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86</xdr:row>
      <xdr:rowOff>38100</xdr:rowOff>
    </xdr:from>
    <xdr:to>
      <xdr:col>8</xdr:col>
      <xdr:colOff>19050</xdr:colOff>
      <xdr:row>86</xdr:row>
      <xdr:rowOff>85726</xdr:rowOff>
    </xdr:to>
    <xdr:cxnSp macro="">
      <xdr:nvCxnSpPr>
        <xdr:cNvPr id="61" name="Connector: Elbow 181">
          <a:extLst>
            <a:ext uri="{FF2B5EF4-FFF2-40B4-BE49-F238E27FC236}">
              <a16:creationId xmlns:a16="http://schemas.microsoft.com/office/drawing/2014/main" id="{AD99E7FD-5F61-4C63-A68B-0A189494B221}"/>
            </a:ext>
          </a:extLst>
        </xdr:cNvPr>
        <xdr:cNvCxnSpPr/>
      </xdr:nvCxnSpPr>
      <xdr:spPr>
        <a:xfrm flipV="1">
          <a:off x="6867527" y="16678275"/>
          <a:ext cx="619123" cy="47626"/>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87</xdr:row>
      <xdr:rowOff>85725</xdr:rowOff>
    </xdr:from>
    <xdr:to>
      <xdr:col>8</xdr:col>
      <xdr:colOff>9525</xdr:colOff>
      <xdr:row>88</xdr:row>
      <xdr:rowOff>95252</xdr:rowOff>
    </xdr:to>
    <xdr:cxnSp macro="">
      <xdr:nvCxnSpPr>
        <xdr:cNvPr id="62" name="Connector: Elbow 182">
          <a:extLst>
            <a:ext uri="{FF2B5EF4-FFF2-40B4-BE49-F238E27FC236}">
              <a16:creationId xmlns:a16="http://schemas.microsoft.com/office/drawing/2014/main" id="{5C291829-D15B-45DD-B41E-7FD2F464A9A4}"/>
            </a:ext>
          </a:extLst>
        </xdr:cNvPr>
        <xdr:cNvCxnSpPr/>
      </xdr:nvCxnSpPr>
      <xdr:spPr>
        <a:xfrm flipV="1">
          <a:off x="6867527" y="16916400"/>
          <a:ext cx="609598" cy="200027"/>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78</xdr:row>
      <xdr:rowOff>76199</xdr:rowOff>
    </xdr:from>
    <xdr:to>
      <xdr:col>10</xdr:col>
      <xdr:colOff>247650</xdr:colOff>
      <xdr:row>103</xdr:row>
      <xdr:rowOff>180974</xdr:rowOff>
    </xdr:to>
    <xdr:sp macro="" textlink="">
      <xdr:nvSpPr>
        <xdr:cNvPr id="63" name="Rectangle 62">
          <a:extLst>
            <a:ext uri="{FF2B5EF4-FFF2-40B4-BE49-F238E27FC236}">
              <a16:creationId xmlns:a16="http://schemas.microsoft.com/office/drawing/2014/main" id="{9D0FEDFB-652E-4CD6-ACC5-2CD3C2E30C85}"/>
            </a:ext>
          </a:extLst>
        </xdr:cNvPr>
        <xdr:cNvSpPr/>
      </xdr:nvSpPr>
      <xdr:spPr>
        <a:xfrm>
          <a:off x="933450" y="15154274"/>
          <a:ext cx="8115300" cy="49434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257175</xdr:colOff>
      <xdr:row>85</xdr:row>
      <xdr:rowOff>85726</xdr:rowOff>
    </xdr:from>
    <xdr:to>
      <xdr:col>4</xdr:col>
      <xdr:colOff>600076</xdr:colOff>
      <xdr:row>94</xdr:row>
      <xdr:rowOff>95254</xdr:rowOff>
    </xdr:to>
    <xdr:cxnSp macro="">
      <xdr:nvCxnSpPr>
        <xdr:cNvPr id="64" name="Connector: Elbow 184">
          <a:extLst>
            <a:ext uri="{FF2B5EF4-FFF2-40B4-BE49-F238E27FC236}">
              <a16:creationId xmlns:a16="http://schemas.microsoft.com/office/drawing/2014/main" id="{5E7BAAC7-018A-4541-9630-507C09A037C9}"/>
            </a:ext>
          </a:extLst>
        </xdr:cNvPr>
        <xdr:cNvCxnSpPr/>
      </xdr:nvCxnSpPr>
      <xdr:spPr>
        <a:xfrm rot="5400000">
          <a:off x="2128837" y="17225964"/>
          <a:ext cx="1724028" cy="342901"/>
        </a:xfrm>
        <a:prstGeom prst="bentConnector3">
          <a:avLst>
            <a:gd name="adj1" fmla="val 276"/>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94</xdr:row>
      <xdr:rowOff>85725</xdr:rowOff>
    </xdr:from>
    <xdr:to>
      <xdr:col>4</xdr:col>
      <xdr:colOff>600075</xdr:colOff>
      <xdr:row>94</xdr:row>
      <xdr:rowOff>85725</xdr:rowOff>
    </xdr:to>
    <xdr:cxnSp macro="">
      <xdr:nvCxnSpPr>
        <xdr:cNvPr id="65" name="Straight Arrow Connector 64">
          <a:extLst>
            <a:ext uri="{FF2B5EF4-FFF2-40B4-BE49-F238E27FC236}">
              <a16:creationId xmlns:a16="http://schemas.microsoft.com/office/drawing/2014/main" id="{F827E8E5-BC4D-4CA0-AAD2-7F7C0E7AB765}"/>
            </a:ext>
          </a:extLst>
        </xdr:cNvPr>
        <xdr:cNvCxnSpPr/>
      </xdr:nvCxnSpPr>
      <xdr:spPr>
        <a:xfrm>
          <a:off x="2809875" y="18249900"/>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86</xdr:row>
      <xdr:rowOff>85725</xdr:rowOff>
    </xdr:from>
    <xdr:to>
      <xdr:col>4</xdr:col>
      <xdr:colOff>600076</xdr:colOff>
      <xdr:row>94</xdr:row>
      <xdr:rowOff>133353</xdr:rowOff>
    </xdr:to>
    <xdr:cxnSp macro="">
      <xdr:nvCxnSpPr>
        <xdr:cNvPr id="66" name="Connector: Elbow 186">
          <a:extLst>
            <a:ext uri="{FF2B5EF4-FFF2-40B4-BE49-F238E27FC236}">
              <a16:creationId xmlns:a16="http://schemas.microsoft.com/office/drawing/2014/main" id="{F014A9E7-32C5-46C8-A192-EDD922C3FECA}"/>
            </a:ext>
          </a:extLst>
        </xdr:cNvPr>
        <xdr:cNvCxnSpPr/>
      </xdr:nvCxnSpPr>
      <xdr:spPr>
        <a:xfrm rot="5400000">
          <a:off x="2266949" y="17402176"/>
          <a:ext cx="1571628" cy="219076"/>
        </a:xfrm>
        <a:prstGeom prst="bentConnector3">
          <a:avLst>
            <a:gd name="adj1" fmla="val -303"/>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94</xdr:row>
      <xdr:rowOff>133350</xdr:rowOff>
    </xdr:from>
    <xdr:to>
      <xdr:col>4</xdr:col>
      <xdr:colOff>581025</xdr:colOff>
      <xdr:row>94</xdr:row>
      <xdr:rowOff>133351</xdr:rowOff>
    </xdr:to>
    <xdr:cxnSp macro="">
      <xdr:nvCxnSpPr>
        <xdr:cNvPr id="67" name="Straight Arrow Connector 66">
          <a:extLst>
            <a:ext uri="{FF2B5EF4-FFF2-40B4-BE49-F238E27FC236}">
              <a16:creationId xmlns:a16="http://schemas.microsoft.com/office/drawing/2014/main" id="{C32E99C4-7873-4B9F-9F1E-984D8F85A5C2}"/>
            </a:ext>
          </a:extLst>
        </xdr:cNvPr>
        <xdr:cNvCxnSpPr/>
      </xdr:nvCxnSpPr>
      <xdr:spPr>
        <a:xfrm flipV="1">
          <a:off x="2943225" y="18297525"/>
          <a:ext cx="200025" cy="1"/>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88</xdr:row>
      <xdr:rowOff>76203</xdr:rowOff>
    </xdr:from>
    <xdr:to>
      <xdr:col>4</xdr:col>
      <xdr:colOff>590552</xdr:colOff>
      <xdr:row>95</xdr:row>
      <xdr:rowOff>104779</xdr:rowOff>
    </xdr:to>
    <xdr:cxnSp macro="">
      <xdr:nvCxnSpPr>
        <xdr:cNvPr id="68" name="Connector: Elbow 188">
          <a:extLst>
            <a:ext uri="{FF2B5EF4-FFF2-40B4-BE49-F238E27FC236}">
              <a16:creationId xmlns:a16="http://schemas.microsoft.com/office/drawing/2014/main" id="{49825D2A-47CD-4898-99ED-BEA530ED671E}"/>
            </a:ext>
          </a:extLst>
        </xdr:cNvPr>
        <xdr:cNvCxnSpPr/>
      </xdr:nvCxnSpPr>
      <xdr:spPr>
        <a:xfrm rot="5400000">
          <a:off x="2305051" y="17611727"/>
          <a:ext cx="1362076" cy="333377"/>
        </a:xfrm>
        <a:prstGeom prst="bentConnector3">
          <a:avLst>
            <a:gd name="adj1" fmla="val -1049"/>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95</xdr:row>
      <xdr:rowOff>104776</xdr:rowOff>
    </xdr:from>
    <xdr:to>
      <xdr:col>4</xdr:col>
      <xdr:colOff>600075</xdr:colOff>
      <xdr:row>95</xdr:row>
      <xdr:rowOff>104776</xdr:rowOff>
    </xdr:to>
    <xdr:cxnSp macro="">
      <xdr:nvCxnSpPr>
        <xdr:cNvPr id="69" name="Straight Arrow Connector 68">
          <a:extLst>
            <a:ext uri="{FF2B5EF4-FFF2-40B4-BE49-F238E27FC236}">
              <a16:creationId xmlns:a16="http://schemas.microsoft.com/office/drawing/2014/main" id="{A2B8AA69-BD58-4D8F-A547-3CB99593BC15}"/>
            </a:ext>
          </a:extLst>
        </xdr:cNvPr>
        <xdr:cNvCxnSpPr/>
      </xdr:nvCxnSpPr>
      <xdr:spPr>
        <a:xfrm>
          <a:off x="2809875" y="18459451"/>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368710</xdr:colOff>
      <xdr:row>92</xdr:row>
      <xdr:rowOff>152400</xdr:rowOff>
    </xdr:from>
    <xdr:to>
      <xdr:col>4</xdr:col>
      <xdr:colOff>57150</xdr:colOff>
      <xdr:row>95</xdr:row>
      <xdr:rowOff>161925</xdr:rowOff>
    </xdr:to>
    <xdr:sp macro="" textlink="">
      <xdr:nvSpPr>
        <xdr:cNvPr id="70" name="Cloud 69">
          <a:extLst>
            <a:ext uri="{FF2B5EF4-FFF2-40B4-BE49-F238E27FC236}">
              <a16:creationId xmlns:a16="http://schemas.microsoft.com/office/drawing/2014/main" id="{6CBC38BE-9DBF-4A02-AFCC-0A896BD86A16}"/>
            </a:ext>
          </a:extLst>
        </xdr:cNvPr>
        <xdr:cNvSpPr/>
      </xdr:nvSpPr>
      <xdr:spPr>
        <a:xfrm>
          <a:off x="978310" y="17935575"/>
          <a:ext cx="1641065" cy="581025"/>
        </a:xfrm>
        <a:prstGeom prst="cloud">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276225</xdr:colOff>
      <xdr:row>100</xdr:row>
      <xdr:rowOff>152400</xdr:rowOff>
    </xdr:from>
    <xdr:to>
      <xdr:col>7</xdr:col>
      <xdr:colOff>209550</xdr:colOff>
      <xdr:row>103</xdr:row>
      <xdr:rowOff>95250</xdr:rowOff>
    </xdr:to>
    <xdr:sp macro="" textlink="">
      <xdr:nvSpPr>
        <xdr:cNvPr id="71" name="Cloud 70">
          <a:extLst>
            <a:ext uri="{FF2B5EF4-FFF2-40B4-BE49-F238E27FC236}">
              <a16:creationId xmlns:a16="http://schemas.microsoft.com/office/drawing/2014/main" id="{0EE00ED3-0B9E-4243-982E-F12AE66D129D}"/>
            </a:ext>
          </a:extLst>
        </xdr:cNvPr>
        <xdr:cNvSpPr/>
      </xdr:nvSpPr>
      <xdr:spPr>
        <a:xfrm>
          <a:off x="2838450" y="19497675"/>
          <a:ext cx="4219575" cy="514350"/>
        </a:xfrm>
        <a:prstGeom prst="cloud">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460888</xdr:colOff>
      <xdr:row>92</xdr:row>
      <xdr:rowOff>142875</xdr:rowOff>
    </xdr:from>
    <xdr:to>
      <xdr:col>10</xdr:col>
      <xdr:colOff>57151</xdr:colOff>
      <xdr:row>96</xdr:row>
      <xdr:rowOff>180974</xdr:rowOff>
    </xdr:to>
    <xdr:sp macro="" textlink="">
      <xdr:nvSpPr>
        <xdr:cNvPr id="72" name="Cloud 71">
          <a:extLst>
            <a:ext uri="{FF2B5EF4-FFF2-40B4-BE49-F238E27FC236}">
              <a16:creationId xmlns:a16="http://schemas.microsoft.com/office/drawing/2014/main" id="{D76880D4-6FD0-4154-B661-FBEFAC3C0FA9}"/>
            </a:ext>
          </a:extLst>
        </xdr:cNvPr>
        <xdr:cNvSpPr/>
      </xdr:nvSpPr>
      <xdr:spPr>
        <a:xfrm>
          <a:off x="7309363" y="17926050"/>
          <a:ext cx="1548888" cy="800099"/>
        </a:xfrm>
        <a:prstGeom prst="cloud">
          <a:avLst/>
        </a:prstGeom>
        <a:noFill/>
        <a:ln w="285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495300</xdr:colOff>
      <xdr:row>91</xdr:row>
      <xdr:rowOff>133350</xdr:rowOff>
    </xdr:from>
    <xdr:to>
      <xdr:col>9</xdr:col>
      <xdr:colOff>114300</xdr:colOff>
      <xdr:row>92</xdr:row>
      <xdr:rowOff>161925</xdr:rowOff>
    </xdr:to>
    <xdr:sp macro="" textlink="">
      <xdr:nvSpPr>
        <xdr:cNvPr id="73" name="Arrow: Down 193">
          <a:extLst>
            <a:ext uri="{FF2B5EF4-FFF2-40B4-BE49-F238E27FC236}">
              <a16:creationId xmlns:a16="http://schemas.microsoft.com/office/drawing/2014/main" id="{35DD8EF3-E486-40BA-AA60-1C25A6586920}"/>
            </a:ext>
          </a:extLst>
        </xdr:cNvPr>
        <xdr:cNvSpPr/>
      </xdr:nvSpPr>
      <xdr:spPr>
        <a:xfrm>
          <a:off x="7962900" y="17726025"/>
          <a:ext cx="285750" cy="219075"/>
        </a:xfrm>
        <a:prstGeom prst="downArrow">
          <a:avLst/>
        </a:prstGeom>
        <a:noFill/>
        <a:ln w="19050">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542925</xdr:colOff>
      <xdr:row>53</xdr:row>
      <xdr:rowOff>104775</xdr:rowOff>
    </xdr:from>
    <xdr:to>
      <xdr:col>16</xdr:col>
      <xdr:colOff>57150</xdr:colOff>
      <xdr:row>60</xdr:row>
      <xdr:rowOff>76200</xdr:rowOff>
    </xdr:to>
    <xdr:sp macro="" textlink="">
      <xdr:nvSpPr>
        <xdr:cNvPr id="74" name="Rectangle 73">
          <a:extLst>
            <a:ext uri="{FF2B5EF4-FFF2-40B4-BE49-F238E27FC236}">
              <a16:creationId xmlns:a16="http://schemas.microsoft.com/office/drawing/2014/main" id="{DC991B68-A7EB-40CE-9C7D-D35B39426F92}"/>
            </a:ext>
          </a:extLst>
        </xdr:cNvPr>
        <xdr:cNvSpPr/>
      </xdr:nvSpPr>
      <xdr:spPr>
        <a:xfrm>
          <a:off x="10239375" y="10420350"/>
          <a:ext cx="14001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571500</xdr:colOff>
      <xdr:row>53</xdr:row>
      <xdr:rowOff>133350</xdr:rowOff>
    </xdr:from>
    <xdr:to>
      <xdr:col>22</xdr:col>
      <xdr:colOff>66675</xdr:colOff>
      <xdr:row>60</xdr:row>
      <xdr:rowOff>76201</xdr:rowOff>
    </xdr:to>
    <xdr:sp macro="" textlink="">
      <xdr:nvSpPr>
        <xdr:cNvPr id="75" name="Rectangle 74">
          <a:extLst>
            <a:ext uri="{FF2B5EF4-FFF2-40B4-BE49-F238E27FC236}">
              <a16:creationId xmlns:a16="http://schemas.microsoft.com/office/drawing/2014/main" id="{DCA2EB27-8A32-4DF7-A5EB-8EA2B1772865}"/>
            </a:ext>
          </a:extLst>
        </xdr:cNvPr>
        <xdr:cNvSpPr/>
      </xdr:nvSpPr>
      <xdr:spPr>
        <a:xfrm>
          <a:off x="15973425" y="10448925"/>
          <a:ext cx="169545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590551</xdr:colOff>
      <xdr:row>56</xdr:row>
      <xdr:rowOff>104777</xdr:rowOff>
    </xdr:from>
    <xdr:to>
      <xdr:col>16</xdr:col>
      <xdr:colOff>600076</xdr:colOff>
      <xdr:row>57</xdr:row>
      <xdr:rowOff>104775</xdr:rowOff>
    </xdr:to>
    <xdr:cxnSp macro="">
      <xdr:nvCxnSpPr>
        <xdr:cNvPr id="76" name="Connector: Elbow 196">
          <a:extLst>
            <a:ext uri="{FF2B5EF4-FFF2-40B4-BE49-F238E27FC236}">
              <a16:creationId xmlns:a16="http://schemas.microsoft.com/office/drawing/2014/main" id="{82E939A4-7951-4D00-A56E-FA67A397CE98}"/>
            </a:ext>
          </a:extLst>
        </xdr:cNvPr>
        <xdr:cNvCxnSpPr/>
      </xdr:nvCxnSpPr>
      <xdr:spPr>
        <a:xfrm rot="10800000">
          <a:off x="11506201" y="1097280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6</xdr:colOff>
      <xdr:row>55</xdr:row>
      <xdr:rowOff>95254</xdr:rowOff>
    </xdr:from>
    <xdr:to>
      <xdr:col>16</xdr:col>
      <xdr:colOff>368710</xdr:colOff>
      <xdr:row>59</xdr:row>
      <xdr:rowOff>102419</xdr:rowOff>
    </xdr:to>
    <xdr:cxnSp macro="">
      <xdr:nvCxnSpPr>
        <xdr:cNvPr id="77" name="Connector: Elbow 197">
          <a:extLst>
            <a:ext uri="{FF2B5EF4-FFF2-40B4-BE49-F238E27FC236}">
              <a16:creationId xmlns:a16="http://schemas.microsoft.com/office/drawing/2014/main" id="{56EB18B4-C47D-46F2-9D5D-39CD56D5CC40}"/>
            </a:ext>
          </a:extLst>
        </xdr:cNvPr>
        <xdr:cNvCxnSpPr/>
      </xdr:nvCxnSpPr>
      <xdr:spPr>
        <a:xfrm rot="16200000" flipV="1">
          <a:off x="11382175" y="10973010"/>
          <a:ext cx="769165" cy="368704"/>
        </a:xfrm>
        <a:prstGeom prst="bentConnector3">
          <a:avLst>
            <a:gd name="adj1" fmla="val 100848"/>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38100</xdr:colOff>
      <xdr:row>53</xdr:row>
      <xdr:rowOff>104775</xdr:rowOff>
    </xdr:from>
    <xdr:to>
      <xdr:col>20</xdr:col>
      <xdr:colOff>9525</xdr:colOff>
      <xdr:row>56</xdr:row>
      <xdr:rowOff>104775</xdr:rowOff>
    </xdr:to>
    <xdr:cxnSp macro="">
      <xdr:nvCxnSpPr>
        <xdr:cNvPr id="78" name="Connector: Elbow 198">
          <a:extLst>
            <a:ext uri="{FF2B5EF4-FFF2-40B4-BE49-F238E27FC236}">
              <a16:creationId xmlns:a16="http://schemas.microsoft.com/office/drawing/2014/main" id="{2CBC4777-D503-437A-B448-089AF9A296C0}"/>
            </a:ext>
          </a:extLst>
        </xdr:cNvPr>
        <xdr:cNvCxnSpPr/>
      </xdr:nvCxnSpPr>
      <xdr:spPr>
        <a:xfrm>
          <a:off x="15440025" y="10420350"/>
          <a:ext cx="628650" cy="55245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354576</xdr:colOff>
      <xdr:row>47</xdr:row>
      <xdr:rowOff>76200</xdr:rowOff>
    </xdr:from>
    <xdr:to>
      <xdr:col>22</xdr:col>
      <xdr:colOff>278376</xdr:colOff>
      <xdr:row>62</xdr:row>
      <xdr:rowOff>9526</xdr:rowOff>
    </xdr:to>
    <xdr:sp macro="" textlink="">
      <xdr:nvSpPr>
        <xdr:cNvPr id="79" name="Rectangle 78">
          <a:extLst>
            <a:ext uri="{FF2B5EF4-FFF2-40B4-BE49-F238E27FC236}">
              <a16:creationId xmlns:a16="http://schemas.microsoft.com/office/drawing/2014/main" id="{1E808A2C-F1B1-49A6-BDCA-58B6FFB5A21A}"/>
            </a:ext>
          </a:extLst>
        </xdr:cNvPr>
        <xdr:cNvSpPr/>
      </xdr:nvSpPr>
      <xdr:spPr>
        <a:xfrm>
          <a:off x="10051026" y="9229725"/>
          <a:ext cx="7829550" cy="28098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353142</xdr:colOff>
      <xdr:row>59</xdr:row>
      <xdr:rowOff>112148</xdr:rowOff>
    </xdr:from>
    <xdr:to>
      <xdr:col>17</xdr:col>
      <xdr:colOff>10242</xdr:colOff>
      <xdr:row>59</xdr:row>
      <xdr:rowOff>112148</xdr:rowOff>
    </xdr:to>
    <xdr:cxnSp macro="">
      <xdr:nvCxnSpPr>
        <xdr:cNvPr id="80" name="Straight Connector 79">
          <a:extLst>
            <a:ext uri="{FF2B5EF4-FFF2-40B4-BE49-F238E27FC236}">
              <a16:creationId xmlns:a16="http://schemas.microsoft.com/office/drawing/2014/main" id="{B65FF35B-60D7-46C4-A146-128FAF8F0B36}"/>
            </a:ext>
          </a:extLst>
        </xdr:cNvPr>
        <xdr:cNvCxnSpPr/>
      </xdr:nvCxnSpPr>
      <xdr:spPr>
        <a:xfrm>
          <a:off x="11935542" y="11551673"/>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16182</xdr:colOff>
      <xdr:row>59</xdr:row>
      <xdr:rowOff>102419</xdr:rowOff>
    </xdr:from>
    <xdr:to>
      <xdr:col>19</xdr:col>
      <xdr:colOff>307259</xdr:colOff>
      <xdr:row>59</xdr:row>
      <xdr:rowOff>104775</xdr:rowOff>
    </xdr:to>
    <xdr:cxnSp macro="">
      <xdr:nvCxnSpPr>
        <xdr:cNvPr id="81" name="Straight Connector 80">
          <a:extLst>
            <a:ext uri="{FF2B5EF4-FFF2-40B4-BE49-F238E27FC236}">
              <a16:creationId xmlns:a16="http://schemas.microsoft.com/office/drawing/2014/main" id="{C3A84B9B-04D1-4BC2-BEB8-85540BD954C4}"/>
            </a:ext>
          </a:extLst>
        </xdr:cNvPr>
        <xdr:cNvCxnSpPr/>
      </xdr:nvCxnSpPr>
      <xdr:spPr>
        <a:xfrm flipV="1">
          <a:off x="15418107" y="11541944"/>
          <a:ext cx="291077" cy="2356"/>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307260</xdr:colOff>
      <xdr:row>55</xdr:row>
      <xdr:rowOff>102420</xdr:rowOff>
    </xdr:from>
    <xdr:to>
      <xdr:col>20</xdr:col>
      <xdr:colOff>20487</xdr:colOff>
      <xdr:row>59</xdr:row>
      <xdr:rowOff>102422</xdr:rowOff>
    </xdr:to>
    <xdr:cxnSp macro="">
      <xdr:nvCxnSpPr>
        <xdr:cNvPr id="82" name="Connector: Elbow 202">
          <a:extLst>
            <a:ext uri="{FF2B5EF4-FFF2-40B4-BE49-F238E27FC236}">
              <a16:creationId xmlns:a16="http://schemas.microsoft.com/office/drawing/2014/main" id="{B20EA844-B020-4A31-8D55-68BCC287AF07}"/>
            </a:ext>
          </a:extLst>
        </xdr:cNvPr>
        <xdr:cNvCxnSpPr/>
      </xdr:nvCxnSpPr>
      <xdr:spPr>
        <a:xfrm rot="5400000" flipH="1" flipV="1">
          <a:off x="15513410" y="10975720"/>
          <a:ext cx="762002" cy="370452"/>
        </a:xfrm>
        <a:prstGeom prst="bentConnector3">
          <a:avLst>
            <a:gd name="adj1" fmla="val 101316"/>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590551</xdr:colOff>
      <xdr:row>56</xdr:row>
      <xdr:rowOff>104777</xdr:rowOff>
    </xdr:from>
    <xdr:to>
      <xdr:col>16</xdr:col>
      <xdr:colOff>600076</xdr:colOff>
      <xdr:row>57</xdr:row>
      <xdr:rowOff>104775</xdr:rowOff>
    </xdr:to>
    <xdr:cxnSp macro="">
      <xdr:nvCxnSpPr>
        <xdr:cNvPr id="83" name="Connector: Elbow 216">
          <a:extLst>
            <a:ext uri="{FF2B5EF4-FFF2-40B4-BE49-F238E27FC236}">
              <a16:creationId xmlns:a16="http://schemas.microsoft.com/office/drawing/2014/main" id="{9707B058-44D0-43B0-8DEF-9808501AF165}"/>
            </a:ext>
          </a:extLst>
        </xdr:cNvPr>
        <xdr:cNvCxnSpPr/>
      </xdr:nvCxnSpPr>
      <xdr:spPr>
        <a:xfrm rot="10800000">
          <a:off x="11506201" y="1097280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542925</xdr:colOff>
      <xdr:row>14</xdr:row>
      <xdr:rowOff>104775</xdr:rowOff>
    </xdr:from>
    <xdr:to>
      <xdr:col>28</xdr:col>
      <xdr:colOff>57150</xdr:colOff>
      <xdr:row>21</xdr:row>
      <xdr:rowOff>76200</xdr:rowOff>
    </xdr:to>
    <xdr:sp macro="" textlink="">
      <xdr:nvSpPr>
        <xdr:cNvPr id="84" name="Rectangle 83">
          <a:extLst>
            <a:ext uri="{FF2B5EF4-FFF2-40B4-BE49-F238E27FC236}">
              <a16:creationId xmlns:a16="http://schemas.microsoft.com/office/drawing/2014/main" id="{F77D330C-C856-4868-884C-7BBDED4FF530}"/>
            </a:ext>
          </a:extLst>
        </xdr:cNvPr>
        <xdr:cNvSpPr/>
      </xdr:nvSpPr>
      <xdr:spPr>
        <a:xfrm>
          <a:off x="19002375" y="2914650"/>
          <a:ext cx="13430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571500</xdr:colOff>
      <xdr:row>14</xdr:row>
      <xdr:rowOff>133350</xdr:rowOff>
    </xdr:from>
    <xdr:to>
      <xdr:col>34</xdr:col>
      <xdr:colOff>66675</xdr:colOff>
      <xdr:row>21</xdr:row>
      <xdr:rowOff>76201</xdr:rowOff>
    </xdr:to>
    <xdr:sp macro="" textlink="">
      <xdr:nvSpPr>
        <xdr:cNvPr id="85" name="Rectangle 84">
          <a:extLst>
            <a:ext uri="{FF2B5EF4-FFF2-40B4-BE49-F238E27FC236}">
              <a16:creationId xmlns:a16="http://schemas.microsoft.com/office/drawing/2014/main" id="{253E72EF-B7E4-4884-850C-3657C9AB876E}"/>
            </a:ext>
          </a:extLst>
        </xdr:cNvPr>
        <xdr:cNvSpPr/>
      </xdr:nvSpPr>
      <xdr:spPr>
        <a:xfrm>
          <a:off x="24717375" y="294322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590551</xdr:colOff>
      <xdr:row>17</xdr:row>
      <xdr:rowOff>104777</xdr:rowOff>
    </xdr:from>
    <xdr:to>
      <xdr:col>28</xdr:col>
      <xdr:colOff>600076</xdr:colOff>
      <xdr:row>18</xdr:row>
      <xdr:rowOff>104775</xdr:rowOff>
    </xdr:to>
    <xdr:cxnSp macro="">
      <xdr:nvCxnSpPr>
        <xdr:cNvPr id="86" name="Connector: Elbow 94">
          <a:extLst>
            <a:ext uri="{FF2B5EF4-FFF2-40B4-BE49-F238E27FC236}">
              <a16:creationId xmlns:a16="http://schemas.microsoft.com/office/drawing/2014/main" id="{9A294848-B515-4AD9-90BD-0D18B24565F1}"/>
            </a:ext>
          </a:extLst>
        </xdr:cNvPr>
        <xdr:cNvCxnSpPr/>
      </xdr:nvCxnSpPr>
      <xdr:spPr>
        <a:xfrm rot="10800000">
          <a:off x="20269201" y="3486152"/>
          <a:ext cx="61912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5</xdr:colOff>
      <xdr:row>16</xdr:row>
      <xdr:rowOff>95253</xdr:rowOff>
    </xdr:from>
    <xdr:to>
      <xdr:col>28</xdr:col>
      <xdr:colOff>352425</xdr:colOff>
      <xdr:row>21</xdr:row>
      <xdr:rowOff>161925</xdr:rowOff>
    </xdr:to>
    <xdr:cxnSp macro="">
      <xdr:nvCxnSpPr>
        <xdr:cNvPr id="87" name="Connector: Elbow 97">
          <a:extLst>
            <a:ext uri="{FF2B5EF4-FFF2-40B4-BE49-F238E27FC236}">
              <a16:creationId xmlns:a16="http://schemas.microsoft.com/office/drawing/2014/main" id="{F225CE50-C117-439A-B1A9-2C4863608AB3}"/>
            </a:ext>
          </a:extLst>
        </xdr:cNvPr>
        <xdr:cNvCxnSpPr/>
      </xdr:nvCxnSpPr>
      <xdr:spPr>
        <a:xfrm rot="16200000" flipV="1">
          <a:off x="19954879" y="361950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38100</xdr:colOff>
      <xdr:row>14</xdr:row>
      <xdr:rowOff>104775</xdr:rowOff>
    </xdr:from>
    <xdr:to>
      <xdr:col>32</xdr:col>
      <xdr:colOff>9525</xdr:colOff>
      <xdr:row>17</xdr:row>
      <xdr:rowOff>104775</xdr:rowOff>
    </xdr:to>
    <xdr:cxnSp macro="">
      <xdr:nvCxnSpPr>
        <xdr:cNvPr id="88" name="Connector: Elbow 98">
          <a:extLst>
            <a:ext uri="{FF2B5EF4-FFF2-40B4-BE49-F238E27FC236}">
              <a16:creationId xmlns:a16="http://schemas.microsoft.com/office/drawing/2014/main" id="{9240F169-9F74-4C1B-BABB-BB7B580CD6F6}"/>
            </a:ext>
          </a:extLst>
        </xdr:cNvPr>
        <xdr:cNvCxnSpPr/>
      </xdr:nvCxnSpPr>
      <xdr:spPr>
        <a:xfrm>
          <a:off x="24183975" y="2914650"/>
          <a:ext cx="581025"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323850</xdr:colOff>
      <xdr:row>8</xdr:row>
      <xdr:rowOff>76200</xdr:rowOff>
    </xdr:from>
    <xdr:to>
      <xdr:col>34</xdr:col>
      <xdr:colOff>247650</xdr:colOff>
      <xdr:row>25</xdr:row>
      <xdr:rowOff>43297</xdr:rowOff>
    </xdr:to>
    <xdr:sp macro="" textlink="">
      <xdr:nvSpPr>
        <xdr:cNvPr id="89" name="Rectangle 88">
          <a:extLst>
            <a:ext uri="{FF2B5EF4-FFF2-40B4-BE49-F238E27FC236}">
              <a16:creationId xmlns:a16="http://schemas.microsoft.com/office/drawing/2014/main" id="{399D9E19-FC12-4AB6-A4A3-418C515ECA83}"/>
            </a:ext>
          </a:extLst>
        </xdr:cNvPr>
        <xdr:cNvSpPr/>
      </xdr:nvSpPr>
      <xdr:spPr>
        <a:xfrm>
          <a:off x="18783300" y="1704975"/>
          <a:ext cx="7439025" cy="3243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342900</xdr:colOff>
      <xdr:row>21</xdr:row>
      <xdr:rowOff>142875</xdr:rowOff>
    </xdr:from>
    <xdr:to>
      <xdr:col>29</xdr:col>
      <xdr:colOff>0</xdr:colOff>
      <xdr:row>21</xdr:row>
      <xdr:rowOff>142875</xdr:rowOff>
    </xdr:to>
    <xdr:cxnSp macro="">
      <xdr:nvCxnSpPr>
        <xdr:cNvPr id="90" name="Straight Connector 89">
          <a:extLst>
            <a:ext uri="{FF2B5EF4-FFF2-40B4-BE49-F238E27FC236}">
              <a16:creationId xmlns:a16="http://schemas.microsoft.com/office/drawing/2014/main" id="{ED02ED9B-FECA-4B55-921E-FDCA7E61C82F}"/>
            </a:ext>
          </a:extLst>
        </xdr:cNvPr>
        <xdr:cNvCxnSpPr/>
      </xdr:nvCxnSpPr>
      <xdr:spPr>
        <a:xfrm>
          <a:off x="20631150" y="428625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57150</xdr:colOff>
      <xdr:row>21</xdr:row>
      <xdr:rowOff>104775</xdr:rowOff>
    </xdr:from>
    <xdr:to>
      <xdr:col>31</xdr:col>
      <xdr:colOff>323850</xdr:colOff>
      <xdr:row>21</xdr:row>
      <xdr:rowOff>104775</xdr:rowOff>
    </xdr:to>
    <xdr:cxnSp macro="">
      <xdr:nvCxnSpPr>
        <xdr:cNvPr id="91" name="Straight Connector 90">
          <a:extLst>
            <a:ext uri="{FF2B5EF4-FFF2-40B4-BE49-F238E27FC236}">
              <a16:creationId xmlns:a16="http://schemas.microsoft.com/office/drawing/2014/main" id="{DB8AED16-C481-4BDE-89EA-A2E3DBB77A8E}"/>
            </a:ext>
          </a:extLst>
        </xdr:cNvPr>
        <xdr:cNvCxnSpPr/>
      </xdr:nvCxnSpPr>
      <xdr:spPr>
        <a:xfrm>
          <a:off x="24203025" y="424815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314324</xdr:colOff>
      <xdr:row>16</xdr:row>
      <xdr:rowOff>66676</xdr:rowOff>
    </xdr:from>
    <xdr:to>
      <xdr:col>32</xdr:col>
      <xdr:colOff>19052</xdr:colOff>
      <xdr:row>21</xdr:row>
      <xdr:rowOff>114302</xdr:rowOff>
    </xdr:to>
    <xdr:cxnSp macro="">
      <xdr:nvCxnSpPr>
        <xdr:cNvPr id="92" name="Connector: Elbow 108">
          <a:extLst>
            <a:ext uri="{FF2B5EF4-FFF2-40B4-BE49-F238E27FC236}">
              <a16:creationId xmlns:a16="http://schemas.microsoft.com/office/drawing/2014/main" id="{098FF24F-BA6C-4A15-92C4-4B96DEB332BC}"/>
            </a:ext>
          </a:extLst>
        </xdr:cNvPr>
        <xdr:cNvCxnSpPr/>
      </xdr:nvCxnSpPr>
      <xdr:spPr>
        <a:xfrm rot="5400000" flipH="1" flipV="1">
          <a:off x="24117300" y="3600450"/>
          <a:ext cx="1000126" cy="314328"/>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542925</xdr:colOff>
      <xdr:row>34</xdr:row>
      <xdr:rowOff>104775</xdr:rowOff>
    </xdr:from>
    <xdr:to>
      <xdr:col>28</xdr:col>
      <xdr:colOff>57150</xdr:colOff>
      <xdr:row>41</xdr:row>
      <xdr:rowOff>76200</xdr:rowOff>
    </xdr:to>
    <xdr:sp macro="" textlink="">
      <xdr:nvSpPr>
        <xdr:cNvPr id="93" name="Rectangle 92">
          <a:extLst>
            <a:ext uri="{FF2B5EF4-FFF2-40B4-BE49-F238E27FC236}">
              <a16:creationId xmlns:a16="http://schemas.microsoft.com/office/drawing/2014/main" id="{D6E2D570-79E8-4CDD-87F1-45861A404363}"/>
            </a:ext>
          </a:extLst>
        </xdr:cNvPr>
        <xdr:cNvSpPr/>
      </xdr:nvSpPr>
      <xdr:spPr>
        <a:xfrm>
          <a:off x="19002375" y="6743700"/>
          <a:ext cx="13430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571500</xdr:colOff>
      <xdr:row>34</xdr:row>
      <xdr:rowOff>133350</xdr:rowOff>
    </xdr:from>
    <xdr:to>
      <xdr:col>34</xdr:col>
      <xdr:colOff>66675</xdr:colOff>
      <xdr:row>41</xdr:row>
      <xdr:rowOff>76201</xdr:rowOff>
    </xdr:to>
    <xdr:sp macro="" textlink="">
      <xdr:nvSpPr>
        <xdr:cNvPr id="94" name="Rectangle 93">
          <a:extLst>
            <a:ext uri="{FF2B5EF4-FFF2-40B4-BE49-F238E27FC236}">
              <a16:creationId xmlns:a16="http://schemas.microsoft.com/office/drawing/2014/main" id="{8EADD515-D144-4AE1-8133-29A8FA393CFB}"/>
            </a:ext>
          </a:extLst>
        </xdr:cNvPr>
        <xdr:cNvSpPr/>
      </xdr:nvSpPr>
      <xdr:spPr>
        <a:xfrm>
          <a:off x="24717375" y="677227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590551</xdr:colOff>
      <xdr:row>37</xdr:row>
      <xdr:rowOff>104777</xdr:rowOff>
    </xdr:from>
    <xdr:to>
      <xdr:col>28</xdr:col>
      <xdr:colOff>600076</xdr:colOff>
      <xdr:row>38</xdr:row>
      <xdr:rowOff>104775</xdr:rowOff>
    </xdr:to>
    <xdr:cxnSp macro="">
      <xdr:nvCxnSpPr>
        <xdr:cNvPr id="95" name="Connector: Elbow 115">
          <a:extLst>
            <a:ext uri="{FF2B5EF4-FFF2-40B4-BE49-F238E27FC236}">
              <a16:creationId xmlns:a16="http://schemas.microsoft.com/office/drawing/2014/main" id="{F18FFF9D-5388-4D58-BC56-1F468ABC6B69}"/>
            </a:ext>
          </a:extLst>
        </xdr:cNvPr>
        <xdr:cNvCxnSpPr/>
      </xdr:nvCxnSpPr>
      <xdr:spPr>
        <a:xfrm rot="10800000">
          <a:off x="20269201" y="7315202"/>
          <a:ext cx="61912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5</xdr:colOff>
      <xdr:row>36</xdr:row>
      <xdr:rowOff>95253</xdr:rowOff>
    </xdr:from>
    <xdr:to>
      <xdr:col>28</xdr:col>
      <xdr:colOff>352425</xdr:colOff>
      <xdr:row>41</xdr:row>
      <xdr:rowOff>161925</xdr:rowOff>
    </xdr:to>
    <xdr:cxnSp macro="">
      <xdr:nvCxnSpPr>
        <xdr:cNvPr id="96" name="Connector: Elbow 116">
          <a:extLst>
            <a:ext uri="{FF2B5EF4-FFF2-40B4-BE49-F238E27FC236}">
              <a16:creationId xmlns:a16="http://schemas.microsoft.com/office/drawing/2014/main" id="{85E76EE0-9143-42DE-8316-BD2D4B4AA384}"/>
            </a:ext>
          </a:extLst>
        </xdr:cNvPr>
        <xdr:cNvCxnSpPr/>
      </xdr:nvCxnSpPr>
      <xdr:spPr>
        <a:xfrm rot="16200000" flipV="1">
          <a:off x="19954879" y="744855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38100</xdr:colOff>
      <xdr:row>34</xdr:row>
      <xdr:rowOff>104775</xdr:rowOff>
    </xdr:from>
    <xdr:to>
      <xdr:col>32</xdr:col>
      <xdr:colOff>9525</xdr:colOff>
      <xdr:row>37</xdr:row>
      <xdr:rowOff>104775</xdr:rowOff>
    </xdr:to>
    <xdr:cxnSp macro="">
      <xdr:nvCxnSpPr>
        <xdr:cNvPr id="97" name="Connector: Elbow 117">
          <a:extLst>
            <a:ext uri="{FF2B5EF4-FFF2-40B4-BE49-F238E27FC236}">
              <a16:creationId xmlns:a16="http://schemas.microsoft.com/office/drawing/2014/main" id="{EA305614-73DE-4A88-8827-D2D17FFD65D9}"/>
            </a:ext>
          </a:extLst>
        </xdr:cNvPr>
        <xdr:cNvCxnSpPr/>
      </xdr:nvCxnSpPr>
      <xdr:spPr>
        <a:xfrm>
          <a:off x="24183975" y="6743700"/>
          <a:ext cx="581025"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323850</xdr:colOff>
      <xdr:row>28</xdr:row>
      <xdr:rowOff>76200</xdr:rowOff>
    </xdr:from>
    <xdr:to>
      <xdr:col>34</xdr:col>
      <xdr:colOff>247650</xdr:colOff>
      <xdr:row>45</xdr:row>
      <xdr:rowOff>43297</xdr:rowOff>
    </xdr:to>
    <xdr:sp macro="" textlink="">
      <xdr:nvSpPr>
        <xdr:cNvPr id="98" name="Rectangle 97">
          <a:extLst>
            <a:ext uri="{FF2B5EF4-FFF2-40B4-BE49-F238E27FC236}">
              <a16:creationId xmlns:a16="http://schemas.microsoft.com/office/drawing/2014/main" id="{45CA242F-E8A7-4623-8900-D112ACA3531C}"/>
            </a:ext>
          </a:extLst>
        </xdr:cNvPr>
        <xdr:cNvSpPr/>
      </xdr:nvSpPr>
      <xdr:spPr>
        <a:xfrm>
          <a:off x="18783300" y="5553075"/>
          <a:ext cx="7439025" cy="32627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342900</xdr:colOff>
      <xdr:row>41</xdr:row>
      <xdr:rowOff>142875</xdr:rowOff>
    </xdr:from>
    <xdr:to>
      <xdr:col>29</xdr:col>
      <xdr:colOff>0</xdr:colOff>
      <xdr:row>41</xdr:row>
      <xdr:rowOff>142875</xdr:rowOff>
    </xdr:to>
    <xdr:cxnSp macro="">
      <xdr:nvCxnSpPr>
        <xdr:cNvPr id="99" name="Straight Connector 98">
          <a:extLst>
            <a:ext uri="{FF2B5EF4-FFF2-40B4-BE49-F238E27FC236}">
              <a16:creationId xmlns:a16="http://schemas.microsoft.com/office/drawing/2014/main" id="{F8D6A773-71DF-4ECE-A8B3-2DD9C421ED9E}"/>
            </a:ext>
          </a:extLst>
        </xdr:cNvPr>
        <xdr:cNvCxnSpPr/>
      </xdr:nvCxnSpPr>
      <xdr:spPr>
        <a:xfrm>
          <a:off x="20631150" y="811530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57150</xdr:colOff>
      <xdr:row>41</xdr:row>
      <xdr:rowOff>104775</xdr:rowOff>
    </xdr:from>
    <xdr:to>
      <xdr:col>31</xdr:col>
      <xdr:colOff>323850</xdr:colOff>
      <xdr:row>41</xdr:row>
      <xdr:rowOff>104775</xdr:rowOff>
    </xdr:to>
    <xdr:cxnSp macro="">
      <xdr:nvCxnSpPr>
        <xdr:cNvPr id="100" name="Straight Connector 99">
          <a:extLst>
            <a:ext uri="{FF2B5EF4-FFF2-40B4-BE49-F238E27FC236}">
              <a16:creationId xmlns:a16="http://schemas.microsoft.com/office/drawing/2014/main" id="{28749716-C972-472F-AC14-D8B1C9F5AAE3}"/>
            </a:ext>
          </a:extLst>
        </xdr:cNvPr>
        <xdr:cNvCxnSpPr/>
      </xdr:nvCxnSpPr>
      <xdr:spPr>
        <a:xfrm>
          <a:off x="24203025" y="807720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314324</xdr:colOff>
      <xdr:row>36</xdr:row>
      <xdr:rowOff>66676</xdr:rowOff>
    </xdr:from>
    <xdr:to>
      <xdr:col>32</xdr:col>
      <xdr:colOff>19052</xdr:colOff>
      <xdr:row>41</xdr:row>
      <xdr:rowOff>114302</xdr:rowOff>
    </xdr:to>
    <xdr:cxnSp macro="">
      <xdr:nvCxnSpPr>
        <xdr:cNvPr id="101" name="Connector: Elbow 121">
          <a:extLst>
            <a:ext uri="{FF2B5EF4-FFF2-40B4-BE49-F238E27FC236}">
              <a16:creationId xmlns:a16="http://schemas.microsoft.com/office/drawing/2014/main" id="{27EFE073-6D87-497D-BA37-EBC848747D41}"/>
            </a:ext>
          </a:extLst>
        </xdr:cNvPr>
        <xdr:cNvCxnSpPr/>
      </xdr:nvCxnSpPr>
      <xdr:spPr>
        <a:xfrm rot="5400000" flipH="1" flipV="1">
          <a:off x="24117300" y="7429500"/>
          <a:ext cx="1000126" cy="314328"/>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542925</xdr:colOff>
      <xdr:row>55</xdr:row>
      <xdr:rowOff>104775</xdr:rowOff>
    </xdr:from>
    <xdr:to>
      <xdr:col>28</xdr:col>
      <xdr:colOff>57150</xdr:colOff>
      <xdr:row>62</xdr:row>
      <xdr:rowOff>76200</xdr:rowOff>
    </xdr:to>
    <xdr:sp macro="" textlink="">
      <xdr:nvSpPr>
        <xdr:cNvPr id="102" name="Rectangle 101">
          <a:extLst>
            <a:ext uri="{FF2B5EF4-FFF2-40B4-BE49-F238E27FC236}">
              <a16:creationId xmlns:a16="http://schemas.microsoft.com/office/drawing/2014/main" id="{67B6C477-9E8A-4E6E-B9C8-518252CD1742}"/>
            </a:ext>
          </a:extLst>
        </xdr:cNvPr>
        <xdr:cNvSpPr/>
      </xdr:nvSpPr>
      <xdr:spPr>
        <a:xfrm>
          <a:off x="19002375" y="10782300"/>
          <a:ext cx="1343025" cy="132397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571500</xdr:colOff>
      <xdr:row>55</xdr:row>
      <xdr:rowOff>133350</xdr:rowOff>
    </xdr:from>
    <xdr:to>
      <xdr:col>34</xdr:col>
      <xdr:colOff>66675</xdr:colOff>
      <xdr:row>62</xdr:row>
      <xdr:rowOff>76201</xdr:rowOff>
    </xdr:to>
    <xdr:sp macro="" textlink="">
      <xdr:nvSpPr>
        <xdr:cNvPr id="103" name="Rectangle 102">
          <a:extLst>
            <a:ext uri="{FF2B5EF4-FFF2-40B4-BE49-F238E27FC236}">
              <a16:creationId xmlns:a16="http://schemas.microsoft.com/office/drawing/2014/main" id="{BC6D6726-81EB-478F-83C9-502BE2FCA338}"/>
            </a:ext>
          </a:extLst>
        </xdr:cNvPr>
        <xdr:cNvSpPr/>
      </xdr:nvSpPr>
      <xdr:spPr>
        <a:xfrm>
          <a:off x="24717375" y="10810875"/>
          <a:ext cx="1323975" cy="129540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590551</xdr:colOff>
      <xdr:row>58</xdr:row>
      <xdr:rowOff>104777</xdr:rowOff>
    </xdr:from>
    <xdr:to>
      <xdr:col>28</xdr:col>
      <xdr:colOff>600076</xdr:colOff>
      <xdr:row>59</xdr:row>
      <xdr:rowOff>104775</xdr:rowOff>
    </xdr:to>
    <xdr:cxnSp macro="">
      <xdr:nvCxnSpPr>
        <xdr:cNvPr id="104" name="Connector: Elbow 124">
          <a:extLst>
            <a:ext uri="{FF2B5EF4-FFF2-40B4-BE49-F238E27FC236}">
              <a16:creationId xmlns:a16="http://schemas.microsoft.com/office/drawing/2014/main" id="{BC7F7DA0-705C-4DAC-817D-EC8EB56411E2}"/>
            </a:ext>
          </a:extLst>
        </xdr:cNvPr>
        <xdr:cNvCxnSpPr/>
      </xdr:nvCxnSpPr>
      <xdr:spPr>
        <a:xfrm rot="10800000">
          <a:off x="20269201" y="11353802"/>
          <a:ext cx="61912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5</xdr:colOff>
      <xdr:row>57</xdr:row>
      <xdr:rowOff>95253</xdr:rowOff>
    </xdr:from>
    <xdr:to>
      <xdr:col>28</xdr:col>
      <xdr:colOff>352425</xdr:colOff>
      <xdr:row>62</xdr:row>
      <xdr:rowOff>161925</xdr:rowOff>
    </xdr:to>
    <xdr:cxnSp macro="">
      <xdr:nvCxnSpPr>
        <xdr:cNvPr id="105" name="Connector: Elbow 125">
          <a:extLst>
            <a:ext uri="{FF2B5EF4-FFF2-40B4-BE49-F238E27FC236}">
              <a16:creationId xmlns:a16="http://schemas.microsoft.com/office/drawing/2014/main" id="{18A53E3A-FE9B-453F-8AFD-AA4C01AEC8F1}"/>
            </a:ext>
          </a:extLst>
        </xdr:cNvPr>
        <xdr:cNvCxnSpPr/>
      </xdr:nvCxnSpPr>
      <xdr:spPr>
        <a:xfrm rot="16200000" flipV="1">
          <a:off x="19945354" y="11496679"/>
          <a:ext cx="103822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38100</xdr:colOff>
      <xdr:row>55</xdr:row>
      <xdr:rowOff>104775</xdr:rowOff>
    </xdr:from>
    <xdr:to>
      <xdr:col>32</xdr:col>
      <xdr:colOff>9525</xdr:colOff>
      <xdr:row>58</xdr:row>
      <xdr:rowOff>104775</xdr:rowOff>
    </xdr:to>
    <xdr:cxnSp macro="">
      <xdr:nvCxnSpPr>
        <xdr:cNvPr id="106" name="Connector: Elbow 126">
          <a:extLst>
            <a:ext uri="{FF2B5EF4-FFF2-40B4-BE49-F238E27FC236}">
              <a16:creationId xmlns:a16="http://schemas.microsoft.com/office/drawing/2014/main" id="{2ABDDB6D-44CF-41CB-AF0D-2C1368B58B9C}"/>
            </a:ext>
          </a:extLst>
        </xdr:cNvPr>
        <xdr:cNvCxnSpPr/>
      </xdr:nvCxnSpPr>
      <xdr:spPr>
        <a:xfrm>
          <a:off x="24183975" y="10782300"/>
          <a:ext cx="581025"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323850</xdr:colOff>
      <xdr:row>49</xdr:row>
      <xdr:rowOff>76200</xdr:rowOff>
    </xdr:from>
    <xdr:to>
      <xdr:col>34</xdr:col>
      <xdr:colOff>247650</xdr:colOff>
      <xdr:row>66</xdr:row>
      <xdr:rowOff>43297</xdr:rowOff>
    </xdr:to>
    <xdr:sp macro="" textlink="">
      <xdr:nvSpPr>
        <xdr:cNvPr id="107" name="Rectangle 106">
          <a:extLst>
            <a:ext uri="{FF2B5EF4-FFF2-40B4-BE49-F238E27FC236}">
              <a16:creationId xmlns:a16="http://schemas.microsoft.com/office/drawing/2014/main" id="{2135BD11-AB9C-4C3B-AD4B-B662340162D0}"/>
            </a:ext>
          </a:extLst>
        </xdr:cNvPr>
        <xdr:cNvSpPr/>
      </xdr:nvSpPr>
      <xdr:spPr>
        <a:xfrm>
          <a:off x="18783300" y="9610725"/>
          <a:ext cx="7439025" cy="32246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342900</xdr:colOff>
      <xdr:row>62</xdr:row>
      <xdr:rowOff>142875</xdr:rowOff>
    </xdr:from>
    <xdr:to>
      <xdr:col>29</xdr:col>
      <xdr:colOff>0</xdr:colOff>
      <xdr:row>62</xdr:row>
      <xdr:rowOff>142875</xdr:rowOff>
    </xdr:to>
    <xdr:cxnSp macro="">
      <xdr:nvCxnSpPr>
        <xdr:cNvPr id="108" name="Straight Connector 107">
          <a:extLst>
            <a:ext uri="{FF2B5EF4-FFF2-40B4-BE49-F238E27FC236}">
              <a16:creationId xmlns:a16="http://schemas.microsoft.com/office/drawing/2014/main" id="{B4C04548-9E20-4CC5-9292-207F4A830982}"/>
            </a:ext>
          </a:extLst>
        </xdr:cNvPr>
        <xdr:cNvCxnSpPr/>
      </xdr:nvCxnSpPr>
      <xdr:spPr>
        <a:xfrm>
          <a:off x="20631150" y="1217295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57150</xdr:colOff>
      <xdr:row>62</xdr:row>
      <xdr:rowOff>104775</xdr:rowOff>
    </xdr:from>
    <xdr:to>
      <xdr:col>31</xdr:col>
      <xdr:colOff>323850</xdr:colOff>
      <xdr:row>62</xdr:row>
      <xdr:rowOff>104775</xdr:rowOff>
    </xdr:to>
    <xdr:cxnSp macro="">
      <xdr:nvCxnSpPr>
        <xdr:cNvPr id="109" name="Straight Connector 108">
          <a:extLst>
            <a:ext uri="{FF2B5EF4-FFF2-40B4-BE49-F238E27FC236}">
              <a16:creationId xmlns:a16="http://schemas.microsoft.com/office/drawing/2014/main" id="{3440247B-579C-421A-8FD0-CF9149372B48}"/>
            </a:ext>
          </a:extLst>
        </xdr:cNvPr>
        <xdr:cNvCxnSpPr/>
      </xdr:nvCxnSpPr>
      <xdr:spPr>
        <a:xfrm>
          <a:off x="24203025" y="1213485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314324</xdr:colOff>
      <xdr:row>57</xdr:row>
      <xdr:rowOff>66676</xdr:rowOff>
    </xdr:from>
    <xdr:to>
      <xdr:col>32</xdr:col>
      <xdr:colOff>19052</xdr:colOff>
      <xdr:row>62</xdr:row>
      <xdr:rowOff>114302</xdr:rowOff>
    </xdr:to>
    <xdr:cxnSp macro="">
      <xdr:nvCxnSpPr>
        <xdr:cNvPr id="110" name="Connector: Elbow 131">
          <a:extLst>
            <a:ext uri="{FF2B5EF4-FFF2-40B4-BE49-F238E27FC236}">
              <a16:creationId xmlns:a16="http://schemas.microsoft.com/office/drawing/2014/main" id="{0FD66661-59D4-4542-BB3D-B11F2A3B8936}"/>
            </a:ext>
          </a:extLst>
        </xdr:cNvPr>
        <xdr:cNvCxnSpPr/>
      </xdr:nvCxnSpPr>
      <xdr:spPr>
        <a:xfrm rot="5400000" flipH="1" flipV="1">
          <a:off x="24107775" y="11477625"/>
          <a:ext cx="1019176" cy="314328"/>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542925</xdr:colOff>
      <xdr:row>14</xdr:row>
      <xdr:rowOff>104775</xdr:rowOff>
    </xdr:from>
    <xdr:to>
      <xdr:col>39</xdr:col>
      <xdr:colOff>57150</xdr:colOff>
      <xdr:row>21</xdr:row>
      <xdr:rowOff>76200</xdr:rowOff>
    </xdr:to>
    <xdr:sp macro="" textlink="">
      <xdr:nvSpPr>
        <xdr:cNvPr id="111" name="Rectangle 110">
          <a:extLst>
            <a:ext uri="{FF2B5EF4-FFF2-40B4-BE49-F238E27FC236}">
              <a16:creationId xmlns:a16="http://schemas.microsoft.com/office/drawing/2014/main" id="{633B20D0-E7EB-4FF2-B715-EB4AA6E5EACA}"/>
            </a:ext>
          </a:extLst>
        </xdr:cNvPr>
        <xdr:cNvSpPr/>
      </xdr:nvSpPr>
      <xdr:spPr>
        <a:xfrm>
          <a:off x="27412950" y="2914650"/>
          <a:ext cx="18002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42</xdr:col>
      <xdr:colOff>571500</xdr:colOff>
      <xdr:row>14</xdr:row>
      <xdr:rowOff>133350</xdr:rowOff>
    </xdr:from>
    <xdr:to>
      <xdr:col>45</xdr:col>
      <xdr:colOff>66675</xdr:colOff>
      <xdr:row>21</xdr:row>
      <xdr:rowOff>76201</xdr:rowOff>
    </xdr:to>
    <xdr:sp macro="" textlink="">
      <xdr:nvSpPr>
        <xdr:cNvPr id="112" name="Rectangle 111">
          <a:extLst>
            <a:ext uri="{FF2B5EF4-FFF2-40B4-BE49-F238E27FC236}">
              <a16:creationId xmlns:a16="http://schemas.microsoft.com/office/drawing/2014/main" id="{BB71494C-338D-4F4A-AF76-68E10BE44E0C}"/>
            </a:ext>
          </a:extLst>
        </xdr:cNvPr>
        <xdr:cNvSpPr/>
      </xdr:nvSpPr>
      <xdr:spPr>
        <a:xfrm>
          <a:off x="33318450" y="294322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39</xdr:col>
      <xdr:colOff>6764</xdr:colOff>
      <xdr:row>16</xdr:row>
      <xdr:rowOff>122903</xdr:rowOff>
    </xdr:from>
    <xdr:to>
      <xdr:col>39</xdr:col>
      <xdr:colOff>594033</xdr:colOff>
      <xdr:row>17</xdr:row>
      <xdr:rowOff>104777</xdr:rowOff>
    </xdr:to>
    <xdr:cxnSp macro="">
      <xdr:nvCxnSpPr>
        <xdr:cNvPr id="113" name="Connector: Elbow 136">
          <a:extLst>
            <a:ext uri="{FF2B5EF4-FFF2-40B4-BE49-F238E27FC236}">
              <a16:creationId xmlns:a16="http://schemas.microsoft.com/office/drawing/2014/main" id="{AF34C7EE-D19E-4ADF-89ED-38D31404A7E0}"/>
            </a:ext>
          </a:extLst>
        </xdr:cNvPr>
        <xdr:cNvCxnSpPr/>
      </xdr:nvCxnSpPr>
      <xdr:spPr>
        <a:xfrm rot="10800000" flipV="1">
          <a:off x="29162789" y="3313778"/>
          <a:ext cx="587269" cy="172374"/>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5</xdr:colOff>
      <xdr:row>16</xdr:row>
      <xdr:rowOff>95254</xdr:rowOff>
    </xdr:from>
    <xdr:to>
      <xdr:col>39</xdr:col>
      <xdr:colOff>389193</xdr:colOff>
      <xdr:row>20</xdr:row>
      <xdr:rowOff>81935</xdr:rowOff>
    </xdr:to>
    <xdr:cxnSp macro="">
      <xdr:nvCxnSpPr>
        <xdr:cNvPr id="114" name="Connector: Elbow 137">
          <a:extLst>
            <a:ext uri="{FF2B5EF4-FFF2-40B4-BE49-F238E27FC236}">
              <a16:creationId xmlns:a16="http://schemas.microsoft.com/office/drawing/2014/main" id="{5BCE706D-79B7-4042-8F27-1CE5CFF92167}"/>
            </a:ext>
          </a:extLst>
        </xdr:cNvPr>
        <xdr:cNvCxnSpPr/>
      </xdr:nvCxnSpPr>
      <xdr:spPr>
        <a:xfrm rot="16200000" flipV="1">
          <a:off x="28976283" y="3465876"/>
          <a:ext cx="748681" cy="389188"/>
        </a:xfrm>
        <a:prstGeom prst="bentConnector3">
          <a:avLst>
            <a:gd name="adj1" fmla="val 99532"/>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30726</xdr:colOff>
      <xdr:row>17</xdr:row>
      <xdr:rowOff>81936</xdr:rowOff>
    </xdr:from>
    <xdr:to>
      <xdr:col>43</xdr:col>
      <xdr:colOff>9525</xdr:colOff>
      <xdr:row>17</xdr:row>
      <xdr:rowOff>104775</xdr:rowOff>
    </xdr:to>
    <xdr:cxnSp macro="">
      <xdr:nvCxnSpPr>
        <xdr:cNvPr id="115" name="Connector: Elbow 138">
          <a:extLst>
            <a:ext uri="{FF2B5EF4-FFF2-40B4-BE49-F238E27FC236}">
              <a16:creationId xmlns:a16="http://schemas.microsoft.com/office/drawing/2014/main" id="{39723501-BF18-4538-89BB-B0062A49D7AC}"/>
            </a:ext>
          </a:extLst>
        </xdr:cNvPr>
        <xdr:cNvCxnSpPr/>
      </xdr:nvCxnSpPr>
      <xdr:spPr>
        <a:xfrm>
          <a:off x="32777676" y="3463311"/>
          <a:ext cx="588399" cy="2283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323850</xdr:colOff>
      <xdr:row>8</xdr:row>
      <xdr:rowOff>76200</xdr:rowOff>
    </xdr:from>
    <xdr:to>
      <xdr:col>45</xdr:col>
      <xdr:colOff>247650</xdr:colOff>
      <xdr:row>25</xdr:row>
      <xdr:rowOff>43297</xdr:rowOff>
    </xdr:to>
    <xdr:sp macro="" textlink="">
      <xdr:nvSpPr>
        <xdr:cNvPr id="116" name="Rectangle 115">
          <a:extLst>
            <a:ext uri="{FF2B5EF4-FFF2-40B4-BE49-F238E27FC236}">
              <a16:creationId xmlns:a16="http://schemas.microsoft.com/office/drawing/2014/main" id="{F4E5BD58-8036-4FDC-ABC4-E734CB42C6DC}"/>
            </a:ext>
          </a:extLst>
        </xdr:cNvPr>
        <xdr:cNvSpPr/>
      </xdr:nvSpPr>
      <xdr:spPr>
        <a:xfrm>
          <a:off x="27193875" y="1704975"/>
          <a:ext cx="7629525" cy="3243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39</xdr:col>
      <xdr:colOff>394110</xdr:colOff>
      <xdr:row>20</xdr:row>
      <xdr:rowOff>81422</xdr:rowOff>
    </xdr:from>
    <xdr:to>
      <xdr:col>40</xdr:col>
      <xdr:colOff>51210</xdr:colOff>
      <xdr:row>20</xdr:row>
      <xdr:rowOff>81422</xdr:rowOff>
    </xdr:to>
    <xdr:cxnSp macro="">
      <xdr:nvCxnSpPr>
        <xdr:cNvPr id="117" name="Straight Connector 116">
          <a:extLst>
            <a:ext uri="{FF2B5EF4-FFF2-40B4-BE49-F238E27FC236}">
              <a16:creationId xmlns:a16="http://schemas.microsoft.com/office/drawing/2014/main" id="{F5D601D8-9F14-4990-A06D-0BCA6CC3F607}"/>
            </a:ext>
          </a:extLst>
        </xdr:cNvPr>
        <xdr:cNvCxnSpPr/>
      </xdr:nvCxnSpPr>
      <xdr:spPr>
        <a:xfrm>
          <a:off x="29550135" y="4034297"/>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5940</xdr:colOff>
      <xdr:row>20</xdr:row>
      <xdr:rowOff>94532</xdr:rowOff>
    </xdr:from>
    <xdr:to>
      <xdr:col>42</xdr:col>
      <xdr:colOff>272640</xdr:colOff>
      <xdr:row>20</xdr:row>
      <xdr:rowOff>94532</xdr:rowOff>
    </xdr:to>
    <xdr:cxnSp macro="">
      <xdr:nvCxnSpPr>
        <xdr:cNvPr id="118" name="Straight Connector 117">
          <a:extLst>
            <a:ext uri="{FF2B5EF4-FFF2-40B4-BE49-F238E27FC236}">
              <a16:creationId xmlns:a16="http://schemas.microsoft.com/office/drawing/2014/main" id="{1A8D7830-B0E9-4DC0-BF65-ED3A7BB966B8}"/>
            </a:ext>
          </a:extLst>
        </xdr:cNvPr>
        <xdr:cNvCxnSpPr/>
      </xdr:nvCxnSpPr>
      <xdr:spPr>
        <a:xfrm>
          <a:off x="32752890" y="4047407"/>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286777</xdr:colOff>
      <xdr:row>16</xdr:row>
      <xdr:rowOff>102420</xdr:rowOff>
    </xdr:from>
    <xdr:to>
      <xdr:col>43</xdr:col>
      <xdr:colOff>20484</xdr:colOff>
      <xdr:row>20</xdr:row>
      <xdr:rowOff>102424</xdr:rowOff>
    </xdr:to>
    <xdr:cxnSp macro="">
      <xdr:nvCxnSpPr>
        <xdr:cNvPr id="119" name="Connector: Elbow 142">
          <a:extLst>
            <a:ext uri="{FF2B5EF4-FFF2-40B4-BE49-F238E27FC236}">
              <a16:creationId xmlns:a16="http://schemas.microsoft.com/office/drawing/2014/main" id="{CC59ACA5-E9DF-4C29-8D12-80613566834A}"/>
            </a:ext>
          </a:extLst>
        </xdr:cNvPr>
        <xdr:cNvCxnSpPr/>
      </xdr:nvCxnSpPr>
      <xdr:spPr>
        <a:xfrm rot="5400000" flipH="1" flipV="1">
          <a:off x="32824379" y="3502643"/>
          <a:ext cx="762004" cy="343307"/>
        </a:xfrm>
        <a:prstGeom prst="bentConnector3">
          <a:avLst>
            <a:gd name="adj1" fmla="val 98684"/>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542925</xdr:colOff>
      <xdr:row>35</xdr:row>
      <xdr:rowOff>104775</xdr:rowOff>
    </xdr:from>
    <xdr:to>
      <xdr:col>39</xdr:col>
      <xdr:colOff>57150</xdr:colOff>
      <xdr:row>42</xdr:row>
      <xdr:rowOff>76200</xdr:rowOff>
    </xdr:to>
    <xdr:sp macro="" textlink="">
      <xdr:nvSpPr>
        <xdr:cNvPr id="120" name="Rectangle 119">
          <a:extLst>
            <a:ext uri="{FF2B5EF4-FFF2-40B4-BE49-F238E27FC236}">
              <a16:creationId xmlns:a16="http://schemas.microsoft.com/office/drawing/2014/main" id="{8E8FDBD7-607D-4076-B559-B9830DA13FD0}"/>
            </a:ext>
          </a:extLst>
        </xdr:cNvPr>
        <xdr:cNvSpPr/>
      </xdr:nvSpPr>
      <xdr:spPr>
        <a:xfrm>
          <a:off x="27412950" y="6934200"/>
          <a:ext cx="1800225" cy="132397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42</xdr:col>
      <xdr:colOff>571500</xdr:colOff>
      <xdr:row>35</xdr:row>
      <xdr:rowOff>133350</xdr:rowOff>
    </xdr:from>
    <xdr:to>
      <xdr:col>45</xdr:col>
      <xdr:colOff>66675</xdr:colOff>
      <xdr:row>42</xdr:row>
      <xdr:rowOff>76201</xdr:rowOff>
    </xdr:to>
    <xdr:sp macro="" textlink="">
      <xdr:nvSpPr>
        <xdr:cNvPr id="121" name="Rectangle 120">
          <a:extLst>
            <a:ext uri="{FF2B5EF4-FFF2-40B4-BE49-F238E27FC236}">
              <a16:creationId xmlns:a16="http://schemas.microsoft.com/office/drawing/2014/main" id="{16A80DD0-3762-47F1-80DE-A1E9C59F9F14}"/>
            </a:ext>
          </a:extLst>
        </xdr:cNvPr>
        <xdr:cNvSpPr/>
      </xdr:nvSpPr>
      <xdr:spPr>
        <a:xfrm>
          <a:off x="33318450" y="6962775"/>
          <a:ext cx="1323975" cy="129540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38</xdr:col>
      <xdr:colOff>703214</xdr:colOff>
      <xdr:row>37</xdr:row>
      <xdr:rowOff>112660</xdr:rowOff>
    </xdr:from>
    <xdr:to>
      <xdr:col>40</xdr:col>
      <xdr:colOff>10242</xdr:colOff>
      <xdr:row>38</xdr:row>
      <xdr:rowOff>94534</xdr:rowOff>
    </xdr:to>
    <xdr:cxnSp macro="">
      <xdr:nvCxnSpPr>
        <xdr:cNvPr id="122" name="Connector: Elbow 205">
          <a:extLst>
            <a:ext uri="{FF2B5EF4-FFF2-40B4-BE49-F238E27FC236}">
              <a16:creationId xmlns:a16="http://schemas.microsoft.com/office/drawing/2014/main" id="{69DAB7E3-CC8D-4F30-9A6B-602E236429D9}"/>
            </a:ext>
          </a:extLst>
        </xdr:cNvPr>
        <xdr:cNvCxnSpPr/>
      </xdr:nvCxnSpPr>
      <xdr:spPr>
        <a:xfrm rot="10800000" flipV="1">
          <a:off x="28887689" y="7323085"/>
          <a:ext cx="888178" cy="172374"/>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7</xdr:colOff>
      <xdr:row>37</xdr:row>
      <xdr:rowOff>95254</xdr:rowOff>
    </xdr:from>
    <xdr:to>
      <xdr:col>39</xdr:col>
      <xdr:colOff>337983</xdr:colOff>
      <xdr:row>41</xdr:row>
      <xdr:rowOff>122903</xdr:rowOff>
    </xdr:to>
    <xdr:cxnSp macro="">
      <xdr:nvCxnSpPr>
        <xdr:cNvPr id="123" name="Connector: Elbow 206">
          <a:extLst>
            <a:ext uri="{FF2B5EF4-FFF2-40B4-BE49-F238E27FC236}">
              <a16:creationId xmlns:a16="http://schemas.microsoft.com/office/drawing/2014/main" id="{22B9DDD9-747A-4BCB-9E71-8743E48D1443}"/>
            </a:ext>
          </a:extLst>
        </xdr:cNvPr>
        <xdr:cNvCxnSpPr/>
      </xdr:nvCxnSpPr>
      <xdr:spPr>
        <a:xfrm rot="16200000" flipV="1">
          <a:off x="28930195" y="7531516"/>
          <a:ext cx="789649" cy="337976"/>
        </a:xfrm>
        <a:prstGeom prst="bentConnector3">
          <a:avLst>
            <a:gd name="adj1" fmla="val 995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17617</xdr:colOff>
      <xdr:row>38</xdr:row>
      <xdr:rowOff>102419</xdr:rowOff>
    </xdr:from>
    <xdr:to>
      <xdr:col>43</xdr:col>
      <xdr:colOff>0</xdr:colOff>
      <xdr:row>38</xdr:row>
      <xdr:rowOff>125258</xdr:rowOff>
    </xdr:to>
    <xdr:cxnSp macro="">
      <xdr:nvCxnSpPr>
        <xdr:cNvPr id="124" name="Connector: Elbow 207">
          <a:extLst>
            <a:ext uri="{FF2B5EF4-FFF2-40B4-BE49-F238E27FC236}">
              <a16:creationId xmlns:a16="http://schemas.microsoft.com/office/drawing/2014/main" id="{D41035DF-4E83-4D5C-B229-43666A7296CE}"/>
            </a:ext>
          </a:extLst>
        </xdr:cNvPr>
        <xdr:cNvCxnSpPr/>
      </xdr:nvCxnSpPr>
      <xdr:spPr>
        <a:xfrm flipV="1">
          <a:off x="32764567" y="7503344"/>
          <a:ext cx="591983" cy="2283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323850</xdr:colOff>
      <xdr:row>29</xdr:row>
      <xdr:rowOff>76200</xdr:rowOff>
    </xdr:from>
    <xdr:to>
      <xdr:col>45</xdr:col>
      <xdr:colOff>247650</xdr:colOff>
      <xdr:row>46</xdr:row>
      <xdr:rowOff>43297</xdr:rowOff>
    </xdr:to>
    <xdr:sp macro="" textlink="">
      <xdr:nvSpPr>
        <xdr:cNvPr id="125" name="Rectangle 124">
          <a:extLst>
            <a:ext uri="{FF2B5EF4-FFF2-40B4-BE49-F238E27FC236}">
              <a16:creationId xmlns:a16="http://schemas.microsoft.com/office/drawing/2014/main" id="{F4DDEC86-0E36-4AAF-ADEA-EF8BEF026EEC}"/>
            </a:ext>
          </a:extLst>
        </xdr:cNvPr>
        <xdr:cNvSpPr/>
      </xdr:nvSpPr>
      <xdr:spPr>
        <a:xfrm>
          <a:off x="27193875" y="5743575"/>
          <a:ext cx="7629525" cy="32627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39</xdr:col>
      <xdr:colOff>342900</xdr:colOff>
      <xdr:row>41</xdr:row>
      <xdr:rowOff>101907</xdr:rowOff>
    </xdr:from>
    <xdr:to>
      <xdr:col>40</xdr:col>
      <xdr:colOff>0</xdr:colOff>
      <xdr:row>41</xdr:row>
      <xdr:rowOff>101907</xdr:rowOff>
    </xdr:to>
    <xdr:cxnSp macro="">
      <xdr:nvCxnSpPr>
        <xdr:cNvPr id="126" name="Straight Connector 125">
          <a:extLst>
            <a:ext uri="{FF2B5EF4-FFF2-40B4-BE49-F238E27FC236}">
              <a16:creationId xmlns:a16="http://schemas.microsoft.com/office/drawing/2014/main" id="{478AAF8E-9348-446D-B4D7-4CB37082BF91}"/>
            </a:ext>
          </a:extLst>
        </xdr:cNvPr>
        <xdr:cNvCxnSpPr/>
      </xdr:nvCxnSpPr>
      <xdr:spPr>
        <a:xfrm>
          <a:off x="29498925" y="8074332"/>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16182</xdr:colOff>
      <xdr:row>41</xdr:row>
      <xdr:rowOff>84291</xdr:rowOff>
    </xdr:from>
    <xdr:to>
      <xdr:col>42</xdr:col>
      <xdr:colOff>282882</xdr:colOff>
      <xdr:row>41</xdr:row>
      <xdr:rowOff>84291</xdr:rowOff>
    </xdr:to>
    <xdr:cxnSp macro="">
      <xdr:nvCxnSpPr>
        <xdr:cNvPr id="127" name="Straight Connector 126">
          <a:extLst>
            <a:ext uri="{FF2B5EF4-FFF2-40B4-BE49-F238E27FC236}">
              <a16:creationId xmlns:a16="http://schemas.microsoft.com/office/drawing/2014/main" id="{81607975-94FF-43D7-A49E-4421E9B10384}"/>
            </a:ext>
          </a:extLst>
        </xdr:cNvPr>
        <xdr:cNvCxnSpPr/>
      </xdr:nvCxnSpPr>
      <xdr:spPr>
        <a:xfrm>
          <a:off x="32763132" y="8056716"/>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286776</xdr:colOff>
      <xdr:row>37</xdr:row>
      <xdr:rowOff>112661</xdr:rowOff>
    </xdr:from>
    <xdr:to>
      <xdr:col>43</xdr:col>
      <xdr:colOff>4</xdr:colOff>
      <xdr:row>41</xdr:row>
      <xdr:rowOff>81939</xdr:rowOff>
    </xdr:to>
    <xdr:cxnSp macro="">
      <xdr:nvCxnSpPr>
        <xdr:cNvPr id="128" name="Connector: Elbow 211">
          <a:extLst>
            <a:ext uri="{FF2B5EF4-FFF2-40B4-BE49-F238E27FC236}">
              <a16:creationId xmlns:a16="http://schemas.microsoft.com/office/drawing/2014/main" id="{F0C0F164-A025-4CB3-A18F-F488A57A20AE}"/>
            </a:ext>
          </a:extLst>
        </xdr:cNvPr>
        <xdr:cNvCxnSpPr/>
      </xdr:nvCxnSpPr>
      <xdr:spPr>
        <a:xfrm rot="5400000" flipH="1" flipV="1">
          <a:off x="32829501" y="7527311"/>
          <a:ext cx="731278" cy="322828"/>
        </a:xfrm>
        <a:prstGeom prst="bentConnector3">
          <a:avLst>
            <a:gd name="adj1" fmla="val 100667"/>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542925</xdr:colOff>
      <xdr:row>57</xdr:row>
      <xdr:rowOff>104775</xdr:rowOff>
    </xdr:from>
    <xdr:to>
      <xdr:col>39</xdr:col>
      <xdr:colOff>57150</xdr:colOff>
      <xdr:row>64</xdr:row>
      <xdr:rowOff>76200</xdr:rowOff>
    </xdr:to>
    <xdr:sp macro="" textlink="">
      <xdr:nvSpPr>
        <xdr:cNvPr id="129" name="Rectangle 128">
          <a:extLst>
            <a:ext uri="{FF2B5EF4-FFF2-40B4-BE49-F238E27FC236}">
              <a16:creationId xmlns:a16="http://schemas.microsoft.com/office/drawing/2014/main" id="{4A6E00DD-B4F1-4243-868D-B51A4C8454A4}"/>
            </a:ext>
          </a:extLst>
        </xdr:cNvPr>
        <xdr:cNvSpPr/>
      </xdr:nvSpPr>
      <xdr:spPr>
        <a:xfrm>
          <a:off x="27412950" y="11163300"/>
          <a:ext cx="1800225" cy="132397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42</xdr:col>
      <xdr:colOff>571500</xdr:colOff>
      <xdr:row>57</xdr:row>
      <xdr:rowOff>133350</xdr:rowOff>
    </xdr:from>
    <xdr:to>
      <xdr:col>45</xdr:col>
      <xdr:colOff>66675</xdr:colOff>
      <xdr:row>64</xdr:row>
      <xdr:rowOff>76201</xdr:rowOff>
    </xdr:to>
    <xdr:sp macro="" textlink="">
      <xdr:nvSpPr>
        <xdr:cNvPr id="130" name="Rectangle 129">
          <a:extLst>
            <a:ext uri="{FF2B5EF4-FFF2-40B4-BE49-F238E27FC236}">
              <a16:creationId xmlns:a16="http://schemas.microsoft.com/office/drawing/2014/main" id="{B364DC35-95C9-4F9C-8C1C-DAB7419F57FB}"/>
            </a:ext>
          </a:extLst>
        </xdr:cNvPr>
        <xdr:cNvSpPr/>
      </xdr:nvSpPr>
      <xdr:spPr>
        <a:xfrm>
          <a:off x="33318450" y="11191875"/>
          <a:ext cx="1323975" cy="129540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38</xdr:col>
      <xdr:colOff>703214</xdr:colOff>
      <xdr:row>59</xdr:row>
      <xdr:rowOff>112660</xdr:rowOff>
    </xdr:from>
    <xdr:to>
      <xdr:col>40</xdr:col>
      <xdr:colOff>10242</xdr:colOff>
      <xdr:row>60</xdr:row>
      <xdr:rowOff>94534</xdr:rowOff>
    </xdr:to>
    <xdr:cxnSp macro="">
      <xdr:nvCxnSpPr>
        <xdr:cNvPr id="131" name="Connector: Elbow 214">
          <a:extLst>
            <a:ext uri="{FF2B5EF4-FFF2-40B4-BE49-F238E27FC236}">
              <a16:creationId xmlns:a16="http://schemas.microsoft.com/office/drawing/2014/main" id="{6FAFA741-0DAE-469B-996F-EEAD8DDAEDAA}"/>
            </a:ext>
          </a:extLst>
        </xdr:cNvPr>
        <xdr:cNvCxnSpPr/>
      </xdr:nvCxnSpPr>
      <xdr:spPr>
        <a:xfrm rot="10800000" flipV="1">
          <a:off x="28887689" y="11552185"/>
          <a:ext cx="888178" cy="191424"/>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7</xdr:colOff>
      <xdr:row>59</xdr:row>
      <xdr:rowOff>95254</xdr:rowOff>
    </xdr:from>
    <xdr:to>
      <xdr:col>39</xdr:col>
      <xdr:colOff>337983</xdr:colOff>
      <xdr:row>63</xdr:row>
      <xdr:rowOff>122903</xdr:rowOff>
    </xdr:to>
    <xdr:cxnSp macro="">
      <xdr:nvCxnSpPr>
        <xdr:cNvPr id="132" name="Connector: Elbow 215">
          <a:extLst>
            <a:ext uri="{FF2B5EF4-FFF2-40B4-BE49-F238E27FC236}">
              <a16:creationId xmlns:a16="http://schemas.microsoft.com/office/drawing/2014/main" id="{6F04B245-AA65-4BF5-B478-019771889BDF}"/>
            </a:ext>
          </a:extLst>
        </xdr:cNvPr>
        <xdr:cNvCxnSpPr/>
      </xdr:nvCxnSpPr>
      <xdr:spPr>
        <a:xfrm rot="16200000" flipV="1">
          <a:off x="28920670" y="11770141"/>
          <a:ext cx="808699" cy="337976"/>
        </a:xfrm>
        <a:prstGeom prst="bentConnector3">
          <a:avLst>
            <a:gd name="adj1" fmla="val 995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17617</xdr:colOff>
      <xdr:row>60</xdr:row>
      <xdr:rowOff>102419</xdr:rowOff>
    </xdr:from>
    <xdr:to>
      <xdr:col>43</xdr:col>
      <xdr:colOff>0</xdr:colOff>
      <xdr:row>60</xdr:row>
      <xdr:rowOff>125258</xdr:rowOff>
    </xdr:to>
    <xdr:cxnSp macro="">
      <xdr:nvCxnSpPr>
        <xdr:cNvPr id="133" name="Connector: Elbow 217">
          <a:extLst>
            <a:ext uri="{FF2B5EF4-FFF2-40B4-BE49-F238E27FC236}">
              <a16:creationId xmlns:a16="http://schemas.microsoft.com/office/drawing/2014/main" id="{FAAEEBF9-79D1-4E9F-9741-3F7BA4C77443}"/>
            </a:ext>
          </a:extLst>
        </xdr:cNvPr>
        <xdr:cNvCxnSpPr/>
      </xdr:nvCxnSpPr>
      <xdr:spPr>
        <a:xfrm flipV="1">
          <a:off x="32764567" y="11751494"/>
          <a:ext cx="591983" cy="2283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323850</xdr:colOff>
      <xdr:row>51</xdr:row>
      <xdr:rowOff>76200</xdr:rowOff>
    </xdr:from>
    <xdr:to>
      <xdr:col>45</xdr:col>
      <xdr:colOff>247650</xdr:colOff>
      <xdr:row>68</xdr:row>
      <xdr:rowOff>43297</xdr:rowOff>
    </xdr:to>
    <xdr:sp macro="" textlink="">
      <xdr:nvSpPr>
        <xdr:cNvPr id="134" name="Rectangle 133">
          <a:extLst>
            <a:ext uri="{FF2B5EF4-FFF2-40B4-BE49-F238E27FC236}">
              <a16:creationId xmlns:a16="http://schemas.microsoft.com/office/drawing/2014/main" id="{5702C422-9E3F-469C-B70C-4826BE222E16}"/>
            </a:ext>
          </a:extLst>
        </xdr:cNvPr>
        <xdr:cNvSpPr/>
      </xdr:nvSpPr>
      <xdr:spPr>
        <a:xfrm>
          <a:off x="27193875" y="10010775"/>
          <a:ext cx="7629525" cy="32055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39</xdr:col>
      <xdr:colOff>342900</xdr:colOff>
      <xdr:row>63</xdr:row>
      <xdr:rowOff>101907</xdr:rowOff>
    </xdr:from>
    <xdr:to>
      <xdr:col>40</xdr:col>
      <xdr:colOff>0</xdr:colOff>
      <xdr:row>63</xdr:row>
      <xdr:rowOff>101907</xdr:rowOff>
    </xdr:to>
    <xdr:cxnSp macro="">
      <xdr:nvCxnSpPr>
        <xdr:cNvPr id="135" name="Straight Connector 134">
          <a:extLst>
            <a:ext uri="{FF2B5EF4-FFF2-40B4-BE49-F238E27FC236}">
              <a16:creationId xmlns:a16="http://schemas.microsoft.com/office/drawing/2014/main" id="{EC08FAA7-CDD1-4291-99CD-8CEBFE8752C5}"/>
            </a:ext>
          </a:extLst>
        </xdr:cNvPr>
        <xdr:cNvCxnSpPr/>
      </xdr:nvCxnSpPr>
      <xdr:spPr>
        <a:xfrm>
          <a:off x="29498925" y="12322482"/>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16182</xdr:colOff>
      <xdr:row>63</xdr:row>
      <xdr:rowOff>84291</xdr:rowOff>
    </xdr:from>
    <xdr:to>
      <xdr:col>42</xdr:col>
      <xdr:colOff>282882</xdr:colOff>
      <xdr:row>63</xdr:row>
      <xdr:rowOff>84291</xdr:rowOff>
    </xdr:to>
    <xdr:cxnSp macro="">
      <xdr:nvCxnSpPr>
        <xdr:cNvPr id="136" name="Straight Connector 135">
          <a:extLst>
            <a:ext uri="{FF2B5EF4-FFF2-40B4-BE49-F238E27FC236}">
              <a16:creationId xmlns:a16="http://schemas.microsoft.com/office/drawing/2014/main" id="{D607EA61-5605-46C2-B74A-BC002DE80EDF}"/>
            </a:ext>
          </a:extLst>
        </xdr:cNvPr>
        <xdr:cNvCxnSpPr/>
      </xdr:nvCxnSpPr>
      <xdr:spPr>
        <a:xfrm>
          <a:off x="32763132" y="12304866"/>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286776</xdr:colOff>
      <xdr:row>59</xdr:row>
      <xdr:rowOff>112661</xdr:rowOff>
    </xdr:from>
    <xdr:to>
      <xdr:col>43</xdr:col>
      <xdr:colOff>4</xdr:colOff>
      <xdr:row>63</xdr:row>
      <xdr:rowOff>81939</xdr:rowOff>
    </xdr:to>
    <xdr:cxnSp macro="">
      <xdr:nvCxnSpPr>
        <xdr:cNvPr id="137" name="Connector: Elbow 221">
          <a:extLst>
            <a:ext uri="{FF2B5EF4-FFF2-40B4-BE49-F238E27FC236}">
              <a16:creationId xmlns:a16="http://schemas.microsoft.com/office/drawing/2014/main" id="{344673EC-745E-4BC8-86BF-EDF087182070}"/>
            </a:ext>
          </a:extLst>
        </xdr:cNvPr>
        <xdr:cNvCxnSpPr/>
      </xdr:nvCxnSpPr>
      <xdr:spPr>
        <a:xfrm rot="5400000" flipH="1" flipV="1">
          <a:off x="32819976" y="11765936"/>
          <a:ext cx="750328" cy="322828"/>
        </a:xfrm>
        <a:prstGeom prst="bentConnector3">
          <a:avLst>
            <a:gd name="adj1" fmla="val 100667"/>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542925</xdr:colOff>
      <xdr:row>14</xdr:row>
      <xdr:rowOff>104775</xdr:rowOff>
    </xdr:from>
    <xdr:to>
      <xdr:col>4</xdr:col>
      <xdr:colOff>57150</xdr:colOff>
      <xdr:row>21</xdr:row>
      <xdr:rowOff>76200</xdr:rowOff>
    </xdr:to>
    <xdr:sp macro="" textlink="">
      <xdr:nvSpPr>
        <xdr:cNvPr id="138" name="Rectangle 137">
          <a:extLst>
            <a:ext uri="{FF2B5EF4-FFF2-40B4-BE49-F238E27FC236}">
              <a16:creationId xmlns:a16="http://schemas.microsoft.com/office/drawing/2014/main" id="{2B2ADED3-D25E-4975-975F-FF98B5D1579B}"/>
            </a:ext>
          </a:extLst>
        </xdr:cNvPr>
        <xdr:cNvSpPr/>
      </xdr:nvSpPr>
      <xdr:spPr>
        <a:xfrm>
          <a:off x="1152525" y="2914650"/>
          <a:ext cx="1466850"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571500</xdr:colOff>
      <xdr:row>14</xdr:row>
      <xdr:rowOff>133350</xdr:rowOff>
    </xdr:from>
    <xdr:to>
      <xdr:col>10</xdr:col>
      <xdr:colOff>66675</xdr:colOff>
      <xdr:row>21</xdr:row>
      <xdr:rowOff>76201</xdr:rowOff>
    </xdr:to>
    <xdr:sp macro="" textlink="">
      <xdr:nvSpPr>
        <xdr:cNvPr id="139" name="Rectangle 138">
          <a:extLst>
            <a:ext uri="{FF2B5EF4-FFF2-40B4-BE49-F238E27FC236}">
              <a16:creationId xmlns:a16="http://schemas.microsoft.com/office/drawing/2014/main" id="{2F7AA3F4-06C0-40B2-8BD0-579F9C947BE6}"/>
            </a:ext>
          </a:extLst>
        </xdr:cNvPr>
        <xdr:cNvSpPr/>
      </xdr:nvSpPr>
      <xdr:spPr>
        <a:xfrm>
          <a:off x="7419975" y="2943225"/>
          <a:ext cx="144780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542925</xdr:colOff>
      <xdr:row>22</xdr:row>
      <xdr:rowOff>104775</xdr:rowOff>
    </xdr:from>
    <xdr:to>
      <xdr:col>7</xdr:col>
      <xdr:colOff>57150</xdr:colOff>
      <xdr:row>29</xdr:row>
      <xdr:rowOff>76200</xdr:rowOff>
    </xdr:to>
    <xdr:sp macro="" textlink="">
      <xdr:nvSpPr>
        <xdr:cNvPr id="140" name="Rectangle 139">
          <a:extLst>
            <a:ext uri="{FF2B5EF4-FFF2-40B4-BE49-F238E27FC236}">
              <a16:creationId xmlns:a16="http://schemas.microsoft.com/office/drawing/2014/main" id="{7C00B427-98B4-49EF-B7FB-79D132CAA891}"/>
            </a:ext>
          </a:extLst>
        </xdr:cNvPr>
        <xdr:cNvSpPr/>
      </xdr:nvSpPr>
      <xdr:spPr>
        <a:xfrm>
          <a:off x="3105150" y="4438650"/>
          <a:ext cx="38004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447675</xdr:colOff>
      <xdr:row>21</xdr:row>
      <xdr:rowOff>114300</xdr:rowOff>
    </xdr:from>
    <xdr:to>
      <xdr:col>3</xdr:col>
      <xdr:colOff>123825</xdr:colOff>
      <xdr:row>22</xdr:row>
      <xdr:rowOff>142875</xdr:rowOff>
    </xdr:to>
    <xdr:sp macro="" textlink="">
      <xdr:nvSpPr>
        <xdr:cNvPr id="141" name="Arrow: Down 146">
          <a:extLst>
            <a:ext uri="{FF2B5EF4-FFF2-40B4-BE49-F238E27FC236}">
              <a16:creationId xmlns:a16="http://schemas.microsoft.com/office/drawing/2014/main" id="{929C60D4-1118-4A11-A3CF-6B75C18446E0}"/>
            </a:ext>
          </a:extLst>
        </xdr:cNvPr>
        <xdr:cNvSpPr/>
      </xdr:nvSpPr>
      <xdr:spPr>
        <a:xfrm>
          <a:off x="1657350" y="4257675"/>
          <a:ext cx="285750" cy="219075"/>
        </a:xfrm>
        <a:prstGeom prst="downArrow">
          <a:avLst/>
        </a:prstGeom>
        <a:noFill/>
        <a:ln w="1905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1247775</xdr:colOff>
      <xdr:row>29</xdr:row>
      <xdr:rowOff>123825</xdr:rowOff>
    </xdr:from>
    <xdr:to>
      <xdr:col>5</xdr:col>
      <xdr:colOff>1533525</xdr:colOff>
      <xdr:row>30</xdr:row>
      <xdr:rowOff>152400</xdr:rowOff>
    </xdr:to>
    <xdr:sp macro="" textlink="">
      <xdr:nvSpPr>
        <xdr:cNvPr id="142" name="Arrow: Down 147">
          <a:extLst>
            <a:ext uri="{FF2B5EF4-FFF2-40B4-BE49-F238E27FC236}">
              <a16:creationId xmlns:a16="http://schemas.microsoft.com/office/drawing/2014/main" id="{1614CC54-DC0B-46FD-9E2A-BB9607B7EA83}"/>
            </a:ext>
          </a:extLst>
        </xdr:cNvPr>
        <xdr:cNvSpPr/>
      </xdr:nvSpPr>
      <xdr:spPr>
        <a:xfrm>
          <a:off x="4419600" y="5791200"/>
          <a:ext cx="285750" cy="238125"/>
        </a:xfrm>
        <a:prstGeom prst="downArrow">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590551</xdr:colOff>
      <xdr:row>16</xdr:row>
      <xdr:rowOff>85727</xdr:rowOff>
    </xdr:from>
    <xdr:to>
      <xdr:col>4</xdr:col>
      <xdr:colOff>600076</xdr:colOff>
      <xdr:row>17</xdr:row>
      <xdr:rowOff>85725</xdr:rowOff>
    </xdr:to>
    <xdr:cxnSp macro="">
      <xdr:nvCxnSpPr>
        <xdr:cNvPr id="143" name="Connector: Elbow 148">
          <a:extLst>
            <a:ext uri="{FF2B5EF4-FFF2-40B4-BE49-F238E27FC236}">
              <a16:creationId xmlns:a16="http://schemas.microsoft.com/office/drawing/2014/main" id="{67CC340A-D372-43AE-BAA2-36B8EF89DFC1}"/>
            </a:ext>
          </a:extLst>
        </xdr:cNvPr>
        <xdr:cNvCxnSpPr/>
      </xdr:nvCxnSpPr>
      <xdr:spPr>
        <a:xfrm rot="10800000">
          <a:off x="2409826" y="3276602"/>
          <a:ext cx="7524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600078</xdr:colOff>
      <xdr:row>17</xdr:row>
      <xdr:rowOff>95251</xdr:rowOff>
    </xdr:from>
    <xdr:to>
      <xdr:col>5</xdr:col>
      <xdr:colOff>1</xdr:colOff>
      <xdr:row>18</xdr:row>
      <xdr:rowOff>123826</xdr:rowOff>
    </xdr:to>
    <xdr:cxnSp macro="">
      <xdr:nvCxnSpPr>
        <xdr:cNvPr id="144" name="Connector: Elbow 149">
          <a:extLst>
            <a:ext uri="{FF2B5EF4-FFF2-40B4-BE49-F238E27FC236}">
              <a16:creationId xmlns:a16="http://schemas.microsoft.com/office/drawing/2014/main" id="{DA42DAC1-7000-4D32-828F-9CACB3C18022}"/>
            </a:ext>
          </a:extLst>
        </xdr:cNvPr>
        <xdr:cNvCxnSpPr/>
      </xdr:nvCxnSpPr>
      <xdr:spPr>
        <a:xfrm rot="10800000">
          <a:off x="2419353" y="3476626"/>
          <a:ext cx="752473" cy="219075"/>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19052</xdr:colOff>
      <xdr:row>15</xdr:row>
      <xdr:rowOff>95251</xdr:rowOff>
    </xdr:from>
    <xdr:to>
      <xdr:col>8</xdr:col>
      <xdr:colOff>19050</xdr:colOff>
      <xdr:row>16</xdr:row>
      <xdr:rowOff>114300</xdr:rowOff>
    </xdr:to>
    <xdr:cxnSp macro="">
      <xdr:nvCxnSpPr>
        <xdr:cNvPr id="145" name="Connector: Elbow 150">
          <a:extLst>
            <a:ext uri="{FF2B5EF4-FFF2-40B4-BE49-F238E27FC236}">
              <a16:creationId xmlns:a16="http://schemas.microsoft.com/office/drawing/2014/main" id="{B81828DA-2C73-4ED6-9FCE-61AA339C1565}"/>
            </a:ext>
          </a:extLst>
        </xdr:cNvPr>
        <xdr:cNvCxnSpPr/>
      </xdr:nvCxnSpPr>
      <xdr:spPr>
        <a:xfrm>
          <a:off x="6867527" y="3095626"/>
          <a:ext cx="619123" cy="20954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16</xdr:row>
      <xdr:rowOff>38100</xdr:rowOff>
    </xdr:from>
    <xdr:to>
      <xdr:col>8</xdr:col>
      <xdr:colOff>19050</xdr:colOff>
      <xdr:row>16</xdr:row>
      <xdr:rowOff>85726</xdr:rowOff>
    </xdr:to>
    <xdr:cxnSp macro="">
      <xdr:nvCxnSpPr>
        <xdr:cNvPr id="146" name="Connector: Elbow 151">
          <a:extLst>
            <a:ext uri="{FF2B5EF4-FFF2-40B4-BE49-F238E27FC236}">
              <a16:creationId xmlns:a16="http://schemas.microsoft.com/office/drawing/2014/main" id="{BCBB7818-1868-40E9-8C34-CE1B208A73A6}"/>
            </a:ext>
          </a:extLst>
        </xdr:cNvPr>
        <xdr:cNvCxnSpPr/>
      </xdr:nvCxnSpPr>
      <xdr:spPr>
        <a:xfrm flipV="1">
          <a:off x="6867527" y="3228975"/>
          <a:ext cx="619123" cy="47626"/>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17</xdr:row>
      <xdr:rowOff>85725</xdr:rowOff>
    </xdr:from>
    <xdr:to>
      <xdr:col>8</xdr:col>
      <xdr:colOff>9525</xdr:colOff>
      <xdr:row>18</xdr:row>
      <xdr:rowOff>95252</xdr:rowOff>
    </xdr:to>
    <xdr:cxnSp macro="">
      <xdr:nvCxnSpPr>
        <xdr:cNvPr id="147" name="Connector: Elbow 152">
          <a:extLst>
            <a:ext uri="{FF2B5EF4-FFF2-40B4-BE49-F238E27FC236}">
              <a16:creationId xmlns:a16="http://schemas.microsoft.com/office/drawing/2014/main" id="{2BFB8563-338E-4611-95DF-18BED88AE248}"/>
            </a:ext>
          </a:extLst>
        </xdr:cNvPr>
        <xdr:cNvCxnSpPr/>
      </xdr:nvCxnSpPr>
      <xdr:spPr>
        <a:xfrm flipV="1">
          <a:off x="6867527" y="3467100"/>
          <a:ext cx="609598" cy="200027"/>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8</xdr:row>
      <xdr:rowOff>76199</xdr:rowOff>
    </xdr:from>
    <xdr:to>
      <xdr:col>10</xdr:col>
      <xdr:colOff>247650</xdr:colOff>
      <xdr:row>33</xdr:row>
      <xdr:rowOff>180974</xdr:rowOff>
    </xdr:to>
    <xdr:sp macro="" textlink="">
      <xdr:nvSpPr>
        <xdr:cNvPr id="148" name="Rectangle 147">
          <a:extLst>
            <a:ext uri="{FF2B5EF4-FFF2-40B4-BE49-F238E27FC236}">
              <a16:creationId xmlns:a16="http://schemas.microsoft.com/office/drawing/2014/main" id="{859A7B3C-7BFE-4C1B-9D82-AFB5628B57F7}"/>
            </a:ext>
          </a:extLst>
        </xdr:cNvPr>
        <xdr:cNvSpPr/>
      </xdr:nvSpPr>
      <xdr:spPr>
        <a:xfrm>
          <a:off x="933450" y="1704974"/>
          <a:ext cx="8115300" cy="49244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257175</xdr:colOff>
      <xdr:row>15</xdr:row>
      <xdr:rowOff>85726</xdr:rowOff>
    </xdr:from>
    <xdr:to>
      <xdr:col>4</xdr:col>
      <xdr:colOff>600076</xdr:colOff>
      <xdr:row>24</xdr:row>
      <xdr:rowOff>95254</xdr:rowOff>
    </xdr:to>
    <xdr:cxnSp macro="">
      <xdr:nvCxnSpPr>
        <xdr:cNvPr id="149" name="Connector: Elbow 154">
          <a:extLst>
            <a:ext uri="{FF2B5EF4-FFF2-40B4-BE49-F238E27FC236}">
              <a16:creationId xmlns:a16="http://schemas.microsoft.com/office/drawing/2014/main" id="{645DAEC5-162A-41AF-A0F6-7B4B2C6369F9}"/>
            </a:ext>
          </a:extLst>
        </xdr:cNvPr>
        <xdr:cNvCxnSpPr/>
      </xdr:nvCxnSpPr>
      <xdr:spPr>
        <a:xfrm rot="5400000">
          <a:off x="2128837" y="3776664"/>
          <a:ext cx="1724028" cy="342901"/>
        </a:xfrm>
        <a:prstGeom prst="bentConnector3">
          <a:avLst>
            <a:gd name="adj1" fmla="val 276"/>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24</xdr:row>
      <xdr:rowOff>85725</xdr:rowOff>
    </xdr:from>
    <xdr:to>
      <xdr:col>4</xdr:col>
      <xdr:colOff>600075</xdr:colOff>
      <xdr:row>24</xdr:row>
      <xdr:rowOff>85725</xdr:rowOff>
    </xdr:to>
    <xdr:cxnSp macro="">
      <xdr:nvCxnSpPr>
        <xdr:cNvPr id="150" name="Straight Arrow Connector 149">
          <a:extLst>
            <a:ext uri="{FF2B5EF4-FFF2-40B4-BE49-F238E27FC236}">
              <a16:creationId xmlns:a16="http://schemas.microsoft.com/office/drawing/2014/main" id="{0D2082A7-0A2F-4C76-91D8-1861986FA639}"/>
            </a:ext>
          </a:extLst>
        </xdr:cNvPr>
        <xdr:cNvCxnSpPr/>
      </xdr:nvCxnSpPr>
      <xdr:spPr>
        <a:xfrm>
          <a:off x="2809875" y="4800600"/>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16</xdr:row>
      <xdr:rowOff>85725</xdr:rowOff>
    </xdr:from>
    <xdr:to>
      <xdr:col>4</xdr:col>
      <xdr:colOff>600076</xdr:colOff>
      <xdr:row>24</xdr:row>
      <xdr:rowOff>133353</xdr:rowOff>
    </xdr:to>
    <xdr:cxnSp macro="">
      <xdr:nvCxnSpPr>
        <xdr:cNvPr id="151" name="Connector: Elbow 156">
          <a:extLst>
            <a:ext uri="{FF2B5EF4-FFF2-40B4-BE49-F238E27FC236}">
              <a16:creationId xmlns:a16="http://schemas.microsoft.com/office/drawing/2014/main" id="{039279CE-0EB2-4438-B2A0-AE67D1F8B368}"/>
            </a:ext>
          </a:extLst>
        </xdr:cNvPr>
        <xdr:cNvCxnSpPr/>
      </xdr:nvCxnSpPr>
      <xdr:spPr>
        <a:xfrm rot="5400000">
          <a:off x="2266949" y="3952876"/>
          <a:ext cx="1571628" cy="219076"/>
        </a:xfrm>
        <a:prstGeom prst="bentConnector3">
          <a:avLst>
            <a:gd name="adj1" fmla="val -303"/>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24</xdr:row>
      <xdr:rowOff>133350</xdr:rowOff>
    </xdr:from>
    <xdr:to>
      <xdr:col>4</xdr:col>
      <xdr:colOff>581025</xdr:colOff>
      <xdr:row>24</xdr:row>
      <xdr:rowOff>133351</xdr:rowOff>
    </xdr:to>
    <xdr:cxnSp macro="">
      <xdr:nvCxnSpPr>
        <xdr:cNvPr id="152" name="Straight Arrow Connector 151">
          <a:extLst>
            <a:ext uri="{FF2B5EF4-FFF2-40B4-BE49-F238E27FC236}">
              <a16:creationId xmlns:a16="http://schemas.microsoft.com/office/drawing/2014/main" id="{70B493D5-7B68-4BEC-947B-A533EA631808}"/>
            </a:ext>
          </a:extLst>
        </xdr:cNvPr>
        <xdr:cNvCxnSpPr/>
      </xdr:nvCxnSpPr>
      <xdr:spPr>
        <a:xfrm flipV="1">
          <a:off x="2943225" y="4848225"/>
          <a:ext cx="200025" cy="1"/>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18</xdr:row>
      <xdr:rowOff>76203</xdr:rowOff>
    </xdr:from>
    <xdr:to>
      <xdr:col>4</xdr:col>
      <xdr:colOff>590552</xdr:colOff>
      <xdr:row>25</xdr:row>
      <xdr:rowOff>104779</xdr:rowOff>
    </xdr:to>
    <xdr:cxnSp macro="">
      <xdr:nvCxnSpPr>
        <xdr:cNvPr id="153" name="Connector: Elbow 158">
          <a:extLst>
            <a:ext uri="{FF2B5EF4-FFF2-40B4-BE49-F238E27FC236}">
              <a16:creationId xmlns:a16="http://schemas.microsoft.com/office/drawing/2014/main" id="{CFBB8B95-90FD-4B52-A856-95DEB2ECE4DE}"/>
            </a:ext>
          </a:extLst>
        </xdr:cNvPr>
        <xdr:cNvCxnSpPr/>
      </xdr:nvCxnSpPr>
      <xdr:spPr>
        <a:xfrm rot="5400000">
          <a:off x="2305051" y="4162427"/>
          <a:ext cx="1362076" cy="333377"/>
        </a:xfrm>
        <a:prstGeom prst="bentConnector3">
          <a:avLst>
            <a:gd name="adj1" fmla="val -1049"/>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25</xdr:row>
      <xdr:rowOff>104776</xdr:rowOff>
    </xdr:from>
    <xdr:to>
      <xdr:col>4</xdr:col>
      <xdr:colOff>600075</xdr:colOff>
      <xdr:row>25</xdr:row>
      <xdr:rowOff>104776</xdr:rowOff>
    </xdr:to>
    <xdr:cxnSp macro="">
      <xdr:nvCxnSpPr>
        <xdr:cNvPr id="154" name="Straight Arrow Connector 153">
          <a:extLst>
            <a:ext uri="{FF2B5EF4-FFF2-40B4-BE49-F238E27FC236}">
              <a16:creationId xmlns:a16="http://schemas.microsoft.com/office/drawing/2014/main" id="{2EE5E226-596F-4C68-820A-D2BFC1C03B92}"/>
            </a:ext>
          </a:extLst>
        </xdr:cNvPr>
        <xdr:cNvCxnSpPr/>
      </xdr:nvCxnSpPr>
      <xdr:spPr>
        <a:xfrm>
          <a:off x="2809875" y="5010151"/>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368710</xdr:colOff>
      <xdr:row>22</xdr:row>
      <xdr:rowOff>152400</xdr:rowOff>
    </xdr:from>
    <xdr:to>
      <xdr:col>4</xdr:col>
      <xdr:colOff>57150</xdr:colOff>
      <xdr:row>25</xdr:row>
      <xdr:rowOff>161925</xdr:rowOff>
    </xdr:to>
    <xdr:sp macro="" textlink="">
      <xdr:nvSpPr>
        <xdr:cNvPr id="155" name="Cloud 154">
          <a:extLst>
            <a:ext uri="{FF2B5EF4-FFF2-40B4-BE49-F238E27FC236}">
              <a16:creationId xmlns:a16="http://schemas.microsoft.com/office/drawing/2014/main" id="{C4B6C247-3D72-4D90-BD97-66E381B1513A}"/>
            </a:ext>
          </a:extLst>
        </xdr:cNvPr>
        <xdr:cNvSpPr/>
      </xdr:nvSpPr>
      <xdr:spPr>
        <a:xfrm>
          <a:off x="978310" y="4486275"/>
          <a:ext cx="1641065" cy="581025"/>
        </a:xfrm>
        <a:prstGeom prst="cloud">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276225</xdr:colOff>
      <xdr:row>30</xdr:row>
      <xdr:rowOff>152400</xdr:rowOff>
    </xdr:from>
    <xdr:to>
      <xdr:col>7</xdr:col>
      <xdr:colOff>209550</xdr:colOff>
      <xdr:row>33</xdr:row>
      <xdr:rowOff>95250</xdr:rowOff>
    </xdr:to>
    <xdr:sp macro="" textlink="">
      <xdr:nvSpPr>
        <xdr:cNvPr id="156" name="Cloud 155">
          <a:extLst>
            <a:ext uri="{FF2B5EF4-FFF2-40B4-BE49-F238E27FC236}">
              <a16:creationId xmlns:a16="http://schemas.microsoft.com/office/drawing/2014/main" id="{95CC5E5A-9B89-4BDA-B1E8-414921D088AF}"/>
            </a:ext>
          </a:extLst>
        </xdr:cNvPr>
        <xdr:cNvSpPr/>
      </xdr:nvSpPr>
      <xdr:spPr>
        <a:xfrm>
          <a:off x="2838450" y="6029325"/>
          <a:ext cx="4219575" cy="514350"/>
        </a:xfrm>
        <a:prstGeom prst="cloud">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460888</xdr:colOff>
      <xdr:row>22</xdr:row>
      <xdr:rowOff>142875</xdr:rowOff>
    </xdr:from>
    <xdr:to>
      <xdr:col>10</xdr:col>
      <xdr:colOff>57151</xdr:colOff>
      <xdr:row>26</xdr:row>
      <xdr:rowOff>180974</xdr:rowOff>
    </xdr:to>
    <xdr:sp macro="" textlink="">
      <xdr:nvSpPr>
        <xdr:cNvPr id="157" name="Cloud 156">
          <a:extLst>
            <a:ext uri="{FF2B5EF4-FFF2-40B4-BE49-F238E27FC236}">
              <a16:creationId xmlns:a16="http://schemas.microsoft.com/office/drawing/2014/main" id="{99133A85-CB36-4021-846A-DD2160C1FEAE}"/>
            </a:ext>
          </a:extLst>
        </xdr:cNvPr>
        <xdr:cNvSpPr/>
      </xdr:nvSpPr>
      <xdr:spPr>
        <a:xfrm>
          <a:off x="7309363" y="4476750"/>
          <a:ext cx="1548888" cy="800099"/>
        </a:xfrm>
        <a:prstGeom prst="cloud">
          <a:avLst/>
        </a:prstGeom>
        <a:noFill/>
        <a:ln w="285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495300</xdr:colOff>
      <xdr:row>21</xdr:row>
      <xdr:rowOff>133350</xdr:rowOff>
    </xdr:from>
    <xdr:to>
      <xdr:col>9</xdr:col>
      <xdr:colOff>114300</xdr:colOff>
      <xdr:row>22</xdr:row>
      <xdr:rowOff>161925</xdr:rowOff>
    </xdr:to>
    <xdr:sp macro="" textlink="">
      <xdr:nvSpPr>
        <xdr:cNvPr id="158" name="Arrow: Down 163">
          <a:extLst>
            <a:ext uri="{FF2B5EF4-FFF2-40B4-BE49-F238E27FC236}">
              <a16:creationId xmlns:a16="http://schemas.microsoft.com/office/drawing/2014/main" id="{D2FA2479-2883-46CC-A290-DC62B8DB55C2}"/>
            </a:ext>
          </a:extLst>
        </xdr:cNvPr>
        <xdr:cNvSpPr/>
      </xdr:nvSpPr>
      <xdr:spPr>
        <a:xfrm>
          <a:off x="7962900" y="4276725"/>
          <a:ext cx="285750" cy="219075"/>
        </a:xfrm>
        <a:prstGeom prst="downArrow">
          <a:avLst/>
        </a:prstGeom>
        <a:noFill/>
        <a:ln w="19050">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542925</xdr:colOff>
      <xdr:row>45</xdr:row>
      <xdr:rowOff>104775</xdr:rowOff>
    </xdr:from>
    <xdr:to>
      <xdr:col>4</xdr:col>
      <xdr:colOff>57150</xdr:colOff>
      <xdr:row>52</xdr:row>
      <xdr:rowOff>76200</xdr:rowOff>
    </xdr:to>
    <xdr:sp macro="" textlink="">
      <xdr:nvSpPr>
        <xdr:cNvPr id="159" name="Rectangle 158">
          <a:extLst>
            <a:ext uri="{FF2B5EF4-FFF2-40B4-BE49-F238E27FC236}">
              <a16:creationId xmlns:a16="http://schemas.microsoft.com/office/drawing/2014/main" id="{AA62D750-6AB3-4888-A6DA-416D6C62918F}"/>
            </a:ext>
          </a:extLst>
        </xdr:cNvPr>
        <xdr:cNvSpPr/>
      </xdr:nvSpPr>
      <xdr:spPr>
        <a:xfrm>
          <a:off x="1152525" y="8877300"/>
          <a:ext cx="1466850" cy="132397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571500</xdr:colOff>
      <xdr:row>45</xdr:row>
      <xdr:rowOff>133350</xdr:rowOff>
    </xdr:from>
    <xdr:to>
      <xdr:col>10</xdr:col>
      <xdr:colOff>66675</xdr:colOff>
      <xdr:row>52</xdr:row>
      <xdr:rowOff>76201</xdr:rowOff>
    </xdr:to>
    <xdr:sp macro="" textlink="">
      <xdr:nvSpPr>
        <xdr:cNvPr id="160" name="Rectangle 159">
          <a:extLst>
            <a:ext uri="{FF2B5EF4-FFF2-40B4-BE49-F238E27FC236}">
              <a16:creationId xmlns:a16="http://schemas.microsoft.com/office/drawing/2014/main" id="{FBEDC0F3-8F1C-4B07-BB0D-BA178D2E11B8}"/>
            </a:ext>
          </a:extLst>
        </xdr:cNvPr>
        <xdr:cNvSpPr/>
      </xdr:nvSpPr>
      <xdr:spPr>
        <a:xfrm>
          <a:off x="7419975" y="8905875"/>
          <a:ext cx="1447800" cy="129540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542925</xdr:colOff>
      <xdr:row>53</xdr:row>
      <xdr:rowOff>104775</xdr:rowOff>
    </xdr:from>
    <xdr:to>
      <xdr:col>7</xdr:col>
      <xdr:colOff>57150</xdr:colOff>
      <xdr:row>60</xdr:row>
      <xdr:rowOff>76200</xdr:rowOff>
    </xdr:to>
    <xdr:sp macro="" textlink="">
      <xdr:nvSpPr>
        <xdr:cNvPr id="161" name="Rectangle 160">
          <a:extLst>
            <a:ext uri="{FF2B5EF4-FFF2-40B4-BE49-F238E27FC236}">
              <a16:creationId xmlns:a16="http://schemas.microsoft.com/office/drawing/2014/main" id="{8EE3FD85-E436-40F0-9E38-9E168F2C39A0}"/>
            </a:ext>
          </a:extLst>
        </xdr:cNvPr>
        <xdr:cNvSpPr/>
      </xdr:nvSpPr>
      <xdr:spPr>
        <a:xfrm>
          <a:off x="3105150" y="10420350"/>
          <a:ext cx="38004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447675</xdr:colOff>
      <xdr:row>52</xdr:row>
      <xdr:rowOff>114300</xdr:rowOff>
    </xdr:from>
    <xdr:to>
      <xdr:col>3</xdr:col>
      <xdr:colOff>123825</xdr:colOff>
      <xdr:row>53</xdr:row>
      <xdr:rowOff>142875</xdr:rowOff>
    </xdr:to>
    <xdr:sp macro="" textlink="">
      <xdr:nvSpPr>
        <xdr:cNvPr id="162" name="Arrow: Down 176">
          <a:extLst>
            <a:ext uri="{FF2B5EF4-FFF2-40B4-BE49-F238E27FC236}">
              <a16:creationId xmlns:a16="http://schemas.microsoft.com/office/drawing/2014/main" id="{84B0A869-2DB6-41B0-993A-7A8069E59B71}"/>
            </a:ext>
          </a:extLst>
        </xdr:cNvPr>
        <xdr:cNvSpPr/>
      </xdr:nvSpPr>
      <xdr:spPr>
        <a:xfrm>
          <a:off x="1657350" y="10239375"/>
          <a:ext cx="285750" cy="219075"/>
        </a:xfrm>
        <a:prstGeom prst="downArrow">
          <a:avLst/>
        </a:prstGeom>
        <a:noFill/>
        <a:ln w="1905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1247775</xdr:colOff>
      <xdr:row>60</xdr:row>
      <xdr:rowOff>123825</xdr:rowOff>
    </xdr:from>
    <xdr:to>
      <xdr:col>5</xdr:col>
      <xdr:colOff>1533525</xdr:colOff>
      <xdr:row>61</xdr:row>
      <xdr:rowOff>152400</xdr:rowOff>
    </xdr:to>
    <xdr:sp macro="" textlink="">
      <xdr:nvSpPr>
        <xdr:cNvPr id="163" name="Arrow: Down 177">
          <a:extLst>
            <a:ext uri="{FF2B5EF4-FFF2-40B4-BE49-F238E27FC236}">
              <a16:creationId xmlns:a16="http://schemas.microsoft.com/office/drawing/2014/main" id="{84703072-5A3C-4486-A25E-102906074CAC}"/>
            </a:ext>
          </a:extLst>
        </xdr:cNvPr>
        <xdr:cNvSpPr/>
      </xdr:nvSpPr>
      <xdr:spPr>
        <a:xfrm>
          <a:off x="4419600" y="11772900"/>
          <a:ext cx="285750" cy="219075"/>
        </a:xfrm>
        <a:prstGeom prst="downArrow">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590551</xdr:colOff>
      <xdr:row>47</xdr:row>
      <xdr:rowOff>85727</xdr:rowOff>
    </xdr:from>
    <xdr:to>
      <xdr:col>4</xdr:col>
      <xdr:colOff>600076</xdr:colOff>
      <xdr:row>48</xdr:row>
      <xdr:rowOff>85725</xdr:rowOff>
    </xdr:to>
    <xdr:cxnSp macro="">
      <xdr:nvCxnSpPr>
        <xdr:cNvPr id="164" name="Connector: Elbow 178">
          <a:extLst>
            <a:ext uri="{FF2B5EF4-FFF2-40B4-BE49-F238E27FC236}">
              <a16:creationId xmlns:a16="http://schemas.microsoft.com/office/drawing/2014/main" id="{C1958C02-4F24-4505-B26C-8E35AD654768}"/>
            </a:ext>
          </a:extLst>
        </xdr:cNvPr>
        <xdr:cNvCxnSpPr/>
      </xdr:nvCxnSpPr>
      <xdr:spPr>
        <a:xfrm rot="10800000">
          <a:off x="2409826" y="9239252"/>
          <a:ext cx="7524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600078</xdr:colOff>
      <xdr:row>48</xdr:row>
      <xdr:rowOff>95251</xdr:rowOff>
    </xdr:from>
    <xdr:to>
      <xdr:col>5</xdr:col>
      <xdr:colOff>1</xdr:colOff>
      <xdr:row>49</xdr:row>
      <xdr:rowOff>123826</xdr:rowOff>
    </xdr:to>
    <xdr:cxnSp macro="">
      <xdr:nvCxnSpPr>
        <xdr:cNvPr id="165" name="Connector: Elbow 179">
          <a:extLst>
            <a:ext uri="{FF2B5EF4-FFF2-40B4-BE49-F238E27FC236}">
              <a16:creationId xmlns:a16="http://schemas.microsoft.com/office/drawing/2014/main" id="{089FBA93-7415-436C-AE97-C637868D1B6D}"/>
            </a:ext>
          </a:extLst>
        </xdr:cNvPr>
        <xdr:cNvCxnSpPr/>
      </xdr:nvCxnSpPr>
      <xdr:spPr>
        <a:xfrm rot="10800000">
          <a:off x="2419353" y="9439276"/>
          <a:ext cx="752473" cy="219075"/>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19052</xdr:colOff>
      <xdr:row>46</xdr:row>
      <xdr:rowOff>95251</xdr:rowOff>
    </xdr:from>
    <xdr:to>
      <xdr:col>8</xdr:col>
      <xdr:colOff>19050</xdr:colOff>
      <xdr:row>47</xdr:row>
      <xdr:rowOff>114300</xdr:rowOff>
    </xdr:to>
    <xdr:cxnSp macro="">
      <xdr:nvCxnSpPr>
        <xdr:cNvPr id="166" name="Connector: Elbow 180">
          <a:extLst>
            <a:ext uri="{FF2B5EF4-FFF2-40B4-BE49-F238E27FC236}">
              <a16:creationId xmlns:a16="http://schemas.microsoft.com/office/drawing/2014/main" id="{E6CE0E3C-C01B-4AA4-B74A-AE0C4BBB5960}"/>
            </a:ext>
          </a:extLst>
        </xdr:cNvPr>
        <xdr:cNvCxnSpPr/>
      </xdr:nvCxnSpPr>
      <xdr:spPr>
        <a:xfrm>
          <a:off x="6867527" y="9058276"/>
          <a:ext cx="619123" cy="20954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47</xdr:row>
      <xdr:rowOff>38100</xdr:rowOff>
    </xdr:from>
    <xdr:to>
      <xdr:col>8</xdr:col>
      <xdr:colOff>19050</xdr:colOff>
      <xdr:row>47</xdr:row>
      <xdr:rowOff>85726</xdr:rowOff>
    </xdr:to>
    <xdr:cxnSp macro="">
      <xdr:nvCxnSpPr>
        <xdr:cNvPr id="167" name="Connector: Elbow 181">
          <a:extLst>
            <a:ext uri="{FF2B5EF4-FFF2-40B4-BE49-F238E27FC236}">
              <a16:creationId xmlns:a16="http://schemas.microsoft.com/office/drawing/2014/main" id="{7F830DAD-05EC-4196-A946-A8A188F909A7}"/>
            </a:ext>
          </a:extLst>
        </xdr:cNvPr>
        <xdr:cNvCxnSpPr/>
      </xdr:nvCxnSpPr>
      <xdr:spPr>
        <a:xfrm flipV="1">
          <a:off x="6867527" y="9191625"/>
          <a:ext cx="619123" cy="47626"/>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48</xdr:row>
      <xdr:rowOff>85725</xdr:rowOff>
    </xdr:from>
    <xdr:to>
      <xdr:col>8</xdr:col>
      <xdr:colOff>9525</xdr:colOff>
      <xdr:row>49</xdr:row>
      <xdr:rowOff>95252</xdr:rowOff>
    </xdr:to>
    <xdr:cxnSp macro="">
      <xdr:nvCxnSpPr>
        <xdr:cNvPr id="168" name="Connector: Elbow 182">
          <a:extLst>
            <a:ext uri="{FF2B5EF4-FFF2-40B4-BE49-F238E27FC236}">
              <a16:creationId xmlns:a16="http://schemas.microsoft.com/office/drawing/2014/main" id="{D4A6C135-73F7-4292-9E7F-23116B4F76C1}"/>
            </a:ext>
          </a:extLst>
        </xdr:cNvPr>
        <xdr:cNvCxnSpPr/>
      </xdr:nvCxnSpPr>
      <xdr:spPr>
        <a:xfrm flipV="1">
          <a:off x="6867527" y="9429750"/>
          <a:ext cx="609598" cy="200027"/>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39</xdr:row>
      <xdr:rowOff>76199</xdr:rowOff>
    </xdr:from>
    <xdr:to>
      <xdr:col>10</xdr:col>
      <xdr:colOff>247650</xdr:colOff>
      <xdr:row>67</xdr:row>
      <xdr:rowOff>13415</xdr:rowOff>
    </xdr:to>
    <xdr:sp macro="" textlink="">
      <xdr:nvSpPr>
        <xdr:cNvPr id="169" name="Rectangle 168">
          <a:extLst>
            <a:ext uri="{FF2B5EF4-FFF2-40B4-BE49-F238E27FC236}">
              <a16:creationId xmlns:a16="http://schemas.microsoft.com/office/drawing/2014/main" id="{00AD714C-B985-4362-9380-E65DB1803C79}"/>
            </a:ext>
          </a:extLst>
        </xdr:cNvPr>
        <xdr:cNvSpPr/>
      </xdr:nvSpPr>
      <xdr:spPr>
        <a:xfrm>
          <a:off x="933450" y="7667624"/>
          <a:ext cx="8115300" cy="53283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257175</xdr:colOff>
      <xdr:row>46</xdr:row>
      <xdr:rowOff>85726</xdr:rowOff>
    </xdr:from>
    <xdr:to>
      <xdr:col>4</xdr:col>
      <xdr:colOff>600076</xdr:colOff>
      <xdr:row>55</xdr:row>
      <xdr:rowOff>95254</xdr:rowOff>
    </xdr:to>
    <xdr:cxnSp macro="">
      <xdr:nvCxnSpPr>
        <xdr:cNvPr id="170" name="Connector: Elbow 184">
          <a:extLst>
            <a:ext uri="{FF2B5EF4-FFF2-40B4-BE49-F238E27FC236}">
              <a16:creationId xmlns:a16="http://schemas.microsoft.com/office/drawing/2014/main" id="{BB184F92-2FFB-40FF-9D2C-0B3645714358}"/>
            </a:ext>
          </a:extLst>
        </xdr:cNvPr>
        <xdr:cNvCxnSpPr/>
      </xdr:nvCxnSpPr>
      <xdr:spPr>
        <a:xfrm rot="5400000">
          <a:off x="2128837" y="9739314"/>
          <a:ext cx="1724028" cy="342901"/>
        </a:xfrm>
        <a:prstGeom prst="bentConnector3">
          <a:avLst>
            <a:gd name="adj1" fmla="val 276"/>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55</xdr:row>
      <xdr:rowOff>85725</xdr:rowOff>
    </xdr:from>
    <xdr:to>
      <xdr:col>4</xdr:col>
      <xdr:colOff>600075</xdr:colOff>
      <xdr:row>55</xdr:row>
      <xdr:rowOff>85725</xdr:rowOff>
    </xdr:to>
    <xdr:cxnSp macro="">
      <xdr:nvCxnSpPr>
        <xdr:cNvPr id="171" name="Straight Arrow Connector 170">
          <a:extLst>
            <a:ext uri="{FF2B5EF4-FFF2-40B4-BE49-F238E27FC236}">
              <a16:creationId xmlns:a16="http://schemas.microsoft.com/office/drawing/2014/main" id="{8BBF0879-8ADC-4046-8428-DE5A0E5CD843}"/>
            </a:ext>
          </a:extLst>
        </xdr:cNvPr>
        <xdr:cNvCxnSpPr/>
      </xdr:nvCxnSpPr>
      <xdr:spPr>
        <a:xfrm>
          <a:off x="2809875" y="10763250"/>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47</xdr:row>
      <xdr:rowOff>85725</xdr:rowOff>
    </xdr:from>
    <xdr:to>
      <xdr:col>4</xdr:col>
      <xdr:colOff>600076</xdr:colOff>
      <xdr:row>55</xdr:row>
      <xdr:rowOff>133353</xdr:rowOff>
    </xdr:to>
    <xdr:cxnSp macro="">
      <xdr:nvCxnSpPr>
        <xdr:cNvPr id="172" name="Connector: Elbow 186">
          <a:extLst>
            <a:ext uri="{FF2B5EF4-FFF2-40B4-BE49-F238E27FC236}">
              <a16:creationId xmlns:a16="http://schemas.microsoft.com/office/drawing/2014/main" id="{F965D393-A561-4CE9-94FB-10B49A3E59CA}"/>
            </a:ext>
          </a:extLst>
        </xdr:cNvPr>
        <xdr:cNvCxnSpPr/>
      </xdr:nvCxnSpPr>
      <xdr:spPr>
        <a:xfrm rot="5400000">
          <a:off x="2266949" y="9915526"/>
          <a:ext cx="1571628" cy="219076"/>
        </a:xfrm>
        <a:prstGeom prst="bentConnector3">
          <a:avLst>
            <a:gd name="adj1" fmla="val -303"/>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55</xdr:row>
      <xdr:rowOff>133350</xdr:rowOff>
    </xdr:from>
    <xdr:to>
      <xdr:col>4</xdr:col>
      <xdr:colOff>581025</xdr:colOff>
      <xdr:row>55</xdr:row>
      <xdr:rowOff>133351</xdr:rowOff>
    </xdr:to>
    <xdr:cxnSp macro="">
      <xdr:nvCxnSpPr>
        <xdr:cNvPr id="173" name="Straight Arrow Connector 172">
          <a:extLst>
            <a:ext uri="{FF2B5EF4-FFF2-40B4-BE49-F238E27FC236}">
              <a16:creationId xmlns:a16="http://schemas.microsoft.com/office/drawing/2014/main" id="{0642BA65-B7CD-4544-9297-5C481F4219BE}"/>
            </a:ext>
          </a:extLst>
        </xdr:cNvPr>
        <xdr:cNvCxnSpPr/>
      </xdr:nvCxnSpPr>
      <xdr:spPr>
        <a:xfrm flipV="1">
          <a:off x="2943225" y="10810875"/>
          <a:ext cx="200025" cy="1"/>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49</xdr:row>
      <xdr:rowOff>76203</xdr:rowOff>
    </xdr:from>
    <xdr:to>
      <xdr:col>4</xdr:col>
      <xdr:colOff>590552</xdr:colOff>
      <xdr:row>56</xdr:row>
      <xdr:rowOff>104779</xdr:rowOff>
    </xdr:to>
    <xdr:cxnSp macro="">
      <xdr:nvCxnSpPr>
        <xdr:cNvPr id="174" name="Connector: Elbow 188">
          <a:extLst>
            <a:ext uri="{FF2B5EF4-FFF2-40B4-BE49-F238E27FC236}">
              <a16:creationId xmlns:a16="http://schemas.microsoft.com/office/drawing/2014/main" id="{50425CAD-99F2-4186-8065-066BBF54F8F0}"/>
            </a:ext>
          </a:extLst>
        </xdr:cNvPr>
        <xdr:cNvCxnSpPr/>
      </xdr:nvCxnSpPr>
      <xdr:spPr>
        <a:xfrm rot="5400000">
          <a:off x="2305051" y="10125077"/>
          <a:ext cx="1362076" cy="333377"/>
        </a:xfrm>
        <a:prstGeom prst="bentConnector3">
          <a:avLst>
            <a:gd name="adj1" fmla="val -1049"/>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56</xdr:row>
      <xdr:rowOff>104776</xdr:rowOff>
    </xdr:from>
    <xdr:to>
      <xdr:col>4</xdr:col>
      <xdr:colOff>600075</xdr:colOff>
      <xdr:row>56</xdr:row>
      <xdr:rowOff>104776</xdr:rowOff>
    </xdr:to>
    <xdr:cxnSp macro="">
      <xdr:nvCxnSpPr>
        <xdr:cNvPr id="175" name="Straight Arrow Connector 174">
          <a:extLst>
            <a:ext uri="{FF2B5EF4-FFF2-40B4-BE49-F238E27FC236}">
              <a16:creationId xmlns:a16="http://schemas.microsoft.com/office/drawing/2014/main" id="{8E0D172D-3535-405B-8AFF-88105096A9DC}"/>
            </a:ext>
          </a:extLst>
        </xdr:cNvPr>
        <xdr:cNvCxnSpPr/>
      </xdr:nvCxnSpPr>
      <xdr:spPr>
        <a:xfrm>
          <a:off x="2809875" y="10972801"/>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368710</xdr:colOff>
      <xdr:row>53</xdr:row>
      <xdr:rowOff>152400</xdr:rowOff>
    </xdr:from>
    <xdr:to>
      <xdr:col>4</xdr:col>
      <xdr:colOff>57150</xdr:colOff>
      <xdr:row>56</xdr:row>
      <xdr:rowOff>161925</xdr:rowOff>
    </xdr:to>
    <xdr:sp macro="" textlink="">
      <xdr:nvSpPr>
        <xdr:cNvPr id="176" name="Cloud 175">
          <a:extLst>
            <a:ext uri="{FF2B5EF4-FFF2-40B4-BE49-F238E27FC236}">
              <a16:creationId xmlns:a16="http://schemas.microsoft.com/office/drawing/2014/main" id="{B73A9545-EC17-4E2D-92EA-AEFA95625A63}"/>
            </a:ext>
          </a:extLst>
        </xdr:cNvPr>
        <xdr:cNvSpPr/>
      </xdr:nvSpPr>
      <xdr:spPr>
        <a:xfrm>
          <a:off x="978310" y="10467975"/>
          <a:ext cx="1641065" cy="561975"/>
        </a:xfrm>
        <a:prstGeom prst="cloud">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276225</xdr:colOff>
      <xdr:row>61</xdr:row>
      <xdr:rowOff>165815</xdr:rowOff>
    </xdr:from>
    <xdr:to>
      <xdr:col>7</xdr:col>
      <xdr:colOff>209550</xdr:colOff>
      <xdr:row>65</xdr:row>
      <xdr:rowOff>53662</xdr:rowOff>
    </xdr:to>
    <xdr:sp macro="" textlink="">
      <xdr:nvSpPr>
        <xdr:cNvPr id="177" name="Cloud 176">
          <a:extLst>
            <a:ext uri="{FF2B5EF4-FFF2-40B4-BE49-F238E27FC236}">
              <a16:creationId xmlns:a16="http://schemas.microsoft.com/office/drawing/2014/main" id="{7430580C-9EC1-48C7-B1E2-BCE1C4C726F1}"/>
            </a:ext>
          </a:extLst>
        </xdr:cNvPr>
        <xdr:cNvSpPr/>
      </xdr:nvSpPr>
      <xdr:spPr>
        <a:xfrm>
          <a:off x="2838450" y="12005390"/>
          <a:ext cx="4219575" cy="649847"/>
        </a:xfrm>
        <a:prstGeom prst="cloud">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495300</xdr:colOff>
      <xdr:row>52</xdr:row>
      <xdr:rowOff>133350</xdr:rowOff>
    </xdr:from>
    <xdr:to>
      <xdr:col>9</xdr:col>
      <xdr:colOff>114300</xdr:colOff>
      <xdr:row>53</xdr:row>
      <xdr:rowOff>161925</xdr:rowOff>
    </xdr:to>
    <xdr:sp macro="" textlink="">
      <xdr:nvSpPr>
        <xdr:cNvPr id="178" name="Arrow: Down 193">
          <a:extLst>
            <a:ext uri="{FF2B5EF4-FFF2-40B4-BE49-F238E27FC236}">
              <a16:creationId xmlns:a16="http://schemas.microsoft.com/office/drawing/2014/main" id="{4DD5A802-CF09-489D-9A38-965E3EB980E7}"/>
            </a:ext>
          </a:extLst>
        </xdr:cNvPr>
        <xdr:cNvSpPr/>
      </xdr:nvSpPr>
      <xdr:spPr>
        <a:xfrm>
          <a:off x="7962900" y="10258425"/>
          <a:ext cx="285750" cy="219075"/>
        </a:xfrm>
        <a:prstGeom prst="downArrow">
          <a:avLst/>
        </a:prstGeom>
        <a:noFill/>
        <a:ln w="19050">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542925</xdr:colOff>
      <xdr:row>14</xdr:row>
      <xdr:rowOff>104775</xdr:rowOff>
    </xdr:from>
    <xdr:to>
      <xdr:col>16</xdr:col>
      <xdr:colOff>57150</xdr:colOff>
      <xdr:row>21</xdr:row>
      <xdr:rowOff>76200</xdr:rowOff>
    </xdr:to>
    <xdr:sp macro="" textlink="">
      <xdr:nvSpPr>
        <xdr:cNvPr id="179" name="Rectangle 178">
          <a:extLst>
            <a:ext uri="{FF2B5EF4-FFF2-40B4-BE49-F238E27FC236}">
              <a16:creationId xmlns:a16="http://schemas.microsoft.com/office/drawing/2014/main" id="{B19FEF89-D6F9-4A72-87EB-F72F715C82C6}"/>
            </a:ext>
          </a:extLst>
        </xdr:cNvPr>
        <xdr:cNvSpPr/>
      </xdr:nvSpPr>
      <xdr:spPr>
        <a:xfrm>
          <a:off x="10239375" y="2914650"/>
          <a:ext cx="14001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571500</xdr:colOff>
      <xdr:row>14</xdr:row>
      <xdr:rowOff>133350</xdr:rowOff>
    </xdr:from>
    <xdr:to>
      <xdr:col>22</xdr:col>
      <xdr:colOff>66675</xdr:colOff>
      <xdr:row>21</xdr:row>
      <xdr:rowOff>76201</xdr:rowOff>
    </xdr:to>
    <xdr:sp macro="" textlink="">
      <xdr:nvSpPr>
        <xdr:cNvPr id="180" name="Rectangle 179">
          <a:extLst>
            <a:ext uri="{FF2B5EF4-FFF2-40B4-BE49-F238E27FC236}">
              <a16:creationId xmlns:a16="http://schemas.microsoft.com/office/drawing/2014/main" id="{42C7502C-06F7-4408-8EED-01017A807B66}"/>
            </a:ext>
          </a:extLst>
        </xdr:cNvPr>
        <xdr:cNvSpPr/>
      </xdr:nvSpPr>
      <xdr:spPr>
        <a:xfrm>
          <a:off x="15973425" y="2943225"/>
          <a:ext cx="169545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590551</xdr:colOff>
      <xdr:row>17</xdr:row>
      <xdr:rowOff>104777</xdr:rowOff>
    </xdr:from>
    <xdr:to>
      <xdr:col>16</xdr:col>
      <xdr:colOff>600076</xdr:colOff>
      <xdr:row>18</xdr:row>
      <xdr:rowOff>104775</xdr:rowOff>
    </xdr:to>
    <xdr:cxnSp macro="">
      <xdr:nvCxnSpPr>
        <xdr:cNvPr id="181" name="Connector: Elbow 166">
          <a:extLst>
            <a:ext uri="{FF2B5EF4-FFF2-40B4-BE49-F238E27FC236}">
              <a16:creationId xmlns:a16="http://schemas.microsoft.com/office/drawing/2014/main" id="{A3E510A7-E8CB-4D5D-8BE6-6ADD8BC4A1A1}"/>
            </a:ext>
          </a:extLst>
        </xdr:cNvPr>
        <xdr:cNvCxnSpPr/>
      </xdr:nvCxnSpPr>
      <xdr:spPr>
        <a:xfrm rot="10800000">
          <a:off x="11506201" y="348615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5</xdr:colOff>
      <xdr:row>16</xdr:row>
      <xdr:rowOff>95253</xdr:rowOff>
    </xdr:from>
    <xdr:to>
      <xdr:col>16</xdr:col>
      <xdr:colOff>352425</xdr:colOff>
      <xdr:row>21</xdr:row>
      <xdr:rowOff>161925</xdr:rowOff>
    </xdr:to>
    <xdr:cxnSp macro="">
      <xdr:nvCxnSpPr>
        <xdr:cNvPr id="182" name="Connector: Elbow 167">
          <a:extLst>
            <a:ext uri="{FF2B5EF4-FFF2-40B4-BE49-F238E27FC236}">
              <a16:creationId xmlns:a16="http://schemas.microsoft.com/office/drawing/2014/main" id="{B75C8C2E-854D-44BE-9C75-366845D6A8D5}"/>
            </a:ext>
          </a:extLst>
        </xdr:cNvPr>
        <xdr:cNvCxnSpPr/>
      </xdr:nvCxnSpPr>
      <xdr:spPr>
        <a:xfrm rot="16200000" flipV="1">
          <a:off x="11249029" y="361950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38100</xdr:colOff>
      <xdr:row>14</xdr:row>
      <xdr:rowOff>104775</xdr:rowOff>
    </xdr:from>
    <xdr:to>
      <xdr:col>20</xdr:col>
      <xdr:colOff>9525</xdr:colOff>
      <xdr:row>17</xdr:row>
      <xdr:rowOff>104775</xdr:rowOff>
    </xdr:to>
    <xdr:cxnSp macro="">
      <xdr:nvCxnSpPr>
        <xdr:cNvPr id="183" name="Connector: Elbow 168">
          <a:extLst>
            <a:ext uri="{FF2B5EF4-FFF2-40B4-BE49-F238E27FC236}">
              <a16:creationId xmlns:a16="http://schemas.microsoft.com/office/drawing/2014/main" id="{E1922B0B-8403-4884-A6E5-13A79586857A}"/>
            </a:ext>
          </a:extLst>
        </xdr:cNvPr>
        <xdr:cNvCxnSpPr/>
      </xdr:nvCxnSpPr>
      <xdr:spPr>
        <a:xfrm>
          <a:off x="15440025" y="2914650"/>
          <a:ext cx="628650"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323850</xdr:colOff>
      <xdr:row>8</xdr:row>
      <xdr:rowOff>76200</xdr:rowOff>
    </xdr:from>
    <xdr:to>
      <xdr:col>22</xdr:col>
      <xdr:colOff>247650</xdr:colOff>
      <xdr:row>23</xdr:row>
      <xdr:rowOff>9526</xdr:rowOff>
    </xdr:to>
    <xdr:sp macro="" textlink="">
      <xdr:nvSpPr>
        <xdr:cNvPr id="184" name="Rectangle 183">
          <a:extLst>
            <a:ext uri="{FF2B5EF4-FFF2-40B4-BE49-F238E27FC236}">
              <a16:creationId xmlns:a16="http://schemas.microsoft.com/office/drawing/2014/main" id="{46161086-FF41-443B-8295-C0913B132170}"/>
            </a:ext>
          </a:extLst>
        </xdr:cNvPr>
        <xdr:cNvSpPr/>
      </xdr:nvSpPr>
      <xdr:spPr>
        <a:xfrm>
          <a:off x="10020300" y="1704975"/>
          <a:ext cx="7829550" cy="2828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342900</xdr:colOff>
      <xdr:row>21</xdr:row>
      <xdr:rowOff>142875</xdr:rowOff>
    </xdr:from>
    <xdr:to>
      <xdr:col>17</xdr:col>
      <xdr:colOff>0</xdr:colOff>
      <xdr:row>21</xdr:row>
      <xdr:rowOff>142875</xdr:rowOff>
    </xdr:to>
    <xdr:cxnSp macro="">
      <xdr:nvCxnSpPr>
        <xdr:cNvPr id="185" name="Straight Connector 184">
          <a:extLst>
            <a:ext uri="{FF2B5EF4-FFF2-40B4-BE49-F238E27FC236}">
              <a16:creationId xmlns:a16="http://schemas.microsoft.com/office/drawing/2014/main" id="{63C71FDF-6B2D-4D2D-9B58-A21568751310}"/>
            </a:ext>
          </a:extLst>
        </xdr:cNvPr>
        <xdr:cNvCxnSpPr/>
      </xdr:nvCxnSpPr>
      <xdr:spPr>
        <a:xfrm>
          <a:off x="11925300" y="428625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57150</xdr:colOff>
      <xdr:row>21</xdr:row>
      <xdr:rowOff>104775</xdr:rowOff>
    </xdr:from>
    <xdr:to>
      <xdr:col>19</xdr:col>
      <xdr:colOff>323850</xdr:colOff>
      <xdr:row>21</xdr:row>
      <xdr:rowOff>104775</xdr:rowOff>
    </xdr:to>
    <xdr:cxnSp macro="">
      <xdr:nvCxnSpPr>
        <xdr:cNvPr id="186" name="Straight Connector 185">
          <a:extLst>
            <a:ext uri="{FF2B5EF4-FFF2-40B4-BE49-F238E27FC236}">
              <a16:creationId xmlns:a16="http://schemas.microsoft.com/office/drawing/2014/main" id="{1A605568-6F72-4520-B036-280475D17B5C}"/>
            </a:ext>
          </a:extLst>
        </xdr:cNvPr>
        <xdr:cNvCxnSpPr/>
      </xdr:nvCxnSpPr>
      <xdr:spPr>
        <a:xfrm>
          <a:off x="15459075" y="424815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314324</xdr:colOff>
      <xdr:row>16</xdr:row>
      <xdr:rowOff>66676</xdr:rowOff>
    </xdr:from>
    <xdr:to>
      <xdr:col>20</xdr:col>
      <xdr:colOff>19052</xdr:colOff>
      <xdr:row>21</xdr:row>
      <xdr:rowOff>114302</xdr:rowOff>
    </xdr:to>
    <xdr:cxnSp macro="">
      <xdr:nvCxnSpPr>
        <xdr:cNvPr id="187" name="Connector: Elbow 172">
          <a:extLst>
            <a:ext uri="{FF2B5EF4-FFF2-40B4-BE49-F238E27FC236}">
              <a16:creationId xmlns:a16="http://schemas.microsoft.com/office/drawing/2014/main" id="{EE811421-20AD-4EF4-8E8A-CB0F18EBE231}"/>
            </a:ext>
          </a:extLst>
        </xdr:cNvPr>
        <xdr:cNvCxnSpPr/>
      </xdr:nvCxnSpPr>
      <xdr:spPr>
        <a:xfrm rot="5400000" flipH="1" flipV="1">
          <a:off x="15397163" y="3576637"/>
          <a:ext cx="1000126" cy="361953"/>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542925</xdr:colOff>
      <xdr:row>33</xdr:row>
      <xdr:rowOff>104775</xdr:rowOff>
    </xdr:from>
    <xdr:to>
      <xdr:col>16</xdr:col>
      <xdr:colOff>57150</xdr:colOff>
      <xdr:row>40</xdr:row>
      <xdr:rowOff>76200</xdr:rowOff>
    </xdr:to>
    <xdr:sp macro="" textlink="">
      <xdr:nvSpPr>
        <xdr:cNvPr id="188" name="Rectangle 187">
          <a:extLst>
            <a:ext uri="{FF2B5EF4-FFF2-40B4-BE49-F238E27FC236}">
              <a16:creationId xmlns:a16="http://schemas.microsoft.com/office/drawing/2014/main" id="{F9FF091B-DB6A-4C10-BBE6-2974FE2027C6}"/>
            </a:ext>
          </a:extLst>
        </xdr:cNvPr>
        <xdr:cNvSpPr/>
      </xdr:nvSpPr>
      <xdr:spPr>
        <a:xfrm>
          <a:off x="10239375" y="6553200"/>
          <a:ext cx="14001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571500</xdr:colOff>
      <xdr:row>33</xdr:row>
      <xdr:rowOff>133350</xdr:rowOff>
    </xdr:from>
    <xdr:to>
      <xdr:col>22</xdr:col>
      <xdr:colOff>66675</xdr:colOff>
      <xdr:row>40</xdr:row>
      <xdr:rowOff>76201</xdr:rowOff>
    </xdr:to>
    <xdr:sp macro="" textlink="">
      <xdr:nvSpPr>
        <xdr:cNvPr id="189" name="Rectangle 188">
          <a:extLst>
            <a:ext uri="{FF2B5EF4-FFF2-40B4-BE49-F238E27FC236}">
              <a16:creationId xmlns:a16="http://schemas.microsoft.com/office/drawing/2014/main" id="{BF55C571-7F2B-4ED6-8E1C-F458370EF9CA}"/>
            </a:ext>
          </a:extLst>
        </xdr:cNvPr>
        <xdr:cNvSpPr/>
      </xdr:nvSpPr>
      <xdr:spPr>
        <a:xfrm>
          <a:off x="15973425" y="6581775"/>
          <a:ext cx="169545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590551</xdr:colOff>
      <xdr:row>36</xdr:row>
      <xdr:rowOff>104777</xdr:rowOff>
    </xdr:from>
    <xdr:to>
      <xdr:col>16</xdr:col>
      <xdr:colOff>600076</xdr:colOff>
      <xdr:row>37</xdr:row>
      <xdr:rowOff>104775</xdr:rowOff>
    </xdr:to>
    <xdr:cxnSp macro="">
      <xdr:nvCxnSpPr>
        <xdr:cNvPr id="190" name="Connector: Elbow 196">
          <a:extLst>
            <a:ext uri="{FF2B5EF4-FFF2-40B4-BE49-F238E27FC236}">
              <a16:creationId xmlns:a16="http://schemas.microsoft.com/office/drawing/2014/main" id="{72616DCE-79A3-41FA-A22E-AA0F9EA8F2AB}"/>
            </a:ext>
          </a:extLst>
        </xdr:cNvPr>
        <xdr:cNvCxnSpPr/>
      </xdr:nvCxnSpPr>
      <xdr:spPr>
        <a:xfrm rot="10800000">
          <a:off x="11506201" y="712470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6</xdr:colOff>
      <xdr:row>35</xdr:row>
      <xdr:rowOff>95254</xdr:rowOff>
    </xdr:from>
    <xdr:to>
      <xdr:col>16</xdr:col>
      <xdr:colOff>368710</xdr:colOff>
      <xdr:row>39</xdr:row>
      <xdr:rowOff>102419</xdr:rowOff>
    </xdr:to>
    <xdr:cxnSp macro="">
      <xdr:nvCxnSpPr>
        <xdr:cNvPr id="191" name="Connector: Elbow 197">
          <a:extLst>
            <a:ext uri="{FF2B5EF4-FFF2-40B4-BE49-F238E27FC236}">
              <a16:creationId xmlns:a16="http://schemas.microsoft.com/office/drawing/2014/main" id="{CAE0910B-3B65-450B-9FFF-FD831C01807D}"/>
            </a:ext>
          </a:extLst>
        </xdr:cNvPr>
        <xdr:cNvCxnSpPr/>
      </xdr:nvCxnSpPr>
      <xdr:spPr>
        <a:xfrm rot="16200000" flipV="1">
          <a:off x="11382175" y="7124910"/>
          <a:ext cx="769165" cy="368704"/>
        </a:xfrm>
        <a:prstGeom prst="bentConnector3">
          <a:avLst>
            <a:gd name="adj1" fmla="val 100848"/>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38100</xdr:colOff>
      <xdr:row>33</xdr:row>
      <xdr:rowOff>104775</xdr:rowOff>
    </xdr:from>
    <xdr:to>
      <xdr:col>20</xdr:col>
      <xdr:colOff>9525</xdr:colOff>
      <xdr:row>36</xdr:row>
      <xdr:rowOff>104775</xdr:rowOff>
    </xdr:to>
    <xdr:cxnSp macro="">
      <xdr:nvCxnSpPr>
        <xdr:cNvPr id="192" name="Connector: Elbow 198">
          <a:extLst>
            <a:ext uri="{FF2B5EF4-FFF2-40B4-BE49-F238E27FC236}">
              <a16:creationId xmlns:a16="http://schemas.microsoft.com/office/drawing/2014/main" id="{DF6CEDB6-45A0-4D0D-A30D-981CB5AF4C53}"/>
            </a:ext>
          </a:extLst>
        </xdr:cNvPr>
        <xdr:cNvCxnSpPr/>
      </xdr:nvCxnSpPr>
      <xdr:spPr>
        <a:xfrm>
          <a:off x="15440025" y="6553200"/>
          <a:ext cx="628650"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354576</xdr:colOff>
      <xdr:row>27</xdr:row>
      <xdr:rowOff>76200</xdr:rowOff>
    </xdr:from>
    <xdr:to>
      <xdr:col>22</xdr:col>
      <xdr:colOff>278376</xdr:colOff>
      <xdr:row>42</xdr:row>
      <xdr:rowOff>9526</xdr:rowOff>
    </xdr:to>
    <xdr:sp macro="" textlink="">
      <xdr:nvSpPr>
        <xdr:cNvPr id="193" name="Rectangle 192">
          <a:extLst>
            <a:ext uri="{FF2B5EF4-FFF2-40B4-BE49-F238E27FC236}">
              <a16:creationId xmlns:a16="http://schemas.microsoft.com/office/drawing/2014/main" id="{7E7A6115-FA24-4AB5-B620-A6D0DC687C35}"/>
            </a:ext>
          </a:extLst>
        </xdr:cNvPr>
        <xdr:cNvSpPr/>
      </xdr:nvSpPr>
      <xdr:spPr>
        <a:xfrm>
          <a:off x="10051026" y="5362575"/>
          <a:ext cx="7829550" cy="2828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353142</xdr:colOff>
      <xdr:row>39</xdr:row>
      <xdr:rowOff>112148</xdr:rowOff>
    </xdr:from>
    <xdr:to>
      <xdr:col>17</xdr:col>
      <xdr:colOff>10242</xdr:colOff>
      <xdr:row>39</xdr:row>
      <xdr:rowOff>112148</xdr:rowOff>
    </xdr:to>
    <xdr:cxnSp macro="">
      <xdr:nvCxnSpPr>
        <xdr:cNvPr id="194" name="Straight Connector 193">
          <a:extLst>
            <a:ext uri="{FF2B5EF4-FFF2-40B4-BE49-F238E27FC236}">
              <a16:creationId xmlns:a16="http://schemas.microsoft.com/office/drawing/2014/main" id="{1EE48175-7FEF-4F34-823B-B6D3300CC393}"/>
            </a:ext>
          </a:extLst>
        </xdr:cNvPr>
        <xdr:cNvCxnSpPr/>
      </xdr:nvCxnSpPr>
      <xdr:spPr>
        <a:xfrm>
          <a:off x="11935542" y="7703573"/>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16182</xdr:colOff>
      <xdr:row>39</xdr:row>
      <xdr:rowOff>102419</xdr:rowOff>
    </xdr:from>
    <xdr:to>
      <xdr:col>19</xdr:col>
      <xdr:colOff>307259</xdr:colOff>
      <xdr:row>39</xdr:row>
      <xdr:rowOff>104775</xdr:rowOff>
    </xdr:to>
    <xdr:cxnSp macro="">
      <xdr:nvCxnSpPr>
        <xdr:cNvPr id="195" name="Straight Connector 194">
          <a:extLst>
            <a:ext uri="{FF2B5EF4-FFF2-40B4-BE49-F238E27FC236}">
              <a16:creationId xmlns:a16="http://schemas.microsoft.com/office/drawing/2014/main" id="{BDB52308-1113-4263-A9E8-ABB449AC19A4}"/>
            </a:ext>
          </a:extLst>
        </xdr:cNvPr>
        <xdr:cNvCxnSpPr/>
      </xdr:nvCxnSpPr>
      <xdr:spPr>
        <a:xfrm flipV="1">
          <a:off x="15418107" y="7693844"/>
          <a:ext cx="291077" cy="2356"/>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307260</xdr:colOff>
      <xdr:row>35</xdr:row>
      <xdr:rowOff>102420</xdr:rowOff>
    </xdr:from>
    <xdr:to>
      <xdr:col>20</xdr:col>
      <xdr:colOff>20487</xdr:colOff>
      <xdr:row>39</xdr:row>
      <xdr:rowOff>102422</xdr:rowOff>
    </xdr:to>
    <xdr:cxnSp macro="">
      <xdr:nvCxnSpPr>
        <xdr:cNvPr id="196" name="Connector: Elbow 202">
          <a:extLst>
            <a:ext uri="{FF2B5EF4-FFF2-40B4-BE49-F238E27FC236}">
              <a16:creationId xmlns:a16="http://schemas.microsoft.com/office/drawing/2014/main" id="{1CD580BD-EEF0-4222-BAE7-322CD286BDC8}"/>
            </a:ext>
          </a:extLst>
        </xdr:cNvPr>
        <xdr:cNvCxnSpPr/>
      </xdr:nvCxnSpPr>
      <xdr:spPr>
        <a:xfrm rot="5400000" flipH="1" flipV="1">
          <a:off x="15513410" y="7127620"/>
          <a:ext cx="762002" cy="370452"/>
        </a:xfrm>
        <a:prstGeom prst="bentConnector3">
          <a:avLst>
            <a:gd name="adj1" fmla="val 101316"/>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590551</xdr:colOff>
      <xdr:row>36</xdr:row>
      <xdr:rowOff>104777</xdr:rowOff>
    </xdr:from>
    <xdr:to>
      <xdr:col>16</xdr:col>
      <xdr:colOff>600076</xdr:colOff>
      <xdr:row>37</xdr:row>
      <xdr:rowOff>104775</xdr:rowOff>
    </xdr:to>
    <xdr:cxnSp macro="">
      <xdr:nvCxnSpPr>
        <xdr:cNvPr id="197" name="Connector: Elbow 216">
          <a:extLst>
            <a:ext uri="{FF2B5EF4-FFF2-40B4-BE49-F238E27FC236}">
              <a16:creationId xmlns:a16="http://schemas.microsoft.com/office/drawing/2014/main" id="{C320AA02-72EC-4E3C-9AD3-85276B764554}"/>
            </a:ext>
          </a:extLst>
        </xdr:cNvPr>
        <xdr:cNvCxnSpPr/>
      </xdr:nvCxnSpPr>
      <xdr:spPr>
        <a:xfrm rot="10800000">
          <a:off x="11506201" y="712470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542925</xdr:colOff>
      <xdr:row>14</xdr:row>
      <xdr:rowOff>104775</xdr:rowOff>
    </xdr:from>
    <xdr:to>
      <xdr:col>28</xdr:col>
      <xdr:colOff>57150</xdr:colOff>
      <xdr:row>21</xdr:row>
      <xdr:rowOff>76200</xdr:rowOff>
    </xdr:to>
    <xdr:sp macro="" textlink="">
      <xdr:nvSpPr>
        <xdr:cNvPr id="198" name="Rectangle 197">
          <a:extLst>
            <a:ext uri="{FF2B5EF4-FFF2-40B4-BE49-F238E27FC236}">
              <a16:creationId xmlns:a16="http://schemas.microsoft.com/office/drawing/2014/main" id="{F27F9B65-61A9-4EEA-8D7D-F1A80F5D038D}"/>
            </a:ext>
          </a:extLst>
        </xdr:cNvPr>
        <xdr:cNvSpPr/>
      </xdr:nvSpPr>
      <xdr:spPr>
        <a:xfrm>
          <a:off x="19002375" y="2914650"/>
          <a:ext cx="13430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571500</xdr:colOff>
      <xdr:row>14</xdr:row>
      <xdr:rowOff>133350</xdr:rowOff>
    </xdr:from>
    <xdr:to>
      <xdr:col>34</xdr:col>
      <xdr:colOff>66675</xdr:colOff>
      <xdr:row>21</xdr:row>
      <xdr:rowOff>76201</xdr:rowOff>
    </xdr:to>
    <xdr:sp macro="" textlink="">
      <xdr:nvSpPr>
        <xdr:cNvPr id="199" name="Rectangle 198">
          <a:extLst>
            <a:ext uri="{FF2B5EF4-FFF2-40B4-BE49-F238E27FC236}">
              <a16:creationId xmlns:a16="http://schemas.microsoft.com/office/drawing/2014/main" id="{64276CFD-FD6A-4A06-8A51-F26EDBC2B7E1}"/>
            </a:ext>
          </a:extLst>
        </xdr:cNvPr>
        <xdr:cNvSpPr/>
      </xdr:nvSpPr>
      <xdr:spPr>
        <a:xfrm>
          <a:off x="24717375" y="294322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590551</xdr:colOff>
      <xdr:row>17</xdr:row>
      <xdr:rowOff>104777</xdr:rowOff>
    </xdr:from>
    <xdr:to>
      <xdr:col>28</xdr:col>
      <xdr:colOff>600076</xdr:colOff>
      <xdr:row>18</xdr:row>
      <xdr:rowOff>104775</xdr:rowOff>
    </xdr:to>
    <xdr:cxnSp macro="">
      <xdr:nvCxnSpPr>
        <xdr:cNvPr id="200" name="Connector: Elbow 115">
          <a:extLst>
            <a:ext uri="{FF2B5EF4-FFF2-40B4-BE49-F238E27FC236}">
              <a16:creationId xmlns:a16="http://schemas.microsoft.com/office/drawing/2014/main" id="{C4C45F00-7F11-4312-93C0-85AA17113D8E}"/>
            </a:ext>
          </a:extLst>
        </xdr:cNvPr>
        <xdr:cNvCxnSpPr/>
      </xdr:nvCxnSpPr>
      <xdr:spPr>
        <a:xfrm rot="10800000">
          <a:off x="20269201" y="3486152"/>
          <a:ext cx="61912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5</xdr:colOff>
      <xdr:row>16</xdr:row>
      <xdr:rowOff>95253</xdr:rowOff>
    </xdr:from>
    <xdr:to>
      <xdr:col>28</xdr:col>
      <xdr:colOff>352425</xdr:colOff>
      <xdr:row>21</xdr:row>
      <xdr:rowOff>161925</xdr:rowOff>
    </xdr:to>
    <xdr:cxnSp macro="">
      <xdr:nvCxnSpPr>
        <xdr:cNvPr id="201" name="Connector: Elbow 116">
          <a:extLst>
            <a:ext uri="{FF2B5EF4-FFF2-40B4-BE49-F238E27FC236}">
              <a16:creationId xmlns:a16="http://schemas.microsoft.com/office/drawing/2014/main" id="{0A332929-2C95-4D41-9B44-A61BAA7827D1}"/>
            </a:ext>
          </a:extLst>
        </xdr:cNvPr>
        <xdr:cNvCxnSpPr/>
      </xdr:nvCxnSpPr>
      <xdr:spPr>
        <a:xfrm rot="16200000" flipV="1">
          <a:off x="19954879" y="361950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38100</xdr:colOff>
      <xdr:row>14</xdr:row>
      <xdr:rowOff>104775</xdr:rowOff>
    </xdr:from>
    <xdr:to>
      <xdr:col>32</xdr:col>
      <xdr:colOff>9525</xdr:colOff>
      <xdr:row>17</xdr:row>
      <xdr:rowOff>104775</xdr:rowOff>
    </xdr:to>
    <xdr:cxnSp macro="">
      <xdr:nvCxnSpPr>
        <xdr:cNvPr id="202" name="Connector: Elbow 117">
          <a:extLst>
            <a:ext uri="{FF2B5EF4-FFF2-40B4-BE49-F238E27FC236}">
              <a16:creationId xmlns:a16="http://schemas.microsoft.com/office/drawing/2014/main" id="{E05EAF10-276F-42D8-8B2D-1D6279B068F8}"/>
            </a:ext>
          </a:extLst>
        </xdr:cNvPr>
        <xdr:cNvCxnSpPr/>
      </xdr:nvCxnSpPr>
      <xdr:spPr>
        <a:xfrm>
          <a:off x="24183975" y="2914650"/>
          <a:ext cx="581025"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323850</xdr:colOff>
      <xdr:row>8</xdr:row>
      <xdr:rowOff>76200</xdr:rowOff>
    </xdr:from>
    <xdr:to>
      <xdr:col>34</xdr:col>
      <xdr:colOff>247650</xdr:colOff>
      <xdr:row>25</xdr:row>
      <xdr:rowOff>43297</xdr:rowOff>
    </xdr:to>
    <xdr:sp macro="" textlink="">
      <xdr:nvSpPr>
        <xdr:cNvPr id="203" name="Rectangle 202">
          <a:extLst>
            <a:ext uri="{FF2B5EF4-FFF2-40B4-BE49-F238E27FC236}">
              <a16:creationId xmlns:a16="http://schemas.microsoft.com/office/drawing/2014/main" id="{B322474F-186D-4716-B498-FD5BBAA3B10E}"/>
            </a:ext>
          </a:extLst>
        </xdr:cNvPr>
        <xdr:cNvSpPr/>
      </xdr:nvSpPr>
      <xdr:spPr>
        <a:xfrm>
          <a:off x="18783300" y="1704975"/>
          <a:ext cx="7439025" cy="3243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342900</xdr:colOff>
      <xdr:row>21</xdr:row>
      <xdr:rowOff>142875</xdr:rowOff>
    </xdr:from>
    <xdr:to>
      <xdr:col>29</xdr:col>
      <xdr:colOff>0</xdr:colOff>
      <xdr:row>21</xdr:row>
      <xdr:rowOff>142875</xdr:rowOff>
    </xdr:to>
    <xdr:cxnSp macro="">
      <xdr:nvCxnSpPr>
        <xdr:cNvPr id="204" name="Straight Connector 203">
          <a:extLst>
            <a:ext uri="{FF2B5EF4-FFF2-40B4-BE49-F238E27FC236}">
              <a16:creationId xmlns:a16="http://schemas.microsoft.com/office/drawing/2014/main" id="{5000E07A-D73B-418F-A54C-F50000A4293B}"/>
            </a:ext>
          </a:extLst>
        </xdr:cNvPr>
        <xdr:cNvCxnSpPr/>
      </xdr:nvCxnSpPr>
      <xdr:spPr>
        <a:xfrm>
          <a:off x="20631150" y="428625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57150</xdr:colOff>
      <xdr:row>21</xdr:row>
      <xdr:rowOff>104775</xdr:rowOff>
    </xdr:from>
    <xdr:to>
      <xdr:col>31</xdr:col>
      <xdr:colOff>323850</xdr:colOff>
      <xdr:row>21</xdr:row>
      <xdr:rowOff>104775</xdr:rowOff>
    </xdr:to>
    <xdr:cxnSp macro="">
      <xdr:nvCxnSpPr>
        <xdr:cNvPr id="205" name="Straight Connector 204">
          <a:extLst>
            <a:ext uri="{FF2B5EF4-FFF2-40B4-BE49-F238E27FC236}">
              <a16:creationId xmlns:a16="http://schemas.microsoft.com/office/drawing/2014/main" id="{58ADC1EA-04C2-4A22-8C29-80C38B267D7F}"/>
            </a:ext>
          </a:extLst>
        </xdr:cNvPr>
        <xdr:cNvCxnSpPr/>
      </xdr:nvCxnSpPr>
      <xdr:spPr>
        <a:xfrm>
          <a:off x="24203025" y="424815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314324</xdr:colOff>
      <xdr:row>16</xdr:row>
      <xdr:rowOff>66676</xdr:rowOff>
    </xdr:from>
    <xdr:to>
      <xdr:col>32</xdr:col>
      <xdr:colOff>19052</xdr:colOff>
      <xdr:row>21</xdr:row>
      <xdr:rowOff>114302</xdr:rowOff>
    </xdr:to>
    <xdr:cxnSp macro="">
      <xdr:nvCxnSpPr>
        <xdr:cNvPr id="206" name="Connector: Elbow 121">
          <a:extLst>
            <a:ext uri="{FF2B5EF4-FFF2-40B4-BE49-F238E27FC236}">
              <a16:creationId xmlns:a16="http://schemas.microsoft.com/office/drawing/2014/main" id="{78CD66D4-2E1B-4EBA-98D8-B0CF13759940}"/>
            </a:ext>
          </a:extLst>
        </xdr:cNvPr>
        <xdr:cNvCxnSpPr/>
      </xdr:nvCxnSpPr>
      <xdr:spPr>
        <a:xfrm rot="5400000" flipH="1" flipV="1">
          <a:off x="24117300" y="3600450"/>
          <a:ext cx="1000126" cy="314328"/>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542925</xdr:colOff>
      <xdr:row>34</xdr:row>
      <xdr:rowOff>104775</xdr:rowOff>
    </xdr:from>
    <xdr:to>
      <xdr:col>28</xdr:col>
      <xdr:colOff>57150</xdr:colOff>
      <xdr:row>41</xdr:row>
      <xdr:rowOff>76200</xdr:rowOff>
    </xdr:to>
    <xdr:sp macro="" textlink="">
      <xdr:nvSpPr>
        <xdr:cNvPr id="207" name="Rectangle 206">
          <a:extLst>
            <a:ext uri="{FF2B5EF4-FFF2-40B4-BE49-F238E27FC236}">
              <a16:creationId xmlns:a16="http://schemas.microsoft.com/office/drawing/2014/main" id="{9585B191-0A57-4BA3-BF81-928408D4921A}"/>
            </a:ext>
          </a:extLst>
        </xdr:cNvPr>
        <xdr:cNvSpPr/>
      </xdr:nvSpPr>
      <xdr:spPr>
        <a:xfrm>
          <a:off x="19002375" y="6743700"/>
          <a:ext cx="13430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571500</xdr:colOff>
      <xdr:row>34</xdr:row>
      <xdr:rowOff>133350</xdr:rowOff>
    </xdr:from>
    <xdr:to>
      <xdr:col>34</xdr:col>
      <xdr:colOff>66675</xdr:colOff>
      <xdr:row>41</xdr:row>
      <xdr:rowOff>76201</xdr:rowOff>
    </xdr:to>
    <xdr:sp macro="" textlink="">
      <xdr:nvSpPr>
        <xdr:cNvPr id="208" name="Rectangle 207">
          <a:extLst>
            <a:ext uri="{FF2B5EF4-FFF2-40B4-BE49-F238E27FC236}">
              <a16:creationId xmlns:a16="http://schemas.microsoft.com/office/drawing/2014/main" id="{12BE9942-CE04-4F93-BFAA-4BA516EB77EE}"/>
            </a:ext>
          </a:extLst>
        </xdr:cNvPr>
        <xdr:cNvSpPr/>
      </xdr:nvSpPr>
      <xdr:spPr>
        <a:xfrm>
          <a:off x="24717375" y="677227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590551</xdr:colOff>
      <xdr:row>37</xdr:row>
      <xdr:rowOff>104777</xdr:rowOff>
    </xdr:from>
    <xdr:to>
      <xdr:col>28</xdr:col>
      <xdr:colOff>600076</xdr:colOff>
      <xdr:row>38</xdr:row>
      <xdr:rowOff>104775</xdr:rowOff>
    </xdr:to>
    <xdr:cxnSp macro="">
      <xdr:nvCxnSpPr>
        <xdr:cNvPr id="209" name="Connector: Elbow 124">
          <a:extLst>
            <a:ext uri="{FF2B5EF4-FFF2-40B4-BE49-F238E27FC236}">
              <a16:creationId xmlns:a16="http://schemas.microsoft.com/office/drawing/2014/main" id="{B671B493-32AA-4737-9393-C4B606E85E99}"/>
            </a:ext>
          </a:extLst>
        </xdr:cNvPr>
        <xdr:cNvCxnSpPr/>
      </xdr:nvCxnSpPr>
      <xdr:spPr>
        <a:xfrm rot="10800000">
          <a:off x="20269201" y="7315202"/>
          <a:ext cx="61912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5</xdr:colOff>
      <xdr:row>36</xdr:row>
      <xdr:rowOff>95253</xdr:rowOff>
    </xdr:from>
    <xdr:to>
      <xdr:col>28</xdr:col>
      <xdr:colOff>352425</xdr:colOff>
      <xdr:row>41</xdr:row>
      <xdr:rowOff>161925</xdr:rowOff>
    </xdr:to>
    <xdr:cxnSp macro="">
      <xdr:nvCxnSpPr>
        <xdr:cNvPr id="210" name="Connector: Elbow 125">
          <a:extLst>
            <a:ext uri="{FF2B5EF4-FFF2-40B4-BE49-F238E27FC236}">
              <a16:creationId xmlns:a16="http://schemas.microsoft.com/office/drawing/2014/main" id="{B25E0DFE-BA14-4B56-9BA1-D59F4C4CA5B7}"/>
            </a:ext>
          </a:extLst>
        </xdr:cNvPr>
        <xdr:cNvCxnSpPr/>
      </xdr:nvCxnSpPr>
      <xdr:spPr>
        <a:xfrm rot="16200000" flipV="1">
          <a:off x="19954879" y="744855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38100</xdr:colOff>
      <xdr:row>34</xdr:row>
      <xdr:rowOff>104775</xdr:rowOff>
    </xdr:from>
    <xdr:to>
      <xdr:col>32</xdr:col>
      <xdr:colOff>9525</xdr:colOff>
      <xdr:row>37</xdr:row>
      <xdr:rowOff>104775</xdr:rowOff>
    </xdr:to>
    <xdr:cxnSp macro="">
      <xdr:nvCxnSpPr>
        <xdr:cNvPr id="211" name="Connector: Elbow 126">
          <a:extLst>
            <a:ext uri="{FF2B5EF4-FFF2-40B4-BE49-F238E27FC236}">
              <a16:creationId xmlns:a16="http://schemas.microsoft.com/office/drawing/2014/main" id="{74D6E5F6-8131-4CB7-BE19-18E7814C97AE}"/>
            </a:ext>
          </a:extLst>
        </xdr:cNvPr>
        <xdr:cNvCxnSpPr/>
      </xdr:nvCxnSpPr>
      <xdr:spPr>
        <a:xfrm>
          <a:off x="24183975" y="6743700"/>
          <a:ext cx="581025"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323850</xdr:colOff>
      <xdr:row>28</xdr:row>
      <xdr:rowOff>76200</xdr:rowOff>
    </xdr:from>
    <xdr:to>
      <xdr:col>34</xdr:col>
      <xdr:colOff>247650</xdr:colOff>
      <xdr:row>45</xdr:row>
      <xdr:rowOff>43297</xdr:rowOff>
    </xdr:to>
    <xdr:sp macro="" textlink="">
      <xdr:nvSpPr>
        <xdr:cNvPr id="212" name="Rectangle 211">
          <a:extLst>
            <a:ext uri="{FF2B5EF4-FFF2-40B4-BE49-F238E27FC236}">
              <a16:creationId xmlns:a16="http://schemas.microsoft.com/office/drawing/2014/main" id="{75C7E593-A8A6-40A7-81B6-D6030844CA3D}"/>
            </a:ext>
          </a:extLst>
        </xdr:cNvPr>
        <xdr:cNvSpPr/>
      </xdr:nvSpPr>
      <xdr:spPr>
        <a:xfrm>
          <a:off x="18783300" y="5553075"/>
          <a:ext cx="7439025" cy="32627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342900</xdr:colOff>
      <xdr:row>41</xdr:row>
      <xdr:rowOff>142875</xdr:rowOff>
    </xdr:from>
    <xdr:to>
      <xdr:col>29</xdr:col>
      <xdr:colOff>0</xdr:colOff>
      <xdr:row>41</xdr:row>
      <xdr:rowOff>142875</xdr:rowOff>
    </xdr:to>
    <xdr:cxnSp macro="">
      <xdr:nvCxnSpPr>
        <xdr:cNvPr id="213" name="Straight Connector 212">
          <a:extLst>
            <a:ext uri="{FF2B5EF4-FFF2-40B4-BE49-F238E27FC236}">
              <a16:creationId xmlns:a16="http://schemas.microsoft.com/office/drawing/2014/main" id="{D6DBF344-BFB8-4ADC-A41D-F2B1A2D0ED72}"/>
            </a:ext>
          </a:extLst>
        </xdr:cNvPr>
        <xdr:cNvCxnSpPr/>
      </xdr:nvCxnSpPr>
      <xdr:spPr>
        <a:xfrm>
          <a:off x="20631150" y="811530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57150</xdr:colOff>
      <xdr:row>41</xdr:row>
      <xdr:rowOff>104775</xdr:rowOff>
    </xdr:from>
    <xdr:to>
      <xdr:col>31</xdr:col>
      <xdr:colOff>323850</xdr:colOff>
      <xdr:row>41</xdr:row>
      <xdr:rowOff>104775</xdr:rowOff>
    </xdr:to>
    <xdr:cxnSp macro="">
      <xdr:nvCxnSpPr>
        <xdr:cNvPr id="214" name="Straight Connector 213">
          <a:extLst>
            <a:ext uri="{FF2B5EF4-FFF2-40B4-BE49-F238E27FC236}">
              <a16:creationId xmlns:a16="http://schemas.microsoft.com/office/drawing/2014/main" id="{92BEC70A-44CE-42E5-AF4A-8E9E8F85E65D}"/>
            </a:ext>
          </a:extLst>
        </xdr:cNvPr>
        <xdr:cNvCxnSpPr/>
      </xdr:nvCxnSpPr>
      <xdr:spPr>
        <a:xfrm>
          <a:off x="24203025" y="807720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314324</xdr:colOff>
      <xdr:row>36</xdr:row>
      <xdr:rowOff>66676</xdr:rowOff>
    </xdr:from>
    <xdr:to>
      <xdr:col>32</xdr:col>
      <xdr:colOff>19052</xdr:colOff>
      <xdr:row>41</xdr:row>
      <xdr:rowOff>114302</xdr:rowOff>
    </xdr:to>
    <xdr:cxnSp macro="">
      <xdr:nvCxnSpPr>
        <xdr:cNvPr id="215" name="Connector: Elbow 131">
          <a:extLst>
            <a:ext uri="{FF2B5EF4-FFF2-40B4-BE49-F238E27FC236}">
              <a16:creationId xmlns:a16="http://schemas.microsoft.com/office/drawing/2014/main" id="{F3983A9E-B100-4614-9230-B8C0A8AC4E50}"/>
            </a:ext>
          </a:extLst>
        </xdr:cNvPr>
        <xdr:cNvCxnSpPr/>
      </xdr:nvCxnSpPr>
      <xdr:spPr>
        <a:xfrm rot="5400000" flipH="1" flipV="1">
          <a:off x="24117300" y="7429500"/>
          <a:ext cx="1000126" cy="314328"/>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542925</xdr:colOff>
      <xdr:row>14</xdr:row>
      <xdr:rowOff>104775</xdr:rowOff>
    </xdr:from>
    <xdr:to>
      <xdr:col>39</xdr:col>
      <xdr:colOff>57150</xdr:colOff>
      <xdr:row>21</xdr:row>
      <xdr:rowOff>76200</xdr:rowOff>
    </xdr:to>
    <xdr:sp macro="" textlink="">
      <xdr:nvSpPr>
        <xdr:cNvPr id="216" name="Rectangle 215">
          <a:extLst>
            <a:ext uri="{FF2B5EF4-FFF2-40B4-BE49-F238E27FC236}">
              <a16:creationId xmlns:a16="http://schemas.microsoft.com/office/drawing/2014/main" id="{837091CF-F3DB-4EE0-95F7-8DA1CA398D8F}"/>
            </a:ext>
          </a:extLst>
        </xdr:cNvPr>
        <xdr:cNvSpPr/>
      </xdr:nvSpPr>
      <xdr:spPr>
        <a:xfrm>
          <a:off x="27412950" y="2914650"/>
          <a:ext cx="18002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42</xdr:col>
      <xdr:colOff>571500</xdr:colOff>
      <xdr:row>14</xdr:row>
      <xdr:rowOff>133350</xdr:rowOff>
    </xdr:from>
    <xdr:to>
      <xdr:col>45</xdr:col>
      <xdr:colOff>66675</xdr:colOff>
      <xdr:row>21</xdr:row>
      <xdr:rowOff>76201</xdr:rowOff>
    </xdr:to>
    <xdr:sp macro="" textlink="">
      <xdr:nvSpPr>
        <xdr:cNvPr id="217" name="Rectangle 216">
          <a:extLst>
            <a:ext uri="{FF2B5EF4-FFF2-40B4-BE49-F238E27FC236}">
              <a16:creationId xmlns:a16="http://schemas.microsoft.com/office/drawing/2014/main" id="{96857943-56CC-48F9-9BEC-415247F399C4}"/>
            </a:ext>
          </a:extLst>
        </xdr:cNvPr>
        <xdr:cNvSpPr/>
      </xdr:nvSpPr>
      <xdr:spPr>
        <a:xfrm>
          <a:off x="33318450" y="294322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36</xdr:col>
      <xdr:colOff>323850</xdr:colOff>
      <xdr:row>8</xdr:row>
      <xdr:rowOff>76200</xdr:rowOff>
    </xdr:from>
    <xdr:to>
      <xdr:col>45</xdr:col>
      <xdr:colOff>247650</xdr:colOff>
      <xdr:row>25</xdr:row>
      <xdr:rowOff>43297</xdr:rowOff>
    </xdr:to>
    <xdr:sp macro="" textlink="">
      <xdr:nvSpPr>
        <xdr:cNvPr id="218" name="Rectangle 217">
          <a:extLst>
            <a:ext uri="{FF2B5EF4-FFF2-40B4-BE49-F238E27FC236}">
              <a16:creationId xmlns:a16="http://schemas.microsoft.com/office/drawing/2014/main" id="{34AC078F-78F8-43DC-B475-FCE221D7F86F}"/>
            </a:ext>
          </a:extLst>
        </xdr:cNvPr>
        <xdr:cNvSpPr/>
      </xdr:nvSpPr>
      <xdr:spPr>
        <a:xfrm>
          <a:off x="27193875" y="1704975"/>
          <a:ext cx="7629525" cy="3243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36</xdr:col>
      <xdr:colOff>542925</xdr:colOff>
      <xdr:row>35</xdr:row>
      <xdr:rowOff>104775</xdr:rowOff>
    </xdr:from>
    <xdr:to>
      <xdr:col>39</xdr:col>
      <xdr:colOff>57150</xdr:colOff>
      <xdr:row>42</xdr:row>
      <xdr:rowOff>76200</xdr:rowOff>
    </xdr:to>
    <xdr:sp macro="" textlink="">
      <xdr:nvSpPr>
        <xdr:cNvPr id="219" name="Rectangle 218">
          <a:extLst>
            <a:ext uri="{FF2B5EF4-FFF2-40B4-BE49-F238E27FC236}">
              <a16:creationId xmlns:a16="http://schemas.microsoft.com/office/drawing/2014/main" id="{6A537BB3-5822-4DDD-A85A-907F65F0FE24}"/>
            </a:ext>
          </a:extLst>
        </xdr:cNvPr>
        <xdr:cNvSpPr/>
      </xdr:nvSpPr>
      <xdr:spPr>
        <a:xfrm>
          <a:off x="27412950" y="6934200"/>
          <a:ext cx="1800225" cy="132397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42</xdr:col>
      <xdr:colOff>571500</xdr:colOff>
      <xdr:row>35</xdr:row>
      <xdr:rowOff>133350</xdr:rowOff>
    </xdr:from>
    <xdr:to>
      <xdr:col>45</xdr:col>
      <xdr:colOff>66675</xdr:colOff>
      <xdr:row>42</xdr:row>
      <xdr:rowOff>76201</xdr:rowOff>
    </xdr:to>
    <xdr:sp macro="" textlink="">
      <xdr:nvSpPr>
        <xdr:cNvPr id="220" name="Rectangle 219">
          <a:extLst>
            <a:ext uri="{FF2B5EF4-FFF2-40B4-BE49-F238E27FC236}">
              <a16:creationId xmlns:a16="http://schemas.microsoft.com/office/drawing/2014/main" id="{725FB3DD-DFC8-4E34-9261-177CBC756D83}"/>
            </a:ext>
          </a:extLst>
        </xdr:cNvPr>
        <xdr:cNvSpPr/>
      </xdr:nvSpPr>
      <xdr:spPr>
        <a:xfrm>
          <a:off x="33318450" y="6962775"/>
          <a:ext cx="1323975" cy="129540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38</xdr:col>
      <xdr:colOff>703214</xdr:colOff>
      <xdr:row>37</xdr:row>
      <xdr:rowOff>112660</xdr:rowOff>
    </xdr:from>
    <xdr:to>
      <xdr:col>40</xdr:col>
      <xdr:colOff>10242</xdr:colOff>
      <xdr:row>38</xdr:row>
      <xdr:rowOff>94534</xdr:rowOff>
    </xdr:to>
    <xdr:cxnSp macro="">
      <xdr:nvCxnSpPr>
        <xdr:cNvPr id="221" name="Connector: Elbow 214">
          <a:extLst>
            <a:ext uri="{FF2B5EF4-FFF2-40B4-BE49-F238E27FC236}">
              <a16:creationId xmlns:a16="http://schemas.microsoft.com/office/drawing/2014/main" id="{F4B6A785-CB07-4DF4-8110-E555E14B50D7}"/>
            </a:ext>
          </a:extLst>
        </xdr:cNvPr>
        <xdr:cNvCxnSpPr/>
      </xdr:nvCxnSpPr>
      <xdr:spPr>
        <a:xfrm rot="10800000" flipV="1">
          <a:off x="28887689" y="7323085"/>
          <a:ext cx="888178" cy="172374"/>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7</xdr:colOff>
      <xdr:row>37</xdr:row>
      <xdr:rowOff>95254</xdr:rowOff>
    </xdr:from>
    <xdr:to>
      <xdr:col>39</xdr:col>
      <xdr:colOff>337983</xdr:colOff>
      <xdr:row>41</xdr:row>
      <xdr:rowOff>122903</xdr:rowOff>
    </xdr:to>
    <xdr:cxnSp macro="">
      <xdr:nvCxnSpPr>
        <xdr:cNvPr id="222" name="Connector: Elbow 215">
          <a:extLst>
            <a:ext uri="{FF2B5EF4-FFF2-40B4-BE49-F238E27FC236}">
              <a16:creationId xmlns:a16="http://schemas.microsoft.com/office/drawing/2014/main" id="{9B0BA6B9-83C4-4CE3-8A83-9AC37BCC6449}"/>
            </a:ext>
          </a:extLst>
        </xdr:cNvPr>
        <xdr:cNvCxnSpPr/>
      </xdr:nvCxnSpPr>
      <xdr:spPr>
        <a:xfrm rot="16200000" flipV="1">
          <a:off x="28930195" y="7531516"/>
          <a:ext cx="789649" cy="337976"/>
        </a:xfrm>
        <a:prstGeom prst="bentConnector3">
          <a:avLst>
            <a:gd name="adj1" fmla="val 995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17617</xdr:colOff>
      <xdr:row>38</xdr:row>
      <xdr:rowOff>102419</xdr:rowOff>
    </xdr:from>
    <xdr:to>
      <xdr:col>43</xdr:col>
      <xdr:colOff>0</xdr:colOff>
      <xdr:row>38</xdr:row>
      <xdr:rowOff>125258</xdr:rowOff>
    </xdr:to>
    <xdr:cxnSp macro="">
      <xdr:nvCxnSpPr>
        <xdr:cNvPr id="223" name="Connector: Elbow 217">
          <a:extLst>
            <a:ext uri="{FF2B5EF4-FFF2-40B4-BE49-F238E27FC236}">
              <a16:creationId xmlns:a16="http://schemas.microsoft.com/office/drawing/2014/main" id="{7B88CAEB-C528-4585-A402-F62DA5D626ED}"/>
            </a:ext>
          </a:extLst>
        </xdr:cNvPr>
        <xdr:cNvCxnSpPr/>
      </xdr:nvCxnSpPr>
      <xdr:spPr>
        <a:xfrm flipV="1">
          <a:off x="32764567" y="7503344"/>
          <a:ext cx="591983" cy="2283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323850</xdr:colOff>
      <xdr:row>29</xdr:row>
      <xdr:rowOff>76200</xdr:rowOff>
    </xdr:from>
    <xdr:to>
      <xdr:col>45</xdr:col>
      <xdr:colOff>247650</xdr:colOff>
      <xdr:row>46</xdr:row>
      <xdr:rowOff>43297</xdr:rowOff>
    </xdr:to>
    <xdr:sp macro="" textlink="">
      <xdr:nvSpPr>
        <xdr:cNvPr id="224" name="Rectangle 223">
          <a:extLst>
            <a:ext uri="{FF2B5EF4-FFF2-40B4-BE49-F238E27FC236}">
              <a16:creationId xmlns:a16="http://schemas.microsoft.com/office/drawing/2014/main" id="{9398E7AB-D672-4A09-BC82-CD1DE6551776}"/>
            </a:ext>
          </a:extLst>
        </xdr:cNvPr>
        <xdr:cNvSpPr/>
      </xdr:nvSpPr>
      <xdr:spPr>
        <a:xfrm>
          <a:off x="27193875" y="5743575"/>
          <a:ext cx="7629525" cy="32627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39</xdr:col>
      <xdr:colOff>342900</xdr:colOff>
      <xdr:row>41</xdr:row>
      <xdr:rowOff>101907</xdr:rowOff>
    </xdr:from>
    <xdr:to>
      <xdr:col>40</xdr:col>
      <xdr:colOff>0</xdr:colOff>
      <xdr:row>41</xdr:row>
      <xdr:rowOff>101907</xdr:rowOff>
    </xdr:to>
    <xdr:cxnSp macro="">
      <xdr:nvCxnSpPr>
        <xdr:cNvPr id="225" name="Straight Connector 224">
          <a:extLst>
            <a:ext uri="{FF2B5EF4-FFF2-40B4-BE49-F238E27FC236}">
              <a16:creationId xmlns:a16="http://schemas.microsoft.com/office/drawing/2014/main" id="{C9F64DD0-52D5-4C2E-9F62-D0B3B9D3EC9E}"/>
            </a:ext>
          </a:extLst>
        </xdr:cNvPr>
        <xdr:cNvCxnSpPr/>
      </xdr:nvCxnSpPr>
      <xdr:spPr>
        <a:xfrm>
          <a:off x="29498925" y="8074332"/>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16182</xdr:colOff>
      <xdr:row>41</xdr:row>
      <xdr:rowOff>84291</xdr:rowOff>
    </xdr:from>
    <xdr:to>
      <xdr:col>42</xdr:col>
      <xdr:colOff>282882</xdr:colOff>
      <xdr:row>41</xdr:row>
      <xdr:rowOff>84291</xdr:rowOff>
    </xdr:to>
    <xdr:cxnSp macro="">
      <xdr:nvCxnSpPr>
        <xdr:cNvPr id="226" name="Straight Connector 225">
          <a:extLst>
            <a:ext uri="{FF2B5EF4-FFF2-40B4-BE49-F238E27FC236}">
              <a16:creationId xmlns:a16="http://schemas.microsoft.com/office/drawing/2014/main" id="{83DB565E-E4E7-4EEC-B84B-37FB25537F4B}"/>
            </a:ext>
          </a:extLst>
        </xdr:cNvPr>
        <xdr:cNvCxnSpPr/>
      </xdr:nvCxnSpPr>
      <xdr:spPr>
        <a:xfrm>
          <a:off x="32763132" y="8056716"/>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286776</xdr:colOff>
      <xdr:row>37</xdr:row>
      <xdr:rowOff>112661</xdr:rowOff>
    </xdr:from>
    <xdr:to>
      <xdr:col>43</xdr:col>
      <xdr:colOff>4</xdr:colOff>
      <xdr:row>41</xdr:row>
      <xdr:rowOff>81939</xdr:rowOff>
    </xdr:to>
    <xdr:cxnSp macro="">
      <xdr:nvCxnSpPr>
        <xdr:cNvPr id="227" name="Connector: Elbow 221">
          <a:extLst>
            <a:ext uri="{FF2B5EF4-FFF2-40B4-BE49-F238E27FC236}">
              <a16:creationId xmlns:a16="http://schemas.microsoft.com/office/drawing/2014/main" id="{000F2D20-E43F-489F-A03C-AD1484EB1711}"/>
            </a:ext>
          </a:extLst>
        </xdr:cNvPr>
        <xdr:cNvCxnSpPr/>
      </xdr:nvCxnSpPr>
      <xdr:spPr>
        <a:xfrm rot="5400000" flipH="1" flipV="1">
          <a:off x="32829501" y="7527311"/>
          <a:ext cx="731278" cy="322828"/>
        </a:xfrm>
        <a:prstGeom prst="bentConnector3">
          <a:avLst>
            <a:gd name="adj1" fmla="val 100667"/>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456127</xdr:colOff>
      <xdr:row>53</xdr:row>
      <xdr:rowOff>107324</xdr:rowOff>
    </xdr:from>
    <xdr:to>
      <xdr:col>10</xdr:col>
      <xdr:colOff>52390</xdr:colOff>
      <xdr:row>57</xdr:row>
      <xdr:rowOff>172254</xdr:rowOff>
    </xdr:to>
    <xdr:sp macro="" textlink="">
      <xdr:nvSpPr>
        <xdr:cNvPr id="228" name="Cloud 227">
          <a:extLst>
            <a:ext uri="{FF2B5EF4-FFF2-40B4-BE49-F238E27FC236}">
              <a16:creationId xmlns:a16="http://schemas.microsoft.com/office/drawing/2014/main" id="{667BDC9B-FF10-454F-A7AA-CB16806DC867}"/>
            </a:ext>
          </a:extLst>
        </xdr:cNvPr>
        <xdr:cNvSpPr/>
      </xdr:nvSpPr>
      <xdr:spPr>
        <a:xfrm>
          <a:off x="7304602" y="10422899"/>
          <a:ext cx="1548888" cy="807880"/>
        </a:xfrm>
        <a:prstGeom prst="cloud">
          <a:avLst/>
        </a:prstGeom>
        <a:noFill/>
        <a:ln w="285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542925</xdr:colOff>
      <xdr:row>115</xdr:row>
      <xdr:rowOff>104775</xdr:rowOff>
    </xdr:from>
    <xdr:to>
      <xdr:col>4</xdr:col>
      <xdr:colOff>57150</xdr:colOff>
      <xdr:row>122</xdr:row>
      <xdr:rowOff>76200</xdr:rowOff>
    </xdr:to>
    <xdr:sp macro="" textlink="">
      <xdr:nvSpPr>
        <xdr:cNvPr id="229" name="Rectangle 228">
          <a:extLst>
            <a:ext uri="{FF2B5EF4-FFF2-40B4-BE49-F238E27FC236}">
              <a16:creationId xmlns:a16="http://schemas.microsoft.com/office/drawing/2014/main" id="{95BF16EC-A95C-404A-AE00-503C6526D7A0}"/>
            </a:ext>
          </a:extLst>
        </xdr:cNvPr>
        <xdr:cNvSpPr/>
      </xdr:nvSpPr>
      <xdr:spPr>
        <a:xfrm>
          <a:off x="1152525" y="22345650"/>
          <a:ext cx="1466850"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571500</xdr:colOff>
      <xdr:row>115</xdr:row>
      <xdr:rowOff>133350</xdr:rowOff>
    </xdr:from>
    <xdr:to>
      <xdr:col>10</xdr:col>
      <xdr:colOff>66675</xdr:colOff>
      <xdr:row>122</xdr:row>
      <xdr:rowOff>76201</xdr:rowOff>
    </xdr:to>
    <xdr:sp macro="" textlink="">
      <xdr:nvSpPr>
        <xdr:cNvPr id="230" name="Rectangle 229">
          <a:extLst>
            <a:ext uri="{FF2B5EF4-FFF2-40B4-BE49-F238E27FC236}">
              <a16:creationId xmlns:a16="http://schemas.microsoft.com/office/drawing/2014/main" id="{51F2DE9B-6644-47AB-884D-A8358638DFCA}"/>
            </a:ext>
          </a:extLst>
        </xdr:cNvPr>
        <xdr:cNvSpPr/>
      </xdr:nvSpPr>
      <xdr:spPr>
        <a:xfrm>
          <a:off x="7419975" y="22374225"/>
          <a:ext cx="144780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542925</xdr:colOff>
      <xdr:row>123</xdr:row>
      <xdr:rowOff>104775</xdr:rowOff>
    </xdr:from>
    <xdr:to>
      <xdr:col>7</xdr:col>
      <xdr:colOff>57150</xdr:colOff>
      <xdr:row>130</xdr:row>
      <xdr:rowOff>76200</xdr:rowOff>
    </xdr:to>
    <xdr:sp macro="" textlink="">
      <xdr:nvSpPr>
        <xdr:cNvPr id="231" name="Rectangle 230">
          <a:extLst>
            <a:ext uri="{FF2B5EF4-FFF2-40B4-BE49-F238E27FC236}">
              <a16:creationId xmlns:a16="http://schemas.microsoft.com/office/drawing/2014/main" id="{9E8B3615-4144-40FE-872A-C3B0084F36A5}"/>
            </a:ext>
          </a:extLst>
        </xdr:cNvPr>
        <xdr:cNvSpPr/>
      </xdr:nvSpPr>
      <xdr:spPr>
        <a:xfrm>
          <a:off x="3105150" y="23869650"/>
          <a:ext cx="38004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447675</xdr:colOff>
      <xdr:row>122</xdr:row>
      <xdr:rowOff>114300</xdr:rowOff>
    </xdr:from>
    <xdr:to>
      <xdr:col>3</xdr:col>
      <xdr:colOff>123825</xdr:colOff>
      <xdr:row>123</xdr:row>
      <xdr:rowOff>142875</xdr:rowOff>
    </xdr:to>
    <xdr:sp macro="" textlink="">
      <xdr:nvSpPr>
        <xdr:cNvPr id="232" name="Arrow: Down 176">
          <a:extLst>
            <a:ext uri="{FF2B5EF4-FFF2-40B4-BE49-F238E27FC236}">
              <a16:creationId xmlns:a16="http://schemas.microsoft.com/office/drawing/2014/main" id="{069829E1-8A18-4129-8B3F-36D1F9EEA3FB}"/>
            </a:ext>
          </a:extLst>
        </xdr:cNvPr>
        <xdr:cNvSpPr/>
      </xdr:nvSpPr>
      <xdr:spPr>
        <a:xfrm>
          <a:off x="1657350" y="23688675"/>
          <a:ext cx="285750" cy="219075"/>
        </a:xfrm>
        <a:prstGeom prst="downArrow">
          <a:avLst/>
        </a:prstGeom>
        <a:noFill/>
        <a:ln w="19050">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1247775</xdr:colOff>
      <xdr:row>130</xdr:row>
      <xdr:rowOff>123825</xdr:rowOff>
    </xdr:from>
    <xdr:to>
      <xdr:col>5</xdr:col>
      <xdr:colOff>1533525</xdr:colOff>
      <xdr:row>131</xdr:row>
      <xdr:rowOff>152400</xdr:rowOff>
    </xdr:to>
    <xdr:sp macro="" textlink="">
      <xdr:nvSpPr>
        <xdr:cNvPr id="233" name="Arrow: Down 177">
          <a:extLst>
            <a:ext uri="{FF2B5EF4-FFF2-40B4-BE49-F238E27FC236}">
              <a16:creationId xmlns:a16="http://schemas.microsoft.com/office/drawing/2014/main" id="{B7DBF6E8-30E5-426A-AF6D-BF0D8FD882B9}"/>
            </a:ext>
          </a:extLst>
        </xdr:cNvPr>
        <xdr:cNvSpPr/>
      </xdr:nvSpPr>
      <xdr:spPr>
        <a:xfrm>
          <a:off x="4419600" y="25222200"/>
          <a:ext cx="285750" cy="219075"/>
        </a:xfrm>
        <a:prstGeom prst="downArrow">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590551</xdr:colOff>
      <xdr:row>117</xdr:row>
      <xdr:rowOff>85727</xdr:rowOff>
    </xdr:from>
    <xdr:to>
      <xdr:col>4</xdr:col>
      <xdr:colOff>600076</xdr:colOff>
      <xdr:row>118</xdr:row>
      <xdr:rowOff>85725</xdr:rowOff>
    </xdr:to>
    <xdr:cxnSp macro="">
      <xdr:nvCxnSpPr>
        <xdr:cNvPr id="234" name="Connector: Elbow 178">
          <a:extLst>
            <a:ext uri="{FF2B5EF4-FFF2-40B4-BE49-F238E27FC236}">
              <a16:creationId xmlns:a16="http://schemas.microsoft.com/office/drawing/2014/main" id="{DF37C0AC-E190-4F72-A893-2BF7C8D05E3D}"/>
            </a:ext>
          </a:extLst>
        </xdr:cNvPr>
        <xdr:cNvCxnSpPr/>
      </xdr:nvCxnSpPr>
      <xdr:spPr>
        <a:xfrm rot="10800000">
          <a:off x="2409826" y="22707602"/>
          <a:ext cx="7524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600078</xdr:colOff>
      <xdr:row>118</xdr:row>
      <xdr:rowOff>95251</xdr:rowOff>
    </xdr:from>
    <xdr:to>
      <xdr:col>5</xdr:col>
      <xdr:colOff>1</xdr:colOff>
      <xdr:row>119</xdr:row>
      <xdr:rowOff>123826</xdr:rowOff>
    </xdr:to>
    <xdr:cxnSp macro="">
      <xdr:nvCxnSpPr>
        <xdr:cNvPr id="235" name="Connector: Elbow 179">
          <a:extLst>
            <a:ext uri="{FF2B5EF4-FFF2-40B4-BE49-F238E27FC236}">
              <a16:creationId xmlns:a16="http://schemas.microsoft.com/office/drawing/2014/main" id="{74704744-CC37-491D-B7F0-4CDA238D663A}"/>
            </a:ext>
          </a:extLst>
        </xdr:cNvPr>
        <xdr:cNvCxnSpPr/>
      </xdr:nvCxnSpPr>
      <xdr:spPr>
        <a:xfrm rot="10800000">
          <a:off x="2419353" y="22907626"/>
          <a:ext cx="752473" cy="219075"/>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19052</xdr:colOff>
      <xdr:row>116</xdr:row>
      <xdr:rowOff>95251</xdr:rowOff>
    </xdr:from>
    <xdr:to>
      <xdr:col>8</xdr:col>
      <xdr:colOff>19050</xdr:colOff>
      <xdr:row>117</xdr:row>
      <xdr:rowOff>114300</xdr:rowOff>
    </xdr:to>
    <xdr:cxnSp macro="">
      <xdr:nvCxnSpPr>
        <xdr:cNvPr id="236" name="Connector: Elbow 180">
          <a:extLst>
            <a:ext uri="{FF2B5EF4-FFF2-40B4-BE49-F238E27FC236}">
              <a16:creationId xmlns:a16="http://schemas.microsoft.com/office/drawing/2014/main" id="{D1D09F77-1BB9-4E6D-B1DA-921B19AAFEB3}"/>
            </a:ext>
          </a:extLst>
        </xdr:cNvPr>
        <xdr:cNvCxnSpPr/>
      </xdr:nvCxnSpPr>
      <xdr:spPr>
        <a:xfrm>
          <a:off x="6867527" y="22526626"/>
          <a:ext cx="619123" cy="20954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117</xdr:row>
      <xdr:rowOff>38100</xdr:rowOff>
    </xdr:from>
    <xdr:to>
      <xdr:col>8</xdr:col>
      <xdr:colOff>19050</xdr:colOff>
      <xdr:row>117</xdr:row>
      <xdr:rowOff>85726</xdr:rowOff>
    </xdr:to>
    <xdr:cxnSp macro="">
      <xdr:nvCxnSpPr>
        <xdr:cNvPr id="237" name="Connector: Elbow 181">
          <a:extLst>
            <a:ext uri="{FF2B5EF4-FFF2-40B4-BE49-F238E27FC236}">
              <a16:creationId xmlns:a16="http://schemas.microsoft.com/office/drawing/2014/main" id="{5516D4D3-8C38-4F2A-90A8-113F95EE33ED}"/>
            </a:ext>
          </a:extLst>
        </xdr:cNvPr>
        <xdr:cNvCxnSpPr/>
      </xdr:nvCxnSpPr>
      <xdr:spPr>
        <a:xfrm flipV="1">
          <a:off x="6867527" y="22659975"/>
          <a:ext cx="619123" cy="47626"/>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19052</xdr:colOff>
      <xdr:row>118</xdr:row>
      <xdr:rowOff>85725</xdr:rowOff>
    </xdr:from>
    <xdr:to>
      <xdr:col>8</xdr:col>
      <xdr:colOff>9525</xdr:colOff>
      <xdr:row>119</xdr:row>
      <xdr:rowOff>95252</xdr:rowOff>
    </xdr:to>
    <xdr:cxnSp macro="">
      <xdr:nvCxnSpPr>
        <xdr:cNvPr id="238" name="Connector: Elbow 182">
          <a:extLst>
            <a:ext uri="{FF2B5EF4-FFF2-40B4-BE49-F238E27FC236}">
              <a16:creationId xmlns:a16="http://schemas.microsoft.com/office/drawing/2014/main" id="{C62B7C47-BF66-4856-83CA-1FF6BDE03DC6}"/>
            </a:ext>
          </a:extLst>
        </xdr:cNvPr>
        <xdr:cNvCxnSpPr/>
      </xdr:nvCxnSpPr>
      <xdr:spPr>
        <a:xfrm flipV="1">
          <a:off x="6867527" y="22898100"/>
          <a:ext cx="609598" cy="200027"/>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109</xdr:row>
      <xdr:rowOff>76199</xdr:rowOff>
    </xdr:from>
    <xdr:to>
      <xdr:col>10</xdr:col>
      <xdr:colOff>247650</xdr:colOff>
      <xdr:row>134</xdr:row>
      <xdr:rowOff>180974</xdr:rowOff>
    </xdr:to>
    <xdr:sp macro="" textlink="">
      <xdr:nvSpPr>
        <xdr:cNvPr id="239" name="Rectangle 238">
          <a:extLst>
            <a:ext uri="{FF2B5EF4-FFF2-40B4-BE49-F238E27FC236}">
              <a16:creationId xmlns:a16="http://schemas.microsoft.com/office/drawing/2014/main" id="{EA653EBE-2A17-493E-9F98-DE54DB88E52A}"/>
            </a:ext>
          </a:extLst>
        </xdr:cNvPr>
        <xdr:cNvSpPr/>
      </xdr:nvSpPr>
      <xdr:spPr>
        <a:xfrm>
          <a:off x="933450" y="21135974"/>
          <a:ext cx="8115300" cy="4905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257175</xdr:colOff>
      <xdr:row>116</xdr:row>
      <xdr:rowOff>85726</xdr:rowOff>
    </xdr:from>
    <xdr:to>
      <xdr:col>4</xdr:col>
      <xdr:colOff>600076</xdr:colOff>
      <xdr:row>125</xdr:row>
      <xdr:rowOff>95254</xdr:rowOff>
    </xdr:to>
    <xdr:cxnSp macro="">
      <xdr:nvCxnSpPr>
        <xdr:cNvPr id="240" name="Connector: Elbow 184">
          <a:extLst>
            <a:ext uri="{FF2B5EF4-FFF2-40B4-BE49-F238E27FC236}">
              <a16:creationId xmlns:a16="http://schemas.microsoft.com/office/drawing/2014/main" id="{7E9D952D-C3C9-47D5-AB31-92DB4315FF3A}"/>
            </a:ext>
          </a:extLst>
        </xdr:cNvPr>
        <xdr:cNvCxnSpPr/>
      </xdr:nvCxnSpPr>
      <xdr:spPr>
        <a:xfrm rot="5400000">
          <a:off x="2128837" y="23207664"/>
          <a:ext cx="1724028" cy="342901"/>
        </a:xfrm>
        <a:prstGeom prst="bentConnector3">
          <a:avLst>
            <a:gd name="adj1" fmla="val 276"/>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125</xdr:row>
      <xdr:rowOff>85725</xdr:rowOff>
    </xdr:from>
    <xdr:to>
      <xdr:col>4</xdr:col>
      <xdr:colOff>600075</xdr:colOff>
      <xdr:row>125</xdr:row>
      <xdr:rowOff>85725</xdr:rowOff>
    </xdr:to>
    <xdr:cxnSp macro="">
      <xdr:nvCxnSpPr>
        <xdr:cNvPr id="241" name="Straight Arrow Connector 240">
          <a:extLst>
            <a:ext uri="{FF2B5EF4-FFF2-40B4-BE49-F238E27FC236}">
              <a16:creationId xmlns:a16="http://schemas.microsoft.com/office/drawing/2014/main" id="{45D3FFFA-4158-4593-BFBA-63E6EEBF642C}"/>
            </a:ext>
          </a:extLst>
        </xdr:cNvPr>
        <xdr:cNvCxnSpPr/>
      </xdr:nvCxnSpPr>
      <xdr:spPr>
        <a:xfrm>
          <a:off x="2809875" y="24231600"/>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117</xdr:row>
      <xdr:rowOff>85725</xdr:rowOff>
    </xdr:from>
    <xdr:to>
      <xdr:col>4</xdr:col>
      <xdr:colOff>600076</xdr:colOff>
      <xdr:row>125</xdr:row>
      <xdr:rowOff>133353</xdr:rowOff>
    </xdr:to>
    <xdr:cxnSp macro="">
      <xdr:nvCxnSpPr>
        <xdr:cNvPr id="242" name="Connector: Elbow 186">
          <a:extLst>
            <a:ext uri="{FF2B5EF4-FFF2-40B4-BE49-F238E27FC236}">
              <a16:creationId xmlns:a16="http://schemas.microsoft.com/office/drawing/2014/main" id="{69A10138-8371-4918-ABD3-EDE233E3E527}"/>
            </a:ext>
          </a:extLst>
        </xdr:cNvPr>
        <xdr:cNvCxnSpPr/>
      </xdr:nvCxnSpPr>
      <xdr:spPr>
        <a:xfrm rot="5400000">
          <a:off x="2266949" y="23383876"/>
          <a:ext cx="1571628" cy="219076"/>
        </a:xfrm>
        <a:prstGeom prst="bentConnector3">
          <a:avLst>
            <a:gd name="adj1" fmla="val -303"/>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125</xdr:row>
      <xdr:rowOff>133350</xdr:rowOff>
    </xdr:from>
    <xdr:to>
      <xdr:col>4</xdr:col>
      <xdr:colOff>581025</xdr:colOff>
      <xdr:row>125</xdr:row>
      <xdr:rowOff>133351</xdr:rowOff>
    </xdr:to>
    <xdr:cxnSp macro="">
      <xdr:nvCxnSpPr>
        <xdr:cNvPr id="243" name="Straight Arrow Connector 242">
          <a:extLst>
            <a:ext uri="{FF2B5EF4-FFF2-40B4-BE49-F238E27FC236}">
              <a16:creationId xmlns:a16="http://schemas.microsoft.com/office/drawing/2014/main" id="{E118A2C5-CECC-4AB7-98E6-5947A2484289}"/>
            </a:ext>
          </a:extLst>
        </xdr:cNvPr>
        <xdr:cNvCxnSpPr/>
      </xdr:nvCxnSpPr>
      <xdr:spPr>
        <a:xfrm flipV="1">
          <a:off x="2943225" y="24279225"/>
          <a:ext cx="200025" cy="1"/>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257175</xdr:colOff>
      <xdr:row>119</xdr:row>
      <xdr:rowOff>76203</xdr:rowOff>
    </xdr:from>
    <xdr:to>
      <xdr:col>4</xdr:col>
      <xdr:colOff>590552</xdr:colOff>
      <xdr:row>126</xdr:row>
      <xdr:rowOff>104779</xdr:rowOff>
    </xdr:to>
    <xdr:cxnSp macro="">
      <xdr:nvCxnSpPr>
        <xdr:cNvPr id="244" name="Connector: Elbow 188">
          <a:extLst>
            <a:ext uri="{FF2B5EF4-FFF2-40B4-BE49-F238E27FC236}">
              <a16:creationId xmlns:a16="http://schemas.microsoft.com/office/drawing/2014/main" id="{C82172A2-BCD0-4FCC-B060-6FA7638CFDF3}"/>
            </a:ext>
          </a:extLst>
        </xdr:cNvPr>
        <xdr:cNvCxnSpPr/>
      </xdr:nvCxnSpPr>
      <xdr:spPr>
        <a:xfrm rot="5400000">
          <a:off x="2305051" y="23593427"/>
          <a:ext cx="1362076" cy="333377"/>
        </a:xfrm>
        <a:prstGeom prst="bentConnector3">
          <a:avLst>
            <a:gd name="adj1" fmla="val -1049"/>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126</xdr:row>
      <xdr:rowOff>104776</xdr:rowOff>
    </xdr:from>
    <xdr:to>
      <xdr:col>4</xdr:col>
      <xdr:colOff>600075</xdr:colOff>
      <xdr:row>126</xdr:row>
      <xdr:rowOff>104776</xdr:rowOff>
    </xdr:to>
    <xdr:cxnSp macro="">
      <xdr:nvCxnSpPr>
        <xdr:cNvPr id="245" name="Straight Arrow Connector 244">
          <a:extLst>
            <a:ext uri="{FF2B5EF4-FFF2-40B4-BE49-F238E27FC236}">
              <a16:creationId xmlns:a16="http://schemas.microsoft.com/office/drawing/2014/main" id="{09A5171F-FB7E-4CEC-8FCD-D4F63E709522}"/>
            </a:ext>
          </a:extLst>
        </xdr:cNvPr>
        <xdr:cNvCxnSpPr/>
      </xdr:nvCxnSpPr>
      <xdr:spPr>
        <a:xfrm>
          <a:off x="2809875" y="24441151"/>
          <a:ext cx="352425" cy="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368710</xdr:colOff>
      <xdr:row>123</xdr:row>
      <xdr:rowOff>152400</xdr:rowOff>
    </xdr:from>
    <xdr:to>
      <xdr:col>4</xdr:col>
      <xdr:colOff>57150</xdr:colOff>
      <xdr:row>126</xdr:row>
      <xdr:rowOff>161925</xdr:rowOff>
    </xdr:to>
    <xdr:sp macro="" textlink="">
      <xdr:nvSpPr>
        <xdr:cNvPr id="246" name="Cloud 245">
          <a:extLst>
            <a:ext uri="{FF2B5EF4-FFF2-40B4-BE49-F238E27FC236}">
              <a16:creationId xmlns:a16="http://schemas.microsoft.com/office/drawing/2014/main" id="{E700DBEB-6D1E-43EE-BEF6-C586ACBBEFDE}"/>
            </a:ext>
          </a:extLst>
        </xdr:cNvPr>
        <xdr:cNvSpPr/>
      </xdr:nvSpPr>
      <xdr:spPr>
        <a:xfrm>
          <a:off x="978310" y="23917275"/>
          <a:ext cx="1641065" cy="581025"/>
        </a:xfrm>
        <a:prstGeom prst="cloud">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276225</xdr:colOff>
      <xdr:row>131</xdr:row>
      <xdr:rowOff>152400</xdr:rowOff>
    </xdr:from>
    <xdr:to>
      <xdr:col>7</xdr:col>
      <xdr:colOff>209550</xdr:colOff>
      <xdr:row>134</xdr:row>
      <xdr:rowOff>95250</xdr:rowOff>
    </xdr:to>
    <xdr:sp macro="" textlink="">
      <xdr:nvSpPr>
        <xdr:cNvPr id="247" name="Cloud 246">
          <a:extLst>
            <a:ext uri="{FF2B5EF4-FFF2-40B4-BE49-F238E27FC236}">
              <a16:creationId xmlns:a16="http://schemas.microsoft.com/office/drawing/2014/main" id="{324051F3-899B-4E91-84F0-AA20FD99651A}"/>
            </a:ext>
          </a:extLst>
        </xdr:cNvPr>
        <xdr:cNvSpPr/>
      </xdr:nvSpPr>
      <xdr:spPr>
        <a:xfrm>
          <a:off x="2838450" y="25441275"/>
          <a:ext cx="4219575" cy="514350"/>
        </a:xfrm>
        <a:prstGeom prst="cloud">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460888</xdr:colOff>
      <xdr:row>123</xdr:row>
      <xdr:rowOff>142875</xdr:rowOff>
    </xdr:from>
    <xdr:to>
      <xdr:col>10</xdr:col>
      <xdr:colOff>57151</xdr:colOff>
      <xdr:row>127</xdr:row>
      <xdr:rowOff>180974</xdr:rowOff>
    </xdr:to>
    <xdr:sp macro="" textlink="">
      <xdr:nvSpPr>
        <xdr:cNvPr id="248" name="Cloud 247">
          <a:extLst>
            <a:ext uri="{FF2B5EF4-FFF2-40B4-BE49-F238E27FC236}">
              <a16:creationId xmlns:a16="http://schemas.microsoft.com/office/drawing/2014/main" id="{FADCD2DD-406F-4318-BC45-4CE701601DE6}"/>
            </a:ext>
          </a:extLst>
        </xdr:cNvPr>
        <xdr:cNvSpPr/>
      </xdr:nvSpPr>
      <xdr:spPr>
        <a:xfrm>
          <a:off x="7309363" y="23907750"/>
          <a:ext cx="1548888" cy="800099"/>
        </a:xfrm>
        <a:prstGeom prst="cloud">
          <a:avLst/>
        </a:prstGeom>
        <a:noFill/>
        <a:ln w="285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495300</xdr:colOff>
      <xdr:row>122</xdr:row>
      <xdr:rowOff>133350</xdr:rowOff>
    </xdr:from>
    <xdr:to>
      <xdr:col>9</xdr:col>
      <xdr:colOff>114300</xdr:colOff>
      <xdr:row>123</xdr:row>
      <xdr:rowOff>161925</xdr:rowOff>
    </xdr:to>
    <xdr:sp macro="" textlink="">
      <xdr:nvSpPr>
        <xdr:cNvPr id="249" name="Arrow: Down 193">
          <a:extLst>
            <a:ext uri="{FF2B5EF4-FFF2-40B4-BE49-F238E27FC236}">
              <a16:creationId xmlns:a16="http://schemas.microsoft.com/office/drawing/2014/main" id="{61897E07-C6A6-42E8-BA7F-DFDA0E3655AD}"/>
            </a:ext>
          </a:extLst>
        </xdr:cNvPr>
        <xdr:cNvSpPr/>
      </xdr:nvSpPr>
      <xdr:spPr>
        <a:xfrm>
          <a:off x="7962900" y="23707725"/>
          <a:ext cx="285750" cy="219075"/>
        </a:xfrm>
        <a:prstGeom prst="downArrow">
          <a:avLst/>
        </a:prstGeom>
        <a:noFill/>
        <a:ln w="19050">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542925</xdr:colOff>
      <xdr:row>84</xdr:row>
      <xdr:rowOff>104775</xdr:rowOff>
    </xdr:from>
    <xdr:to>
      <xdr:col>16</xdr:col>
      <xdr:colOff>57150</xdr:colOff>
      <xdr:row>91</xdr:row>
      <xdr:rowOff>76200</xdr:rowOff>
    </xdr:to>
    <xdr:sp macro="" textlink="">
      <xdr:nvSpPr>
        <xdr:cNvPr id="250" name="Rectangle 249">
          <a:extLst>
            <a:ext uri="{FF2B5EF4-FFF2-40B4-BE49-F238E27FC236}">
              <a16:creationId xmlns:a16="http://schemas.microsoft.com/office/drawing/2014/main" id="{F8EA24D0-DF2A-4F85-9959-C4EE588ABCE9}"/>
            </a:ext>
          </a:extLst>
        </xdr:cNvPr>
        <xdr:cNvSpPr/>
      </xdr:nvSpPr>
      <xdr:spPr>
        <a:xfrm>
          <a:off x="10239375" y="16363950"/>
          <a:ext cx="140017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571500</xdr:colOff>
      <xdr:row>84</xdr:row>
      <xdr:rowOff>133350</xdr:rowOff>
    </xdr:from>
    <xdr:to>
      <xdr:col>22</xdr:col>
      <xdr:colOff>66675</xdr:colOff>
      <xdr:row>91</xdr:row>
      <xdr:rowOff>76201</xdr:rowOff>
    </xdr:to>
    <xdr:sp macro="" textlink="">
      <xdr:nvSpPr>
        <xdr:cNvPr id="251" name="Rectangle 250">
          <a:extLst>
            <a:ext uri="{FF2B5EF4-FFF2-40B4-BE49-F238E27FC236}">
              <a16:creationId xmlns:a16="http://schemas.microsoft.com/office/drawing/2014/main" id="{B4A42C02-57B0-4401-B834-4F4224596B2E}"/>
            </a:ext>
          </a:extLst>
        </xdr:cNvPr>
        <xdr:cNvSpPr/>
      </xdr:nvSpPr>
      <xdr:spPr>
        <a:xfrm>
          <a:off x="15973425" y="16392525"/>
          <a:ext cx="1695450"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590551</xdr:colOff>
      <xdr:row>87</xdr:row>
      <xdr:rowOff>104777</xdr:rowOff>
    </xdr:from>
    <xdr:to>
      <xdr:col>16</xdr:col>
      <xdr:colOff>600076</xdr:colOff>
      <xdr:row>88</xdr:row>
      <xdr:rowOff>104775</xdr:rowOff>
    </xdr:to>
    <xdr:cxnSp macro="">
      <xdr:nvCxnSpPr>
        <xdr:cNvPr id="252" name="Connector: Elbow 196">
          <a:extLst>
            <a:ext uri="{FF2B5EF4-FFF2-40B4-BE49-F238E27FC236}">
              <a16:creationId xmlns:a16="http://schemas.microsoft.com/office/drawing/2014/main" id="{45524C5F-CFB1-4B9C-AC36-1FCC045437CF}"/>
            </a:ext>
          </a:extLst>
        </xdr:cNvPr>
        <xdr:cNvCxnSpPr/>
      </xdr:nvCxnSpPr>
      <xdr:spPr>
        <a:xfrm rot="10800000">
          <a:off x="11506201" y="1693545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6</xdr:colOff>
      <xdr:row>86</xdr:row>
      <xdr:rowOff>95254</xdr:rowOff>
    </xdr:from>
    <xdr:to>
      <xdr:col>16</xdr:col>
      <xdr:colOff>368710</xdr:colOff>
      <xdr:row>90</xdr:row>
      <xdr:rowOff>102419</xdr:rowOff>
    </xdr:to>
    <xdr:cxnSp macro="">
      <xdr:nvCxnSpPr>
        <xdr:cNvPr id="253" name="Connector: Elbow 197">
          <a:extLst>
            <a:ext uri="{FF2B5EF4-FFF2-40B4-BE49-F238E27FC236}">
              <a16:creationId xmlns:a16="http://schemas.microsoft.com/office/drawing/2014/main" id="{D6410217-2100-4F27-B1E2-C25A168C6798}"/>
            </a:ext>
          </a:extLst>
        </xdr:cNvPr>
        <xdr:cNvCxnSpPr/>
      </xdr:nvCxnSpPr>
      <xdr:spPr>
        <a:xfrm rot="16200000" flipV="1">
          <a:off x="11382175" y="16935660"/>
          <a:ext cx="769165" cy="368704"/>
        </a:xfrm>
        <a:prstGeom prst="bentConnector3">
          <a:avLst>
            <a:gd name="adj1" fmla="val 100848"/>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38100</xdr:colOff>
      <xdr:row>84</xdr:row>
      <xdr:rowOff>104775</xdr:rowOff>
    </xdr:from>
    <xdr:to>
      <xdr:col>20</xdr:col>
      <xdr:colOff>9525</xdr:colOff>
      <xdr:row>87</xdr:row>
      <xdr:rowOff>104775</xdr:rowOff>
    </xdr:to>
    <xdr:cxnSp macro="">
      <xdr:nvCxnSpPr>
        <xdr:cNvPr id="254" name="Connector: Elbow 198">
          <a:extLst>
            <a:ext uri="{FF2B5EF4-FFF2-40B4-BE49-F238E27FC236}">
              <a16:creationId xmlns:a16="http://schemas.microsoft.com/office/drawing/2014/main" id="{70D364A2-DA3D-41C5-8A8B-B9B724924227}"/>
            </a:ext>
          </a:extLst>
        </xdr:cNvPr>
        <xdr:cNvCxnSpPr/>
      </xdr:nvCxnSpPr>
      <xdr:spPr>
        <a:xfrm>
          <a:off x="15440025" y="16363950"/>
          <a:ext cx="628650"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354576</xdr:colOff>
      <xdr:row>78</xdr:row>
      <xdr:rowOff>76200</xdr:rowOff>
    </xdr:from>
    <xdr:to>
      <xdr:col>22</xdr:col>
      <xdr:colOff>278376</xdr:colOff>
      <xdr:row>93</xdr:row>
      <xdr:rowOff>9526</xdr:rowOff>
    </xdr:to>
    <xdr:sp macro="" textlink="">
      <xdr:nvSpPr>
        <xdr:cNvPr id="255" name="Rectangle 254">
          <a:extLst>
            <a:ext uri="{FF2B5EF4-FFF2-40B4-BE49-F238E27FC236}">
              <a16:creationId xmlns:a16="http://schemas.microsoft.com/office/drawing/2014/main" id="{9026CA84-AAFA-4CE6-8AEC-D064AEFB99BB}"/>
            </a:ext>
          </a:extLst>
        </xdr:cNvPr>
        <xdr:cNvSpPr/>
      </xdr:nvSpPr>
      <xdr:spPr>
        <a:xfrm>
          <a:off x="10051026" y="15154275"/>
          <a:ext cx="7829550" cy="2828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353142</xdr:colOff>
      <xdr:row>90</xdr:row>
      <xdr:rowOff>112148</xdr:rowOff>
    </xdr:from>
    <xdr:to>
      <xdr:col>17</xdr:col>
      <xdr:colOff>10242</xdr:colOff>
      <xdr:row>90</xdr:row>
      <xdr:rowOff>112148</xdr:rowOff>
    </xdr:to>
    <xdr:cxnSp macro="">
      <xdr:nvCxnSpPr>
        <xdr:cNvPr id="256" name="Straight Connector 255">
          <a:extLst>
            <a:ext uri="{FF2B5EF4-FFF2-40B4-BE49-F238E27FC236}">
              <a16:creationId xmlns:a16="http://schemas.microsoft.com/office/drawing/2014/main" id="{4FDEFEB6-34F3-43A1-9B37-ACE8F8854C06}"/>
            </a:ext>
          </a:extLst>
        </xdr:cNvPr>
        <xdr:cNvCxnSpPr/>
      </xdr:nvCxnSpPr>
      <xdr:spPr>
        <a:xfrm>
          <a:off x="11935542" y="17514323"/>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16182</xdr:colOff>
      <xdr:row>90</xdr:row>
      <xdr:rowOff>102419</xdr:rowOff>
    </xdr:from>
    <xdr:to>
      <xdr:col>19</xdr:col>
      <xdr:colOff>307259</xdr:colOff>
      <xdr:row>90</xdr:row>
      <xdr:rowOff>104775</xdr:rowOff>
    </xdr:to>
    <xdr:cxnSp macro="">
      <xdr:nvCxnSpPr>
        <xdr:cNvPr id="257" name="Straight Connector 256">
          <a:extLst>
            <a:ext uri="{FF2B5EF4-FFF2-40B4-BE49-F238E27FC236}">
              <a16:creationId xmlns:a16="http://schemas.microsoft.com/office/drawing/2014/main" id="{CC07ADA6-ABAB-43E3-8C39-64479C56ED7A}"/>
            </a:ext>
          </a:extLst>
        </xdr:cNvPr>
        <xdr:cNvCxnSpPr/>
      </xdr:nvCxnSpPr>
      <xdr:spPr>
        <a:xfrm flipV="1">
          <a:off x="15418107" y="17504594"/>
          <a:ext cx="291077" cy="2356"/>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307260</xdr:colOff>
      <xdr:row>86</xdr:row>
      <xdr:rowOff>102420</xdr:rowOff>
    </xdr:from>
    <xdr:to>
      <xdr:col>20</xdr:col>
      <xdr:colOff>20487</xdr:colOff>
      <xdr:row>90</xdr:row>
      <xdr:rowOff>102422</xdr:rowOff>
    </xdr:to>
    <xdr:cxnSp macro="">
      <xdr:nvCxnSpPr>
        <xdr:cNvPr id="258" name="Connector: Elbow 202">
          <a:extLst>
            <a:ext uri="{FF2B5EF4-FFF2-40B4-BE49-F238E27FC236}">
              <a16:creationId xmlns:a16="http://schemas.microsoft.com/office/drawing/2014/main" id="{98BCC940-EB78-401B-A026-6CA5E21F09CF}"/>
            </a:ext>
          </a:extLst>
        </xdr:cNvPr>
        <xdr:cNvCxnSpPr/>
      </xdr:nvCxnSpPr>
      <xdr:spPr>
        <a:xfrm rot="5400000" flipH="1" flipV="1">
          <a:off x="15513410" y="16938370"/>
          <a:ext cx="762002" cy="370452"/>
        </a:xfrm>
        <a:prstGeom prst="bentConnector3">
          <a:avLst>
            <a:gd name="adj1" fmla="val 101316"/>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590551</xdr:colOff>
      <xdr:row>87</xdr:row>
      <xdr:rowOff>104777</xdr:rowOff>
    </xdr:from>
    <xdr:to>
      <xdr:col>16</xdr:col>
      <xdr:colOff>600076</xdr:colOff>
      <xdr:row>88</xdr:row>
      <xdr:rowOff>104775</xdr:rowOff>
    </xdr:to>
    <xdr:cxnSp macro="">
      <xdr:nvCxnSpPr>
        <xdr:cNvPr id="259" name="Connector: Elbow 216">
          <a:extLst>
            <a:ext uri="{FF2B5EF4-FFF2-40B4-BE49-F238E27FC236}">
              <a16:creationId xmlns:a16="http://schemas.microsoft.com/office/drawing/2014/main" id="{D9289087-5AC4-4872-A929-A0FF2B5D0246}"/>
            </a:ext>
          </a:extLst>
        </xdr:cNvPr>
        <xdr:cNvCxnSpPr/>
      </xdr:nvCxnSpPr>
      <xdr:spPr>
        <a:xfrm rot="10800000">
          <a:off x="11506201" y="16935452"/>
          <a:ext cx="67627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542925</xdr:colOff>
      <xdr:row>84</xdr:row>
      <xdr:rowOff>104775</xdr:rowOff>
    </xdr:from>
    <xdr:to>
      <xdr:col>28</xdr:col>
      <xdr:colOff>57150</xdr:colOff>
      <xdr:row>91</xdr:row>
      <xdr:rowOff>76200</xdr:rowOff>
    </xdr:to>
    <xdr:sp macro="" textlink="">
      <xdr:nvSpPr>
        <xdr:cNvPr id="260" name="Rectangle 259">
          <a:extLst>
            <a:ext uri="{FF2B5EF4-FFF2-40B4-BE49-F238E27FC236}">
              <a16:creationId xmlns:a16="http://schemas.microsoft.com/office/drawing/2014/main" id="{1C958404-14A4-4295-9AF0-E37034D356CD}"/>
            </a:ext>
          </a:extLst>
        </xdr:cNvPr>
        <xdr:cNvSpPr/>
      </xdr:nvSpPr>
      <xdr:spPr>
        <a:xfrm>
          <a:off x="19002375" y="16363950"/>
          <a:ext cx="13430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571500</xdr:colOff>
      <xdr:row>84</xdr:row>
      <xdr:rowOff>133350</xdr:rowOff>
    </xdr:from>
    <xdr:to>
      <xdr:col>34</xdr:col>
      <xdr:colOff>66675</xdr:colOff>
      <xdr:row>91</xdr:row>
      <xdr:rowOff>76201</xdr:rowOff>
    </xdr:to>
    <xdr:sp macro="" textlink="">
      <xdr:nvSpPr>
        <xdr:cNvPr id="261" name="Rectangle 260">
          <a:extLst>
            <a:ext uri="{FF2B5EF4-FFF2-40B4-BE49-F238E27FC236}">
              <a16:creationId xmlns:a16="http://schemas.microsoft.com/office/drawing/2014/main" id="{87D089F2-EBCC-4459-9ACB-7EFCD58F814C}"/>
            </a:ext>
          </a:extLst>
        </xdr:cNvPr>
        <xdr:cNvSpPr/>
      </xdr:nvSpPr>
      <xdr:spPr>
        <a:xfrm>
          <a:off x="24717375" y="1639252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590551</xdr:colOff>
      <xdr:row>87</xdr:row>
      <xdr:rowOff>104777</xdr:rowOff>
    </xdr:from>
    <xdr:to>
      <xdr:col>28</xdr:col>
      <xdr:colOff>600076</xdr:colOff>
      <xdr:row>88</xdr:row>
      <xdr:rowOff>104775</xdr:rowOff>
    </xdr:to>
    <xdr:cxnSp macro="">
      <xdr:nvCxnSpPr>
        <xdr:cNvPr id="262" name="Connector: Elbow 124">
          <a:extLst>
            <a:ext uri="{FF2B5EF4-FFF2-40B4-BE49-F238E27FC236}">
              <a16:creationId xmlns:a16="http://schemas.microsoft.com/office/drawing/2014/main" id="{1F48FE7B-DF42-49DD-8C3E-E4D90A3415B4}"/>
            </a:ext>
          </a:extLst>
        </xdr:cNvPr>
        <xdr:cNvCxnSpPr/>
      </xdr:nvCxnSpPr>
      <xdr:spPr>
        <a:xfrm rot="10800000">
          <a:off x="20269201" y="16935452"/>
          <a:ext cx="619125" cy="190498"/>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5</xdr:colOff>
      <xdr:row>86</xdr:row>
      <xdr:rowOff>95253</xdr:rowOff>
    </xdr:from>
    <xdr:to>
      <xdr:col>28</xdr:col>
      <xdr:colOff>352425</xdr:colOff>
      <xdr:row>91</xdr:row>
      <xdr:rowOff>161925</xdr:rowOff>
    </xdr:to>
    <xdr:cxnSp macro="">
      <xdr:nvCxnSpPr>
        <xdr:cNvPr id="263" name="Connector: Elbow 125">
          <a:extLst>
            <a:ext uri="{FF2B5EF4-FFF2-40B4-BE49-F238E27FC236}">
              <a16:creationId xmlns:a16="http://schemas.microsoft.com/office/drawing/2014/main" id="{8E0BEAFA-134B-491D-B273-B2963EF08910}"/>
            </a:ext>
          </a:extLst>
        </xdr:cNvPr>
        <xdr:cNvCxnSpPr/>
      </xdr:nvCxnSpPr>
      <xdr:spPr>
        <a:xfrm rot="16200000" flipV="1">
          <a:off x="19954879" y="17068804"/>
          <a:ext cx="1019172" cy="352420"/>
        </a:xfrm>
        <a:prstGeom prst="bentConnector3">
          <a:avLst>
            <a:gd name="adj1" fmla="val 1004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38100</xdr:colOff>
      <xdr:row>84</xdr:row>
      <xdr:rowOff>104775</xdr:rowOff>
    </xdr:from>
    <xdr:to>
      <xdr:col>32</xdr:col>
      <xdr:colOff>9525</xdr:colOff>
      <xdr:row>87</xdr:row>
      <xdr:rowOff>104775</xdr:rowOff>
    </xdr:to>
    <xdr:cxnSp macro="">
      <xdr:nvCxnSpPr>
        <xdr:cNvPr id="264" name="Connector: Elbow 126">
          <a:extLst>
            <a:ext uri="{FF2B5EF4-FFF2-40B4-BE49-F238E27FC236}">
              <a16:creationId xmlns:a16="http://schemas.microsoft.com/office/drawing/2014/main" id="{51E1C943-57C3-497A-94D0-1A881DDC67A7}"/>
            </a:ext>
          </a:extLst>
        </xdr:cNvPr>
        <xdr:cNvCxnSpPr/>
      </xdr:nvCxnSpPr>
      <xdr:spPr>
        <a:xfrm>
          <a:off x="24183975" y="16363950"/>
          <a:ext cx="581025" cy="571500"/>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323850</xdr:colOff>
      <xdr:row>78</xdr:row>
      <xdr:rowOff>76200</xdr:rowOff>
    </xdr:from>
    <xdr:to>
      <xdr:col>34</xdr:col>
      <xdr:colOff>247650</xdr:colOff>
      <xdr:row>95</xdr:row>
      <xdr:rowOff>43297</xdr:rowOff>
    </xdr:to>
    <xdr:sp macro="" textlink="">
      <xdr:nvSpPr>
        <xdr:cNvPr id="265" name="Rectangle 264">
          <a:extLst>
            <a:ext uri="{FF2B5EF4-FFF2-40B4-BE49-F238E27FC236}">
              <a16:creationId xmlns:a16="http://schemas.microsoft.com/office/drawing/2014/main" id="{EADFEB6A-BA0D-4E72-B0EA-4AD5C5D15C59}"/>
            </a:ext>
          </a:extLst>
        </xdr:cNvPr>
        <xdr:cNvSpPr/>
      </xdr:nvSpPr>
      <xdr:spPr>
        <a:xfrm>
          <a:off x="18783300" y="15154275"/>
          <a:ext cx="7439025" cy="3243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342900</xdr:colOff>
      <xdr:row>91</xdr:row>
      <xdr:rowOff>142875</xdr:rowOff>
    </xdr:from>
    <xdr:to>
      <xdr:col>29</xdr:col>
      <xdr:colOff>0</xdr:colOff>
      <xdr:row>91</xdr:row>
      <xdr:rowOff>142875</xdr:rowOff>
    </xdr:to>
    <xdr:cxnSp macro="">
      <xdr:nvCxnSpPr>
        <xdr:cNvPr id="266" name="Straight Connector 265">
          <a:extLst>
            <a:ext uri="{FF2B5EF4-FFF2-40B4-BE49-F238E27FC236}">
              <a16:creationId xmlns:a16="http://schemas.microsoft.com/office/drawing/2014/main" id="{5E940E62-AE19-4653-8FFF-BEF2FBF8DB8E}"/>
            </a:ext>
          </a:extLst>
        </xdr:cNvPr>
        <xdr:cNvCxnSpPr/>
      </xdr:nvCxnSpPr>
      <xdr:spPr>
        <a:xfrm>
          <a:off x="20631150" y="17735550"/>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57150</xdr:colOff>
      <xdr:row>91</xdr:row>
      <xdr:rowOff>104775</xdr:rowOff>
    </xdr:from>
    <xdr:to>
      <xdr:col>31</xdr:col>
      <xdr:colOff>323850</xdr:colOff>
      <xdr:row>91</xdr:row>
      <xdr:rowOff>104775</xdr:rowOff>
    </xdr:to>
    <xdr:cxnSp macro="">
      <xdr:nvCxnSpPr>
        <xdr:cNvPr id="267" name="Straight Connector 266">
          <a:extLst>
            <a:ext uri="{FF2B5EF4-FFF2-40B4-BE49-F238E27FC236}">
              <a16:creationId xmlns:a16="http://schemas.microsoft.com/office/drawing/2014/main" id="{9AF7DFD4-233E-4091-BBC5-891867C3AFCF}"/>
            </a:ext>
          </a:extLst>
        </xdr:cNvPr>
        <xdr:cNvCxnSpPr/>
      </xdr:nvCxnSpPr>
      <xdr:spPr>
        <a:xfrm>
          <a:off x="24203025" y="17697450"/>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314324</xdr:colOff>
      <xdr:row>86</xdr:row>
      <xdr:rowOff>66676</xdr:rowOff>
    </xdr:from>
    <xdr:to>
      <xdr:col>32</xdr:col>
      <xdr:colOff>19052</xdr:colOff>
      <xdr:row>91</xdr:row>
      <xdr:rowOff>114302</xdr:rowOff>
    </xdr:to>
    <xdr:cxnSp macro="">
      <xdr:nvCxnSpPr>
        <xdr:cNvPr id="268" name="Connector: Elbow 131">
          <a:extLst>
            <a:ext uri="{FF2B5EF4-FFF2-40B4-BE49-F238E27FC236}">
              <a16:creationId xmlns:a16="http://schemas.microsoft.com/office/drawing/2014/main" id="{DFD7D7FD-5386-4B39-A122-2221DBA9605C}"/>
            </a:ext>
          </a:extLst>
        </xdr:cNvPr>
        <xdr:cNvCxnSpPr/>
      </xdr:nvCxnSpPr>
      <xdr:spPr>
        <a:xfrm rot="5400000" flipH="1" flipV="1">
          <a:off x="24117300" y="17049750"/>
          <a:ext cx="1000126" cy="314328"/>
        </a:xfrm>
        <a:prstGeom prst="bentConnector3">
          <a:avLst>
            <a:gd name="adj1" fmla="val 101429"/>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542925</xdr:colOff>
      <xdr:row>84</xdr:row>
      <xdr:rowOff>104775</xdr:rowOff>
    </xdr:from>
    <xdr:to>
      <xdr:col>39</xdr:col>
      <xdr:colOff>57150</xdr:colOff>
      <xdr:row>91</xdr:row>
      <xdr:rowOff>76200</xdr:rowOff>
    </xdr:to>
    <xdr:sp macro="" textlink="">
      <xdr:nvSpPr>
        <xdr:cNvPr id="269" name="Rectangle 268">
          <a:extLst>
            <a:ext uri="{FF2B5EF4-FFF2-40B4-BE49-F238E27FC236}">
              <a16:creationId xmlns:a16="http://schemas.microsoft.com/office/drawing/2014/main" id="{FF93AC2C-A3A7-4DFE-8114-13C5CF707DF0}"/>
            </a:ext>
          </a:extLst>
        </xdr:cNvPr>
        <xdr:cNvSpPr/>
      </xdr:nvSpPr>
      <xdr:spPr>
        <a:xfrm>
          <a:off x="27412950" y="16363950"/>
          <a:ext cx="1800225" cy="1304925"/>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42</xdr:col>
      <xdr:colOff>571500</xdr:colOff>
      <xdr:row>84</xdr:row>
      <xdr:rowOff>133350</xdr:rowOff>
    </xdr:from>
    <xdr:to>
      <xdr:col>45</xdr:col>
      <xdr:colOff>66675</xdr:colOff>
      <xdr:row>91</xdr:row>
      <xdr:rowOff>76201</xdr:rowOff>
    </xdr:to>
    <xdr:sp macro="" textlink="">
      <xdr:nvSpPr>
        <xdr:cNvPr id="270" name="Rectangle 269">
          <a:extLst>
            <a:ext uri="{FF2B5EF4-FFF2-40B4-BE49-F238E27FC236}">
              <a16:creationId xmlns:a16="http://schemas.microsoft.com/office/drawing/2014/main" id="{AE3FEF42-035F-4E96-88E6-34CC796B9624}"/>
            </a:ext>
          </a:extLst>
        </xdr:cNvPr>
        <xdr:cNvSpPr/>
      </xdr:nvSpPr>
      <xdr:spPr>
        <a:xfrm>
          <a:off x="33318450" y="16392525"/>
          <a:ext cx="1323975" cy="1276351"/>
        </a:xfrm>
        <a:prstGeom prst="rect">
          <a:avLst/>
        </a:prstGeom>
        <a:noFill/>
        <a:ln w="1905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38</xdr:col>
      <xdr:colOff>703214</xdr:colOff>
      <xdr:row>86</xdr:row>
      <xdr:rowOff>112660</xdr:rowOff>
    </xdr:from>
    <xdr:to>
      <xdr:col>40</xdr:col>
      <xdr:colOff>10242</xdr:colOff>
      <xdr:row>87</xdr:row>
      <xdr:rowOff>94534</xdr:rowOff>
    </xdr:to>
    <xdr:cxnSp macro="">
      <xdr:nvCxnSpPr>
        <xdr:cNvPr id="271" name="Connector: Elbow 214">
          <a:extLst>
            <a:ext uri="{FF2B5EF4-FFF2-40B4-BE49-F238E27FC236}">
              <a16:creationId xmlns:a16="http://schemas.microsoft.com/office/drawing/2014/main" id="{0FEC6022-968F-4D66-A32C-3E3508A6AAE0}"/>
            </a:ext>
          </a:extLst>
        </xdr:cNvPr>
        <xdr:cNvCxnSpPr/>
      </xdr:nvCxnSpPr>
      <xdr:spPr>
        <a:xfrm rot="10800000" flipV="1">
          <a:off x="28887689" y="16752835"/>
          <a:ext cx="888178" cy="172374"/>
        </a:xfrm>
        <a:prstGeom prst="bentConnector3">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7</xdr:colOff>
      <xdr:row>86</xdr:row>
      <xdr:rowOff>95254</xdr:rowOff>
    </xdr:from>
    <xdr:to>
      <xdr:col>39</xdr:col>
      <xdr:colOff>337983</xdr:colOff>
      <xdr:row>90</xdr:row>
      <xdr:rowOff>122903</xdr:rowOff>
    </xdr:to>
    <xdr:cxnSp macro="">
      <xdr:nvCxnSpPr>
        <xdr:cNvPr id="272" name="Connector: Elbow 215">
          <a:extLst>
            <a:ext uri="{FF2B5EF4-FFF2-40B4-BE49-F238E27FC236}">
              <a16:creationId xmlns:a16="http://schemas.microsoft.com/office/drawing/2014/main" id="{94B5196F-30DB-45C4-AC86-CB3A7AB95E8F}"/>
            </a:ext>
          </a:extLst>
        </xdr:cNvPr>
        <xdr:cNvCxnSpPr/>
      </xdr:nvCxnSpPr>
      <xdr:spPr>
        <a:xfrm rot="16200000" flipV="1">
          <a:off x="28930195" y="16961266"/>
          <a:ext cx="789649" cy="337976"/>
        </a:xfrm>
        <a:prstGeom prst="bentConnector3">
          <a:avLst>
            <a:gd name="adj1" fmla="val 99567"/>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17617</xdr:colOff>
      <xdr:row>87</xdr:row>
      <xdr:rowOff>102419</xdr:rowOff>
    </xdr:from>
    <xdr:to>
      <xdr:col>43</xdr:col>
      <xdr:colOff>0</xdr:colOff>
      <xdr:row>87</xdr:row>
      <xdr:rowOff>125258</xdr:rowOff>
    </xdr:to>
    <xdr:cxnSp macro="">
      <xdr:nvCxnSpPr>
        <xdr:cNvPr id="273" name="Connector: Elbow 217">
          <a:extLst>
            <a:ext uri="{FF2B5EF4-FFF2-40B4-BE49-F238E27FC236}">
              <a16:creationId xmlns:a16="http://schemas.microsoft.com/office/drawing/2014/main" id="{BB95C4DE-7E06-485B-89BD-075FE3D6DAFC}"/>
            </a:ext>
          </a:extLst>
        </xdr:cNvPr>
        <xdr:cNvCxnSpPr/>
      </xdr:nvCxnSpPr>
      <xdr:spPr>
        <a:xfrm flipV="1">
          <a:off x="32764567" y="16933094"/>
          <a:ext cx="591983" cy="22839"/>
        </a:xfrm>
        <a:prstGeom prst="bentConnector3">
          <a:avLst/>
        </a:prstGeom>
        <a:ln w="19050">
          <a:solidFill>
            <a:schemeClr val="accent6">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323850</xdr:colOff>
      <xdr:row>78</xdr:row>
      <xdr:rowOff>76200</xdr:rowOff>
    </xdr:from>
    <xdr:to>
      <xdr:col>45</xdr:col>
      <xdr:colOff>247650</xdr:colOff>
      <xdr:row>95</xdr:row>
      <xdr:rowOff>43297</xdr:rowOff>
    </xdr:to>
    <xdr:sp macro="" textlink="">
      <xdr:nvSpPr>
        <xdr:cNvPr id="274" name="Rectangle 273">
          <a:extLst>
            <a:ext uri="{FF2B5EF4-FFF2-40B4-BE49-F238E27FC236}">
              <a16:creationId xmlns:a16="http://schemas.microsoft.com/office/drawing/2014/main" id="{4E414914-2C96-41A5-A276-5329806C3FDC}"/>
            </a:ext>
          </a:extLst>
        </xdr:cNvPr>
        <xdr:cNvSpPr/>
      </xdr:nvSpPr>
      <xdr:spPr>
        <a:xfrm>
          <a:off x="27193875" y="15154275"/>
          <a:ext cx="7629525" cy="3243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39</xdr:col>
      <xdr:colOff>342900</xdr:colOff>
      <xdr:row>90</xdr:row>
      <xdr:rowOff>101907</xdr:rowOff>
    </xdr:from>
    <xdr:to>
      <xdr:col>40</xdr:col>
      <xdr:colOff>0</xdr:colOff>
      <xdr:row>90</xdr:row>
      <xdr:rowOff>101907</xdr:rowOff>
    </xdr:to>
    <xdr:cxnSp macro="">
      <xdr:nvCxnSpPr>
        <xdr:cNvPr id="275" name="Straight Connector 274">
          <a:extLst>
            <a:ext uri="{FF2B5EF4-FFF2-40B4-BE49-F238E27FC236}">
              <a16:creationId xmlns:a16="http://schemas.microsoft.com/office/drawing/2014/main" id="{546DEAFE-73DF-4D42-8EC8-83EC057A6D47}"/>
            </a:ext>
          </a:extLst>
        </xdr:cNvPr>
        <xdr:cNvCxnSpPr/>
      </xdr:nvCxnSpPr>
      <xdr:spPr>
        <a:xfrm>
          <a:off x="29498925" y="17504082"/>
          <a:ext cx="266700" cy="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16182</xdr:colOff>
      <xdr:row>90</xdr:row>
      <xdr:rowOff>84291</xdr:rowOff>
    </xdr:from>
    <xdr:to>
      <xdr:col>42</xdr:col>
      <xdr:colOff>282882</xdr:colOff>
      <xdr:row>90</xdr:row>
      <xdr:rowOff>84291</xdr:rowOff>
    </xdr:to>
    <xdr:cxnSp macro="">
      <xdr:nvCxnSpPr>
        <xdr:cNvPr id="276" name="Straight Connector 275">
          <a:extLst>
            <a:ext uri="{FF2B5EF4-FFF2-40B4-BE49-F238E27FC236}">
              <a16:creationId xmlns:a16="http://schemas.microsoft.com/office/drawing/2014/main" id="{D0E1F5D6-60D0-46FB-BE05-B007D430907C}"/>
            </a:ext>
          </a:extLst>
        </xdr:cNvPr>
        <xdr:cNvCxnSpPr/>
      </xdr:nvCxnSpPr>
      <xdr:spPr>
        <a:xfrm>
          <a:off x="32763132" y="17486466"/>
          <a:ext cx="266700" cy="0"/>
        </a:xfrm>
        <a:prstGeom prst="line">
          <a:avLst/>
        </a:prstGeom>
        <a:ln w="19050">
          <a:solidFill>
            <a:schemeClr val="accent6">
              <a:lumMod val="40000"/>
              <a:lumOff val="6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286776</xdr:colOff>
      <xdr:row>86</xdr:row>
      <xdr:rowOff>112661</xdr:rowOff>
    </xdr:from>
    <xdr:to>
      <xdr:col>43</xdr:col>
      <xdr:colOff>4</xdr:colOff>
      <xdr:row>90</xdr:row>
      <xdr:rowOff>81939</xdr:rowOff>
    </xdr:to>
    <xdr:cxnSp macro="">
      <xdr:nvCxnSpPr>
        <xdr:cNvPr id="277" name="Connector: Elbow 221">
          <a:extLst>
            <a:ext uri="{FF2B5EF4-FFF2-40B4-BE49-F238E27FC236}">
              <a16:creationId xmlns:a16="http://schemas.microsoft.com/office/drawing/2014/main" id="{6B4B1D10-148A-4D2F-B7F5-249CB0EEB851}"/>
            </a:ext>
          </a:extLst>
        </xdr:cNvPr>
        <xdr:cNvCxnSpPr/>
      </xdr:nvCxnSpPr>
      <xdr:spPr>
        <a:xfrm rot="5400000" flipH="1" flipV="1">
          <a:off x="32829501" y="16957061"/>
          <a:ext cx="731278" cy="322828"/>
        </a:xfrm>
        <a:prstGeom prst="bentConnector3">
          <a:avLst>
            <a:gd name="adj1" fmla="val 100667"/>
          </a:avLst>
        </a:prstGeom>
        <a:ln w="19050">
          <a:solidFill>
            <a:schemeClr val="accent6">
              <a:lumMod val="40000"/>
              <a:lumOff val="60000"/>
            </a:schemeClr>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ma%20Nuranisa/Desktop/4.%20IBLAM/LAPKEU/REPORT%20PER%20TERAKHIR%20ADAM%2007122021/REPORT%20IBLAM%202018%20REV%2007122021%20-%20Adam.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ats-server\Documents%20and%20Settings\nr\Desktop\Work\Test%20Macro\WINDOWS\TEMP\HONTAR%20HOLDINGS-GLTB-PLSB-20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K001333\aws\MSOFFICE\TOM\KANTOR\LAIN2X\NOTHI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K000522\aws\SHARED\TAX\Ditta\Hadiputranto%20Hadinoto\SPT%201771%201998\marshall%20spt%201771%201998%20ke%20satu.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K001333\aws\INDTAX\SOCG0001\2000SPTamendment\Tax2000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K001333\aws\Documents%20and%20Settings\PAIMPA\My%20Documents\1_TRANS\PBC%20TRay\Trial%20Balance%20June%20200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ats-server\USERS\UN\Tuboscope\FS\FS%20&amp;%20Reconcile\FS\2007\FS_Tubo20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K001333\aws\WINDOWS\TEMP\notesE1EF34\WINDOWS\TEMP\notesE1EF34\SHARED\TAX\Marwan\DBS%20BUANA\DBS-SPT1771-199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K001333\aws\SHARED\Clients\I-L\JW%20Thompson\1998\1998%20CITR\JWT%20Adforc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ats-server\Documents%20and%20Settings\SATRIAWAND\My%20Documents\backup\thai\FS-DEC%202007%20-%20Distribution(audit%20cnfr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Finance\Report\Report%202\Fin.%20Report%20YEJ'05\TB_Y05\Finance\Report\Report%202\Fin.%20Report%20YEJ'04\TCM\TCM_Input_Template_PT%20Bima_04-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ats-server\PUBLIC-SHARE\Users\Lenovo\Downloads\WS%20YPKB%20Tahun%202019%20FIX%2026%20November%20202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kt-yacob\c\LAPORAN%202003\TW%20III\Agustus\SBU%20I\Nrc-LR-0803-SBUI.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Zulkarnaen\lajur\Permintaan\REPORT1805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JK001333\aws\INDTAX\ABHI0001\ACR%202002\INDTAX\BANK0001\ATR\ACR97\BPEDEC9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K001333\aws\INDTAX\ENERGIZER\ACR%20ENI%2003\ACR%20'03%20Calculati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JK000522\aws\SHARED\Clients\C-D\Dong%20SUng\99CITR.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K001333\aws\WIN95\TEMP\Marsall-EI-2001-Revision-emai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JK000522\aws\Documents%20and%20Settings\Dono%20Pertolo\My%20Documents\DBS%20CITR%202002\DBS-CITR20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JK001333\aws\WINDOWS\TEMP\notesE1EF34\WINDOWS\TEMP\notesE1EF34\WINDOWS\TEMP\notesE1EF34\Documents%20and%20Settings\gracoc\My%20Documents\clients\IIS%20and%20AARJ%20Dec%202003\Taxation%20IIS%20Riau%20+%20AARJ%20Group\Data-"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L:\SHARED\TAX\Andi\ChaseBank\Annual98\23CITR98eForm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cc_rgms\acc-rgms-d\MY%20DOCUMENT\FILES\sunardi\1999\rgms12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rma%20Nuranisa/Desktop/4.%20IBLAM/LAPKEU/REPORT%20PER%20TERAKHIR%20ADAM%2007122021/REPORT%20IBLAM%202019%20REV%20-Adam.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JK001333\aws\SHARED\TAX\CRIST\B_Soc\1998\CITR98\marshall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JK001333\aws\TEMP\hardware100445_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JK001333\aws\INDTAX\WARB0001\Atr03\Client%20Data\A3-Dec_200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DOSERVER\VOL1\USERS\Jmu\OMG\Account-03\Prefin-2003\Prefin%20Dec%202003-After%20Audit%20Aju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BATS\IBLAM%2001\AKUNTANSI\REPORT%20IBLAM%20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novo/Desktop/4.%20IBLAM/LAPKEU/REPORT%20FINAL%20IBLAM%202018-2020/REPORT%20IBLAM%2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5850398a6a2cd38/Desktop/4.%20IBLAM/2022/MEI/DRAFT%20REPORT%20MEI%2020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IBLAM%20NEW\2022\FEB\DRAFT%20REPORT%20FEB%20202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IBLAM%20NEW\2022\JAN\DRAFT%20REPORT%20JAN%202022%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5850398a6a2cd38/Desktop/4.%20IBLAM/2022/APR/DRAFT%20REPORT%20APRIL%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AKTIVITAS"/>
      <sheetName val="ARUS KAS"/>
      <sheetName val="CALK"/>
      <sheetName val="LPAN"/>
      <sheetName val="WS"/>
      <sheetName val="GRAFIK"/>
      <sheetName val="Rekalkulasi Aset"/>
      <sheetName val="DAFTAR AKUN 2018"/>
    </sheetNames>
    <sheetDataSet>
      <sheetData sheetId="0" refreshError="1"/>
      <sheetData sheetId="1" refreshError="1"/>
      <sheetData sheetId="2" refreshError="1"/>
      <sheetData sheetId="3">
        <row r="51">
          <cell r="I51">
            <v>766655017.24000001</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DEBTORS-CREDITORS"/>
      <sheetName val="ESTIMATE TAX -INCOME YEAR 2001"/>
      <sheetName val="ESTIMATE TAX-INCOME 2000"/>
      <sheetName val="PHSB-PL-BS"/>
      <sheetName val="PHSB-GL-TB"/>
      <sheetName val="FIXED ASSETS"/>
      <sheetName val="PAGE 8-INVESTMENT 11"/>
      <sheetName val="PAGE 7-EXCEPTIONAL ITEM 10"/>
      <sheetName val="NOTE TO AUDIT PURPOSES"/>
      <sheetName val="AMT OWING TO DIRECTOR"/>
      <sheetName val="Current"/>
      <sheetName val="XL4Poppy"/>
      <sheetName val="XL4Poppy (2)"/>
      <sheetName val="COVER"/>
      <sheetName val="NOTES TO ACCOUNTS"/>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Badan"/>
      <sheetName val="NH_Badan"/>
      <sheetName val="PPH1298S"/>
      <sheetName val="SAP PbT"/>
      <sheetName val="C1 NOV"/>
      <sheetName val="A.4.3"/>
      <sheetName val="A.4.2"/>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anent info"/>
      <sheetName val="Marshal"/>
      <sheetName val="@INA"/>
      <sheetName val="F1771"/>
      <sheetName val="F1771-I"/>
      <sheetName val="F1771-II"/>
      <sheetName val="F1771-III"/>
      <sheetName val="F1771-IV"/>
      <sheetName val="F1771-V"/>
      <sheetName val="Attachment"/>
      <sheetName val="@PPh 23 (prepaid)"/>
      <sheetName val="@lampiran"/>
      <sheetName val="@lam 5"/>
      <sheetName val="@lam-5.1"/>
      <sheetName val="@lam-5.2-Ind"/>
      <sheetName val="@Disp. FA"/>
      <sheetName val="@Ang-25"/>
      <sheetName val="@Nominatif"/>
      <sheetName val="@Fisca LN"/>
      <sheetName val="Art25 calc"/>
      <sheetName val="reconciliation"/>
      <sheetName val="Marshal -1"/>
      <sheetName val="Salary Recon"/>
      <sheetName val="Ex-Rate"/>
      <sheetName val="RATE-NEW"/>
      <sheetName val="I.4.1 (2)"/>
      <sheetName val="Ford Options"/>
      <sheetName val="ADD JAN-DEC09"/>
      <sheetName val="General"/>
      <sheetName val="Permanent_info"/>
      <sheetName val="@PPh_23_(prepaid)"/>
      <sheetName val="@lam_5"/>
      <sheetName val="@lam-5_1"/>
      <sheetName val="@lam-5_2-Ind"/>
      <sheetName val="@Disp__FA"/>
      <sheetName val="@Fisca_LN"/>
      <sheetName val="Art25_calc"/>
      <sheetName val="Master"/>
      <sheetName val="PROLOSS"/>
      <sheetName val="CAFL "/>
      <sheetName val="LAP-FISKAL"/>
      <sheetName val="TB"/>
      <sheetName val="SALDO_BD"/>
      <sheetName val="GeneralInfo"/>
      <sheetName val="FE-1771$.P1"/>
      <sheetName val="FRN"/>
      <sheetName val="bre"/>
      <sheetName val="PROD"/>
      <sheetName val="new IFS format"/>
      <sheetName val="TB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shal"/>
      <sheetName val="Provision(E)"/>
      <sheetName val="fiscal depreciation (E)"/>
      <sheetName val="Attachment"/>
      <sheetName val="Table Array"/>
      <sheetName val="XLS Avg Rev"/>
      <sheetName val="Prog Imbalan"/>
      <sheetName val="PSC_Calc"/>
      <sheetName val="Sheet1"/>
      <sheetName val="ctrl"/>
      <sheetName val="SAD"/>
      <sheetName val="Menu"/>
      <sheetName val="Option List"/>
      <sheetName val="GeneralInfo"/>
      <sheetName val="Comparision"/>
      <sheetName val="DATA_PENJUALAN"/>
      <sheetName val="DATA WP"/>
      <sheetName val="Sheet2"/>
      <sheetName val="ws detail lombok"/>
      <sheetName val="DATA 2009"/>
      <sheetName val="TARGET RAKER "/>
      <sheetName val="target raker 1"/>
      <sheetName val="DATA UNIT"/>
      <sheetName val="DATA VALUE"/>
      <sheetName val="KK"/>
      <sheetName val="RumusTB 1 bln"/>
      <sheetName val="COA"/>
      <sheetName val="ITEM"/>
      <sheetName val="BB"/>
      <sheetName val="BS"/>
      <sheetName val="CF"/>
      <sheetName val="SC "/>
      <sheetName val="Benefit_Tab"/>
      <sheetName val="output"/>
      <sheetName val="summary_frm_output"/>
      <sheetName val="Parameter"/>
      <sheetName val="decr_table"/>
      <sheetName val="cALC"/>
      <sheetName val="Input_tables"/>
      <sheetName val="KONS2005"/>
      <sheetName val="Buku Besar 1"/>
      <sheetName val="fiscal_depreciation_(E)1"/>
      <sheetName val="Table_Array"/>
      <sheetName val="XLS_Avg_Rev"/>
      <sheetName val="Prog_Imbalan"/>
      <sheetName val="ws_detail_lombok"/>
      <sheetName val="DATA_2009"/>
      <sheetName val="TARGET_RAKER_"/>
      <sheetName val="target_raker_1"/>
      <sheetName val="fiscal_depreciation_(E)"/>
      <sheetName val="KONS2008"/>
      <sheetName val="CODE"/>
      <sheetName val="Source"/>
      <sheetName val="Lead"/>
      <sheetName val="SheetGMP"/>
      <sheetName val="SheetGMT"/>
      <sheetName val="Alamat"/>
      <sheetName val="Kontrol"/>
      <sheetName val="Info"/>
      <sheetName val="fiscal_depreciation_(E)2"/>
      <sheetName val="Table_Array1"/>
      <sheetName val="XLS_Avg_Rev1"/>
      <sheetName val="Prog_Imbalan1"/>
      <sheetName val="ws_detail_lombok1"/>
      <sheetName val="DATA_20091"/>
      <sheetName val="target_raker_11"/>
      <sheetName val="Analisa &amp; Upah"/>
      <sheetName val="SE-C"/>
      <sheetName val="BIC"/>
      <sheetName val="Harga Sat"/>
      <sheetName val="Scat"/>
      <sheetName val="Sales Proj"/>
      <sheetName val="Option_List"/>
      <sheetName val="DATA_WP"/>
      <sheetName val="DATA_UNIT"/>
      <sheetName val="DATA_VALUE"/>
      <sheetName val="RumusTB_1_bln"/>
      <sheetName val="SC_"/>
      <sheetName val="Buku_Besar_1"/>
      <sheetName val="Analisa_&amp;_Upah"/>
      <sheetName val="Harga_Sat"/>
      <sheetName val="Sales_Proj"/>
      <sheetName val="00-MEMO"/>
      <sheetName val="J u l"/>
      <sheetName val="O c t"/>
      <sheetName val="A p r"/>
      <sheetName val="M a y"/>
      <sheetName val="S e p"/>
      <sheetName val="00 received in 01"/>
      <sheetName val="F e b"/>
      <sheetName val="Per GL J a n"/>
      <sheetName val="J u n"/>
      <sheetName val="A u g"/>
      <sheetName val="M a r"/>
      <sheetName val="fiscal_depreciation_(E)3"/>
      <sheetName val="Table_Array2"/>
      <sheetName val="XLS_Avg_Rev2"/>
      <sheetName val="Prog_Imbalan2"/>
      <sheetName val="ws_detail_lombok2"/>
      <sheetName val="DATA_20092"/>
      <sheetName val="target_raker_12"/>
      <sheetName val="Option_List1"/>
      <sheetName val="DATA_WP1"/>
      <sheetName val="DATA_UNIT1"/>
      <sheetName val="DATA_VALUE1"/>
      <sheetName val="RumusTB_1_bln1"/>
      <sheetName val="SC_1"/>
      <sheetName val="Buku_Besar_11"/>
      <sheetName val="Analisa_&amp;_Upah1"/>
      <sheetName val="Harga_Sat1"/>
      <sheetName val="Sales_Proj1"/>
      <sheetName val="status"/>
      <sheetName val="NAP"/>
      <sheetName val="General"/>
      <sheetName val="A 3-2"/>
      <sheetName val="CPC"/>
      <sheetName val="F1771-V"/>
      <sheetName val="SDH"/>
      <sheetName val="Cover Sheet"/>
      <sheetName val="PRO"/>
      <sheetName val="RWP 33"/>
      <sheetName val="COVER"/>
      <sheetName val="A"/>
      <sheetName val="SFKL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Exchange Rates"/>
      <sheetName val="PRO"/>
      <sheetName val="PROJ CASH"/>
      <sheetName val="BP1_23"/>
      <sheetName val="CR2"/>
      <sheetName val="Marshal"/>
      <sheetName val="Ref"/>
      <sheetName val="DATA 2009"/>
      <sheetName val="DATA 2010"/>
      <sheetName val="Kinerja Proyek"/>
      <sheetName val="Ranking-LK"/>
      <sheetName val="TARGET RAKER "/>
      <sheetName val="target raker 1"/>
      <sheetName val="target raker2"/>
      <sheetName val="FA-LISTING"/>
      <sheetName val="Sheet8"/>
      <sheetName val="CGSgm2"/>
      <sheetName val="CGSsp"/>
      <sheetName val="Sales"/>
      <sheetName val="at02"/>
      <sheetName val="Prog Imbalan"/>
      <sheetName val="PSC_Calc"/>
      <sheetName val="CODESS"/>
      <sheetName val="General"/>
      <sheetName val="Ranges"/>
      <sheetName val="name"/>
      <sheetName val="BOM"/>
      <sheetName val="Menu"/>
      <sheetName val="Option List"/>
      <sheetName val="BS"/>
      <sheetName val="DATABASE"/>
      <sheetName val="WS PSS SRG"/>
      <sheetName val="TB Agu 2013"/>
      <sheetName val="Eliminasi"/>
      <sheetName val="AJE"/>
      <sheetName val="RJE"/>
      <sheetName val="COA"/>
      <sheetName val="TB 0812"/>
      <sheetName val="DATA"/>
      <sheetName val="Cover_Sheet"/>
      <sheetName val="Exchange_Rates"/>
      <sheetName val="PROJ_CASH"/>
      <sheetName val="I_4_1_(2)"/>
      <sheetName val="Sheet1"/>
      <sheetName val="analis"/>
      <sheetName val="harga"/>
      <sheetName val="WS PSS AMI"/>
      <sheetName val="TB Des 2013"/>
      <sheetName val="help"/>
      <sheetName val="TB Feb 2014"/>
      <sheetName val="NOPAT_VDF"/>
      <sheetName val="Invested capital_VDF"/>
      <sheetName val="DCF_VDF"/>
      <sheetName val="WACC_VDF"/>
      <sheetName val="Summary Page_VDF"/>
      <sheetName val="PV of Op Leases_VDF"/>
      <sheetName val="Income Statement_VDF"/>
      <sheetName val="Tax Rate"/>
      <sheetName val="F1771-II"/>
      <sheetName val="F1771-III"/>
      <sheetName val="CHARGES"/>
      <sheetName val="Parameter"/>
      <sheetName val="Breakdown"/>
      <sheetName val="rumus"/>
      <sheetName val="00-MEMO"/>
      <sheetName val="Cover_Sheet1"/>
      <sheetName val="Exchange_Rates1"/>
      <sheetName val="PROJ_CASH1"/>
      <sheetName val="DATA_2009"/>
      <sheetName val="DATA_2010"/>
      <sheetName val="Kinerja_Proyek"/>
      <sheetName val="TARGET_RAKER_"/>
      <sheetName val="target_raker_1"/>
      <sheetName val="target_raker2"/>
      <sheetName val="Prog_Imbalan"/>
      <sheetName val="Option_List"/>
      <sheetName val="WS_PSS_SRG"/>
      <sheetName val="TB_Agu_2013"/>
      <sheetName val="TB_0812"/>
      <sheetName val="WS_PSS_AMI"/>
      <sheetName val="TB_Des_2013"/>
      <sheetName val="TB_Feb_2014"/>
      <sheetName val="Invested_capital_VDF"/>
      <sheetName val="Summary_Page_VDF"/>
      <sheetName val="PV_of_Op_Leases_VDF"/>
      <sheetName val="Income_Statement_VDF"/>
      <sheetName val="Tax_Rate"/>
      <sheetName val="fr BS"/>
      <sheetName val="Schedule-TB"/>
      <sheetName val="SheetGMP"/>
      <sheetName val="SheetGMT"/>
      <sheetName val="KAS $"/>
      <sheetName val="Account Payable"/>
      <sheetName val="Revenue (10)"/>
      <sheetName val="Link"/>
      <sheetName val="Cover_Sheet2"/>
      <sheetName val="Exchange_Rates2"/>
      <sheetName val="PROJ_CASH2"/>
      <sheetName val="DATA_20091"/>
      <sheetName val="DATA_20101"/>
      <sheetName val="Kinerja_Proyek1"/>
      <sheetName val="target_raker_11"/>
      <sheetName val="target_raker21"/>
      <sheetName val="Prog_Imbalan1"/>
      <sheetName val="Option_List1"/>
      <sheetName val="WS_PSS_SRG1"/>
      <sheetName val="TB_Agu_20131"/>
      <sheetName val="TB_08121"/>
      <sheetName val="WS_PSS_AMI1"/>
      <sheetName val="TB_Des_20131"/>
      <sheetName val="TB_Feb_20141"/>
      <sheetName val="Invested_capital_VDF1"/>
      <sheetName val="Summary_Page_VDF1"/>
      <sheetName val="PV_of_Op_Leases_VDF1"/>
      <sheetName val="Income_Statement_VDF1"/>
      <sheetName val="Tax_Rate1"/>
      <sheetName val="template investasi (CAPEX)"/>
      <sheetName val="BBM-03"/>
      <sheetName val="18-9"/>
      <sheetName val="DATA_PENJUALAN"/>
      <sheetName val="BB"/>
      <sheetName val="CF"/>
      <sheetName val="SC "/>
      <sheetName val="Sheet2"/>
      <sheetName val="Sheet3"/>
      <sheetName val="Budet &amp; Target"/>
      <sheetName val="Mobile"/>
      <sheetName val="sdm"/>
      <sheetName val="rkp"/>
      <sheetName val="map"/>
      <sheetName val="BRAND"/>
      <sheetName val="DAFTAR HARGA"/>
      <sheetName val="Forecast01(12-14)"/>
      <sheetName val="bq"/>
      <sheetName val="Cover_Sheet3"/>
      <sheetName val="Exchange_Rates3"/>
      <sheetName val="PROJ_CASH3"/>
      <sheetName val="Prog_Imbalan2"/>
      <sheetName val="Option_List2"/>
      <sheetName val="DATA_20092"/>
      <sheetName val="DATA_20102"/>
      <sheetName val="Kinerja_Proyek2"/>
      <sheetName val="target_raker_12"/>
      <sheetName val="target_raker22"/>
      <sheetName val="WS_PSS_SRG2"/>
      <sheetName val="TB_Agu_20132"/>
      <sheetName val="TB_08122"/>
      <sheetName val="WS_PSS_AMI2"/>
      <sheetName val="TB_Des_20132"/>
      <sheetName val="TB_Feb_20142"/>
      <sheetName val="Invested_capital_VDF2"/>
      <sheetName val="Summary_Page_VDF2"/>
      <sheetName val="PV_of_Op_Leases_VDF2"/>
      <sheetName val="Income_Statement_VDF2"/>
      <sheetName val="Tax_Rate2"/>
      <sheetName val="fr_BS"/>
      <sheetName val="KAS_$"/>
      <sheetName val="Account_Payable"/>
      <sheetName val="Revenue_(10)"/>
    </sheetNames>
    <sheetDataSet>
      <sheetData sheetId="0">
        <row r="7">
          <cell r="L7">
            <v>0</v>
          </cell>
        </row>
      </sheetData>
      <sheetData sheetId="1" refreshError="1">
        <row r="16">
          <cell r="C16">
            <v>0.5554</v>
          </cell>
          <cell r="D16">
            <v>0.55120000000000002</v>
          </cell>
          <cell r="E16">
            <v>0.55120000000000002</v>
          </cell>
          <cell r="F16">
            <v>0.55120000000000002</v>
          </cell>
          <cell r="G16">
            <v>0.5544</v>
          </cell>
          <cell r="H16">
            <v>0.55579999999999996</v>
          </cell>
          <cell r="I16">
            <v>0.55120000000000002</v>
          </cell>
          <cell r="J16">
            <v>0.56489999999999996</v>
          </cell>
          <cell r="K16">
            <v>0.56910000000000005</v>
          </cell>
          <cell r="L16">
            <v>0.57379999999999998</v>
          </cell>
          <cell r="M16">
            <v>0.58050000000000002</v>
          </cell>
        </row>
      </sheetData>
      <sheetData sheetId="2" refreshError="1">
        <row r="14">
          <cell r="C14">
            <v>0</v>
          </cell>
        </row>
        <row r="23">
          <cell r="L23" t="str">
            <v>Month</v>
          </cell>
        </row>
        <row r="39">
          <cell r="L39" t="str">
            <v>Month</v>
          </cell>
        </row>
        <row r="55">
          <cell r="L55" t="str">
            <v>Month</v>
          </cell>
        </row>
      </sheetData>
      <sheetData sheetId="3" refreshError="1">
        <row r="14">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14">
          <cell r="C14">
            <v>0</v>
          </cell>
        </row>
      </sheetData>
      <sheetData sheetId="62" refreshError="1"/>
      <sheetData sheetId="63" refreshError="1"/>
      <sheetData sheetId="64" refreshError="1"/>
      <sheetData sheetId="65" refreshError="1"/>
      <sheetData sheetId="66" refreshError="1"/>
      <sheetData sheetId="67" refreshError="1"/>
      <sheetData sheetId="68">
        <row r="14">
          <cell r="C14">
            <v>0</v>
          </cell>
        </row>
      </sheetData>
      <sheetData sheetId="69">
        <row r="14">
          <cell r="C14">
            <v>0</v>
          </cell>
        </row>
      </sheetData>
      <sheetData sheetId="70">
        <row r="14">
          <cell r="C14">
            <v>0</v>
          </cell>
        </row>
      </sheetData>
      <sheetData sheetId="71">
        <row r="14">
          <cell r="C14">
            <v>0</v>
          </cell>
        </row>
      </sheetData>
      <sheetData sheetId="72">
        <row r="14">
          <cell r="C14">
            <v>0</v>
          </cell>
        </row>
      </sheetData>
      <sheetData sheetId="73">
        <row r="14">
          <cell r="C14">
            <v>0</v>
          </cell>
        </row>
      </sheetData>
      <sheetData sheetId="74">
        <row r="14">
          <cell r="C14">
            <v>0</v>
          </cell>
        </row>
      </sheetData>
      <sheetData sheetId="75">
        <row r="14">
          <cell r="C14">
            <v>0</v>
          </cell>
        </row>
      </sheetData>
      <sheetData sheetId="76">
        <row r="14">
          <cell r="C14">
            <v>0</v>
          </cell>
        </row>
      </sheetData>
      <sheetData sheetId="77">
        <row r="14">
          <cell r="C14">
            <v>0</v>
          </cell>
        </row>
      </sheetData>
      <sheetData sheetId="78">
        <row r="14">
          <cell r="C14">
            <v>0</v>
          </cell>
        </row>
      </sheetData>
      <sheetData sheetId="79">
        <row r="14">
          <cell r="C14">
            <v>0</v>
          </cell>
        </row>
      </sheetData>
      <sheetData sheetId="80">
        <row r="14">
          <cell r="C14">
            <v>0</v>
          </cell>
        </row>
      </sheetData>
      <sheetData sheetId="81">
        <row r="14">
          <cell r="C14">
            <v>0</v>
          </cell>
        </row>
      </sheetData>
      <sheetData sheetId="82">
        <row r="14">
          <cell r="C14">
            <v>0</v>
          </cell>
        </row>
      </sheetData>
      <sheetData sheetId="83">
        <row r="14">
          <cell r="C14">
            <v>0</v>
          </cell>
        </row>
      </sheetData>
      <sheetData sheetId="84">
        <row r="14">
          <cell r="C14">
            <v>0</v>
          </cell>
        </row>
      </sheetData>
      <sheetData sheetId="85">
        <row r="14">
          <cell r="C14">
            <v>0</v>
          </cell>
        </row>
      </sheetData>
      <sheetData sheetId="86">
        <row r="14">
          <cell r="C14">
            <v>0</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ow r="14">
          <cell r="C14">
            <v>0</v>
          </cell>
        </row>
      </sheetData>
      <sheetData sheetId="97">
        <row r="14">
          <cell r="C14">
            <v>0</v>
          </cell>
        </row>
      </sheetData>
      <sheetData sheetId="98">
        <row r="14">
          <cell r="C14">
            <v>0</v>
          </cell>
        </row>
      </sheetData>
      <sheetData sheetId="99">
        <row r="14">
          <cell r="C14">
            <v>0</v>
          </cell>
        </row>
      </sheetData>
      <sheetData sheetId="100">
        <row r="14">
          <cell r="C14">
            <v>0</v>
          </cell>
        </row>
      </sheetData>
      <sheetData sheetId="101"/>
      <sheetData sheetId="102">
        <row r="14">
          <cell r="C14">
            <v>0</v>
          </cell>
        </row>
      </sheetData>
      <sheetData sheetId="103">
        <row r="14">
          <cell r="C14">
            <v>0</v>
          </cell>
        </row>
      </sheetData>
      <sheetData sheetId="104"/>
      <sheetData sheetId="105"/>
      <sheetData sheetId="106"/>
      <sheetData sheetId="107"/>
      <sheetData sheetId="108"/>
      <sheetData sheetId="109"/>
      <sheetData sheetId="110"/>
      <sheetData sheetId="111">
        <row r="14">
          <cell r="C14">
            <v>0</v>
          </cell>
        </row>
      </sheetData>
      <sheetData sheetId="112"/>
      <sheetData sheetId="113"/>
      <sheetData sheetId="114">
        <row r="14">
          <cell r="C14">
            <v>0</v>
          </cell>
        </row>
      </sheetData>
      <sheetData sheetId="115"/>
      <sheetData sheetId="116"/>
      <sheetData sheetId="117">
        <row r="14">
          <cell r="C14">
            <v>0</v>
          </cell>
        </row>
      </sheetData>
      <sheetData sheetId="118" refreshError="1"/>
      <sheetData sheetId="119" refreshError="1"/>
      <sheetData sheetId="120">
        <row r="14">
          <cell r="C14">
            <v>0</v>
          </cell>
        </row>
      </sheetData>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ow r="16">
          <cell r="C16">
            <v>0.5554</v>
          </cell>
        </row>
      </sheetData>
      <sheetData sheetId="136">
        <row r="14">
          <cell r="C14">
            <v>0</v>
          </cell>
        </row>
      </sheetData>
      <sheetData sheetId="137">
        <row r="14">
          <cell r="C14">
            <v>0</v>
          </cell>
        </row>
      </sheetData>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etail Import"/>
      <sheetName val="Cover"/>
      <sheetName val="BS"/>
      <sheetName val="PL"/>
      <sheetName val="GLTRIAL0712"/>
      <sheetName val="GLTRIAL0711"/>
      <sheetName val="GLTRIAL0710"/>
      <sheetName val="GLTRIAL0709"/>
      <sheetName val="GLTRIAL0708"/>
      <sheetName val="GLTRIAL0707"/>
      <sheetName val="GLTRIAL0706"/>
      <sheetName val="GLTRIAL0705"/>
      <sheetName val="GLTRIAL0704"/>
      <sheetName val="GLTRIAL0703"/>
      <sheetName val="GLTRIAL0702"/>
      <sheetName val="GLTRIAL0701"/>
      <sheetName val="GLTRIAL0612"/>
    </sheetNames>
    <sheetDataSet>
      <sheetData sheetId="0"/>
      <sheetData sheetId="1"/>
      <sheetData sheetId="2"/>
      <sheetData sheetId="3"/>
      <sheetData sheetId="4"/>
      <sheetData sheetId="5">
        <row r="1">
          <cell r="A1" t="str">
            <v>Account No.</v>
          </cell>
          <cell r="H1" t="str">
            <v>This Period Balance</v>
          </cell>
          <cell r="K1" t="str">
            <v>Ending Balance</v>
          </cell>
          <cell r="M1" t="str">
            <v>TUBO's Ending Balance</v>
          </cell>
        </row>
        <row r="2">
          <cell r="A2" t="str">
            <v>010010.000</v>
          </cell>
          <cell r="H2">
            <v>-17766.699999999997</v>
          </cell>
          <cell r="K2">
            <v>13948.360000000004</v>
          </cell>
          <cell r="M2">
            <v>50000</v>
          </cell>
        </row>
        <row r="3">
          <cell r="A3" t="str">
            <v>010010.600</v>
          </cell>
          <cell r="H3">
            <v>-15006.369999999995</v>
          </cell>
          <cell r="K3">
            <v>24042.740000000005</v>
          </cell>
          <cell r="M3">
            <v>0</v>
          </cell>
        </row>
        <row r="4">
          <cell r="A4" t="str">
            <v>011051.000</v>
          </cell>
          <cell r="H4">
            <v>-30067652.789999999</v>
          </cell>
          <cell r="K4">
            <v>54525003.589999996</v>
          </cell>
          <cell r="M4">
            <v>64472560.240000002</v>
          </cell>
        </row>
        <row r="5">
          <cell r="A5" t="str">
            <v>011051.600</v>
          </cell>
          <cell r="H5">
            <v>2132049.9900000002</v>
          </cell>
          <cell r="K5">
            <v>12020036.140000001</v>
          </cell>
          <cell r="M5">
            <v>0</v>
          </cell>
        </row>
        <row r="6">
          <cell r="A6" t="str">
            <v>011052.600</v>
          </cell>
          <cell r="H6">
            <v>-564017.31000000006</v>
          </cell>
          <cell r="K6">
            <v>4062693.86</v>
          </cell>
          <cell r="M6">
            <v>0</v>
          </cell>
        </row>
        <row r="7">
          <cell r="A7" t="str">
            <v>012010.000</v>
          </cell>
          <cell r="H7">
            <v>17265025.18</v>
          </cell>
          <cell r="K7">
            <v>47871096.759999998</v>
          </cell>
          <cell r="M7">
            <v>47871096.759999998</v>
          </cell>
        </row>
        <row r="8">
          <cell r="A8" t="str">
            <v>012010.600</v>
          </cell>
          <cell r="H8">
            <v>-1572019.7800000003</v>
          </cell>
          <cell r="K8">
            <v>18162349.789999999</v>
          </cell>
          <cell r="M8">
            <v>0</v>
          </cell>
        </row>
        <row r="9">
          <cell r="A9" t="str">
            <v>012900.000</v>
          </cell>
          <cell r="H9">
            <v>923886.79999999888</v>
          </cell>
          <cell r="K9">
            <v>16341385.789999999</v>
          </cell>
          <cell r="M9">
            <v>14885330.07</v>
          </cell>
        </row>
        <row r="10">
          <cell r="A10" t="str">
            <v>013010.000</v>
          </cell>
          <cell r="H10">
            <v>0</v>
          </cell>
          <cell r="K10">
            <v>0</v>
          </cell>
          <cell r="M10">
            <v>-235671.87</v>
          </cell>
        </row>
        <row r="11">
          <cell r="A11" t="str">
            <v>013110.000</v>
          </cell>
          <cell r="H11">
            <v>-91687.039999999994</v>
          </cell>
          <cell r="K11">
            <v>-2134493.36</v>
          </cell>
          <cell r="M11">
            <v>-2134493.36</v>
          </cell>
        </row>
        <row r="12">
          <cell r="A12" t="str">
            <v>013120.000</v>
          </cell>
          <cell r="H12">
            <v>0</v>
          </cell>
          <cell r="K12">
            <v>0</v>
          </cell>
          <cell r="M12">
            <v>0</v>
          </cell>
        </row>
        <row r="13">
          <cell r="A13" t="str">
            <v>014019.000</v>
          </cell>
          <cell r="H13">
            <v>-750</v>
          </cell>
          <cell r="K13">
            <v>0</v>
          </cell>
          <cell r="M13">
            <v>0</v>
          </cell>
        </row>
        <row r="14">
          <cell r="A14" t="str">
            <v>014020.000</v>
          </cell>
          <cell r="H14">
            <v>0</v>
          </cell>
          <cell r="K14">
            <v>0</v>
          </cell>
          <cell r="M14">
            <v>0</v>
          </cell>
        </row>
        <row r="15">
          <cell r="A15" t="str">
            <v>014021.000</v>
          </cell>
          <cell r="H15">
            <v>0</v>
          </cell>
          <cell r="K15">
            <v>0</v>
          </cell>
          <cell r="M15">
            <v>0</v>
          </cell>
        </row>
        <row r="16">
          <cell r="A16" t="str">
            <v>014021.600</v>
          </cell>
          <cell r="H16">
            <v>-951838.3</v>
          </cell>
          <cell r="K16">
            <v>2743276.04</v>
          </cell>
          <cell r="M16">
            <v>0</v>
          </cell>
        </row>
        <row r="17">
          <cell r="A17" t="str">
            <v>014023.000</v>
          </cell>
          <cell r="H17">
            <v>0</v>
          </cell>
          <cell r="K17">
            <v>0</v>
          </cell>
          <cell r="M17">
            <v>0</v>
          </cell>
        </row>
        <row r="18">
          <cell r="A18" t="str">
            <v>014045.000</v>
          </cell>
          <cell r="H18">
            <v>0</v>
          </cell>
          <cell r="K18">
            <v>0</v>
          </cell>
          <cell r="M18">
            <v>0</v>
          </cell>
        </row>
        <row r="19">
          <cell r="A19" t="str">
            <v>014076.000</v>
          </cell>
          <cell r="H19">
            <v>0</v>
          </cell>
          <cell r="K19">
            <v>0</v>
          </cell>
          <cell r="M19">
            <v>0</v>
          </cell>
        </row>
        <row r="20">
          <cell r="A20" t="str">
            <v>014128.000</v>
          </cell>
          <cell r="H20">
            <v>0</v>
          </cell>
          <cell r="K20">
            <v>0</v>
          </cell>
          <cell r="M20">
            <v>0</v>
          </cell>
        </row>
        <row r="21">
          <cell r="A21" t="str">
            <v>014129.000</v>
          </cell>
          <cell r="H21">
            <v>0</v>
          </cell>
          <cell r="K21">
            <v>0</v>
          </cell>
          <cell r="M21">
            <v>0</v>
          </cell>
        </row>
        <row r="22">
          <cell r="A22" t="str">
            <v>014150.000</v>
          </cell>
          <cell r="H22">
            <v>0</v>
          </cell>
          <cell r="K22">
            <v>0</v>
          </cell>
          <cell r="M22">
            <v>0</v>
          </cell>
        </row>
        <row r="23">
          <cell r="A23" t="str">
            <v>014203.000</v>
          </cell>
          <cell r="H23">
            <v>0</v>
          </cell>
          <cell r="K23">
            <v>-83570.759999999995</v>
          </cell>
          <cell r="M23">
            <v>0</v>
          </cell>
        </row>
        <row r="24">
          <cell r="A24" t="str">
            <v>014998.000</v>
          </cell>
          <cell r="H24">
            <v>-166289.9</v>
          </cell>
          <cell r="K24">
            <v>0</v>
          </cell>
          <cell r="M24">
            <v>-9946458.0500000007</v>
          </cell>
        </row>
        <row r="25">
          <cell r="A25" t="str">
            <v>014999.000</v>
          </cell>
          <cell r="H25">
            <v>-137511.28</v>
          </cell>
          <cell r="K25">
            <v>1217847.6399999999</v>
          </cell>
          <cell r="M25">
            <v>1214847.6399999999</v>
          </cell>
        </row>
        <row r="26">
          <cell r="A26" t="str">
            <v>015010.000</v>
          </cell>
          <cell r="H26">
            <v>60982.12000000001</v>
          </cell>
          <cell r="K26">
            <v>61996.98000000001</v>
          </cell>
          <cell r="M26">
            <v>1766341.35</v>
          </cell>
        </row>
        <row r="27">
          <cell r="A27" t="str">
            <v>015010.600</v>
          </cell>
          <cell r="H27">
            <v>-12277.510000000002</v>
          </cell>
          <cell r="K27">
            <v>36561.22</v>
          </cell>
          <cell r="M27">
            <v>0</v>
          </cell>
        </row>
        <row r="28">
          <cell r="A28" t="str">
            <v>015012.000</v>
          </cell>
          <cell r="H28">
            <v>0</v>
          </cell>
          <cell r="K28">
            <v>0</v>
          </cell>
          <cell r="M28">
            <v>0</v>
          </cell>
        </row>
        <row r="29">
          <cell r="A29" t="str">
            <v>015020.000</v>
          </cell>
          <cell r="H29">
            <v>128011.20000000019</v>
          </cell>
          <cell r="K29">
            <v>40034.61000000019</v>
          </cell>
          <cell r="M29">
            <v>-2671180.41</v>
          </cell>
        </row>
        <row r="30">
          <cell r="A30" t="str">
            <v>015020.600</v>
          </cell>
          <cell r="H30">
            <v>693951.3</v>
          </cell>
          <cell r="K30">
            <v>-116000.98999999999</v>
          </cell>
          <cell r="M30">
            <v>0</v>
          </cell>
        </row>
        <row r="31">
          <cell r="A31" t="str">
            <v>015021.000</v>
          </cell>
          <cell r="H31">
            <v>0</v>
          </cell>
          <cell r="K31">
            <v>4209.8500000000004</v>
          </cell>
          <cell r="M31">
            <v>0</v>
          </cell>
        </row>
        <row r="32">
          <cell r="A32" t="str">
            <v>015021.600</v>
          </cell>
          <cell r="H32">
            <v>0</v>
          </cell>
          <cell r="K32">
            <v>-13596.69</v>
          </cell>
          <cell r="M32">
            <v>0</v>
          </cell>
        </row>
        <row r="33">
          <cell r="A33" t="str">
            <v>015022.000</v>
          </cell>
          <cell r="H33">
            <v>0</v>
          </cell>
          <cell r="K33">
            <v>0</v>
          </cell>
          <cell r="M33">
            <v>0</v>
          </cell>
        </row>
        <row r="34">
          <cell r="A34" t="str">
            <v>016013.000</v>
          </cell>
          <cell r="H34">
            <v>0</v>
          </cell>
          <cell r="K34">
            <v>-42521.31</v>
          </cell>
          <cell r="M34">
            <v>0</v>
          </cell>
        </row>
        <row r="35">
          <cell r="A35" t="str">
            <v>016020.000</v>
          </cell>
          <cell r="H35">
            <v>0</v>
          </cell>
          <cell r="K35">
            <v>0</v>
          </cell>
          <cell r="M35">
            <v>0</v>
          </cell>
        </row>
        <row r="36">
          <cell r="A36" t="str">
            <v>016999.000</v>
          </cell>
          <cell r="H36">
            <v>0</v>
          </cell>
          <cell r="K36">
            <v>0</v>
          </cell>
          <cell r="M36">
            <v>0</v>
          </cell>
        </row>
        <row r="37">
          <cell r="A37" t="str">
            <v>018002.000</v>
          </cell>
          <cell r="H37">
            <v>0</v>
          </cell>
          <cell r="K37">
            <v>0</v>
          </cell>
          <cell r="M37">
            <v>0</v>
          </cell>
        </row>
        <row r="38">
          <cell r="A38" t="str">
            <v>018014.000</v>
          </cell>
          <cell r="H38">
            <v>0</v>
          </cell>
          <cell r="K38">
            <v>0</v>
          </cell>
          <cell r="M38">
            <v>0</v>
          </cell>
        </row>
        <row r="39">
          <cell r="A39" t="str">
            <v>018019.000</v>
          </cell>
          <cell r="H39">
            <v>560208.03999999992</v>
          </cell>
          <cell r="K39">
            <v>-708843.22000000009</v>
          </cell>
          <cell r="M39">
            <v>-838031.56</v>
          </cell>
        </row>
        <row r="40">
          <cell r="A40" t="str">
            <v>018020.000</v>
          </cell>
          <cell r="H40">
            <v>0</v>
          </cell>
          <cell r="K40">
            <v>0</v>
          </cell>
          <cell r="M40">
            <v>0</v>
          </cell>
        </row>
        <row r="41">
          <cell r="A41" t="str">
            <v>018021.000</v>
          </cell>
          <cell r="H41">
            <v>0</v>
          </cell>
          <cell r="K41">
            <v>0</v>
          </cell>
          <cell r="M41">
            <v>0</v>
          </cell>
        </row>
        <row r="42">
          <cell r="A42" t="str">
            <v>018022.000</v>
          </cell>
          <cell r="H42">
            <v>0</v>
          </cell>
          <cell r="K42">
            <v>0</v>
          </cell>
          <cell r="M42">
            <v>0</v>
          </cell>
        </row>
        <row r="43">
          <cell r="A43" t="str">
            <v>018023.000</v>
          </cell>
          <cell r="H43">
            <v>0</v>
          </cell>
          <cell r="K43">
            <v>0</v>
          </cell>
          <cell r="M43">
            <v>0</v>
          </cell>
        </row>
        <row r="44">
          <cell r="A44" t="str">
            <v>018045.000</v>
          </cell>
          <cell r="H44">
            <v>0</v>
          </cell>
          <cell r="K44">
            <v>0</v>
          </cell>
          <cell r="M44">
            <v>0</v>
          </cell>
        </row>
        <row r="45">
          <cell r="A45" t="str">
            <v>018079.000</v>
          </cell>
          <cell r="H45">
            <v>-116.74000000000024</v>
          </cell>
          <cell r="K45">
            <v>31310.969999999998</v>
          </cell>
          <cell r="M45">
            <v>27782.38</v>
          </cell>
        </row>
        <row r="46">
          <cell r="A46" t="str">
            <v>018128.000</v>
          </cell>
          <cell r="H46">
            <v>8616553.8099999987</v>
          </cell>
          <cell r="K46">
            <v>-7324501.9400000013</v>
          </cell>
          <cell r="M46">
            <v>-6433457</v>
          </cell>
        </row>
        <row r="47">
          <cell r="A47" t="str">
            <v>018134.000</v>
          </cell>
          <cell r="H47">
            <v>4760011.93</v>
          </cell>
          <cell r="K47">
            <v>-2242064.0500000007</v>
          </cell>
          <cell r="M47">
            <v>-2635733.85</v>
          </cell>
        </row>
        <row r="48">
          <cell r="A48" t="str">
            <v>018184.000</v>
          </cell>
          <cell r="H48">
            <v>0</v>
          </cell>
          <cell r="K48">
            <v>0</v>
          </cell>
          <cell r="M48">
            <v>0</v>
          </cell>
        </row>
        <row r="49">
          <cell r="A49" t="str">
            <v>018500.000</v>
          </cell>
          <cell r="H49">
            <v>329144.30000000005</v>
          </cell>
          <cell r="K49">
            <v>-280330.61</v>
          </cell>
          <cell r="M49">
            <v>-246293.54</v>
          </cell>
        </row>
        <row r="50">
          <cell r="A50" t="str">
            <v>018570.000</v>
          </cell>
          <cell r="H50">
            <v>201618.07</v>
          </cell>
          <cell r="K50">
            <v>201618.07</v>
          </cell>
          <cell r="M50">
            <v>178896.69</v>
          </cell>
        </row>
        <row r="51">
          <cell r="A51" t="str">
            <v>018570.600</v>
          </cell>
          <cell r="H51">
            <v>-1747204.27</v>
          </cell>
          <cell r="K51">
            <v>-37520008.690000005</v>
          </cell>
          <cell r="M51">
            <v>0</v>
          </cell>
        </row>
        <row r="52">
          <cell r="A52" t="str">
            <v>020003.000</v>
          </cell>
          <cell r="H52">
            <v>0</v>
          </cell>
          <cell r="K52">
            <v>0</v>
          </cell>
          <cell r="M52">
            <v>0</v>
          </cell>
        </row>
        <row r="53">
          <cell r="A53" t="str">
            <v>021000.000</v>
          </cell>
          <cell r="H53">
            <v>0</v>
          </cell>
          <cell r="K53">
            <v>0</v>
          </cell>
          <cell r="M53">
            <v>0</v>
          </cell>
        </row>
        <row r="54">
          <cell r="A54" t="str">
            <v>023014.000</v>
          </cell>
          <cell r="H54">
            <v>1123119.99</v>
          </cell>
          <cell r="K54">
            <v>3331869.13</v>
          </cell>
          <cell r="M54">
            <v>3331869.13</v>
          </cell>
        </row>
        <row r="55">
          <cell r="A55" t="str">
            <v>024000.000</v>
          </cell>
          <cell r="H55">
            <v>0</v>
          </cell>
          <cell r="K55">
            <v>0</v>
          </cell>
          <cell r="M55">
            <v>0</v>
          </cell>
        </row>
        <row r="56">
          <cell r="A56" t="str">
            <v>024048.000</v>
          </cell>
          <cell r="H56">
            <v>36326.47</v>
          </cell>
          <cell r="K56">
            <v>163025.9</v>
          </cell>
          <cell r="M56">
            <v>87450.9</v>
          </cell>
        </row>
        <row r="57">
          <cell r="A57" t="str">
            <v>024901.600</v>
          </cell>
          <cell r="H57">
            <v>24119.599999999999</v>
          </cell>
          <cell r="K57">
            <v>142970.07</v>
          </cell>
          <cell r="M57">
            <v>0</v>
          </cell>
        </row>
        <row r="58">
          <cell r="A58" t="str">
            <v>024902.600</v>
          </cell>
          <cell r="H58">
            <v>636556.41</v>
          </cell>
          <cell r="K58">
            <v>1499300.19</v>
          </cell>
          <cell r="M58">
            <v>0</v>
          </cell>
        </row>
        <row r="59">
          <cell r="A59" t="str">
            <v>027010.000</v>
          </cell>
          <cell r="H59">
            <v>0</v>
          </cell>
          <cell r="K59">
            <v>0</v>
          </cell>
          <cell r="M59">
            <v>0</v>
          </cell>
        </row>
        <row r="60">
          <cell r="A60" t="str">
            <v>028010.000</v>
          </cell>
          <cell r="H60">
            <v>0</v>
          </cell>
          <cell r="K60">
            <v>0</v>
          </cell>
          <cell r="M60">
            <v>0</v>
          </cell>
        </row>
        <row r="61">
          <cell r="A61" t="str">
            <v>028910.000</v>
          </cell>
          <cell r="H61">
            <v>0</v>
          </cell>
          <cell r="K61">
            <v>0</v>
          </cell>
          <cell r="M61">
            <v>0</v>
          </cell>
        </row>
        <row r="62">
          <cell r="A62" t="str">
            <v>029010.000</v>
          </cell>
          <cell r="H62">
            <v>0</v>
          </cell>
          <cell r="K62">
            <v>1704563.73</v>
          </cell>
          <cell r="M62">
            <v>1703963.73</v>
          </cell>
        </row>
        <row r="63">
          <cell r="A63" t="str">
            <v>029010.600</v>
          </cell>
          <cell r="H63">
            <v>0</v>
          </cell>
          <cell r="K63">
            <v>40000</v>
          </cell>
          <cell r="M63">
            <v>0</v>
          </cell>
        </row>
        <row r="64">
          <cell r="A64" t="str">
            <v>029110.000</v>
          </cell>
          <cell r="H64">
            <v>120951.1</v>
          </cell>
          <cell r="K64">
            <v>318937.95999999996</v>
          </cell>
          <cell r="M64">
            <v>282526.78000000003</v>
          </cell>
        </row>
        <row r="65">
          <cell r="A65" t="str">
            <v>029110.600</v>
          </cell>
          <cell r="H65">
            <v>3500</v>
          </cell>
          <cell r="K65">
            <v>15500</v>
          </cell>
          <cell r="M65">
            <v>0</v>
          </cell>
        </row>
        <row r="66">
          <cell r="A66" t="str">
            <v>029130.000</v>
          </cell>
          <cell r="H66">
            <v>195181.53000000003</v>
          </cell>
          <cell r="K66">
            <v>221610.34000000003</v>
          </cell>
          <cell r="M66">
            <v>221610.32</v>
          </cell>
        </row>
        <row r="67">
          <cell r="A67" t="str">
            <v>029150.000</v>
          </cell>
          <cell r="H67">
            <v>0</v>
          </cell>
          <cell r="K67">
            <v>0</v>
          </cell>
          <cell r="M67">
            <v>0</v>
          </cell>
        </row>
        <row r="68">
          <cell r="A68" t="str">
            <v>029160.000</v>
          </cell>
          <cell r="H68">
            <v>0</v>
          </cell>
          <cell r="K68">
            <v>0</v>
          </cell>
          <cell r="M68">
            <v>0</v>
          </cell>
        </row>
        <row r="69">
          <cell r="A69" t="str">
            <v>029170.000</v>
          </cell>
          <cell r="H69">
            <v>7833159.1600000001</v>
          </cell>
          <cell r="K69">
            <v>18937195.060000002</v>
          </cell>
          <cell r="M69">
            <v>15239890.449999999</v>
          </cell>
        </row>
        <row r="70">
          <cell r="A70" t="str">
            <v>029170.600</v>
          </cell>
          <cell r="H70">
            <v>500</v>
          </cell>
          <cell r="K70">
            <v>500</v>
          </cell>
          <cell r="M70">
            <v>0</v>
          </cell>
        </row>
        <row r="71">
          <cell r="A71" t="str">
            <v>029900.000</v>
          </cell>
          <cell r="H71">
            <v>-18347.920000000042</v>
          </cell>
          <cell r="K71">
            <v>410185.64999999997</v>
          </cell>
          <cell r="M71">
            <v>277859.07</v>
          </cell>
        </row>
        <row r="72">
          <cell r="A72" t="str">
            <v>041110.000</v>
          </cell>
          <cell r="H72">
            <v>0</v>
          </cell>
          <cell r="K72">
            <v>0</v>
          </cell>
          <cell r="M72">
            <v>0</v>
          </cell>
        </row>
        <row r="73">
          <cell r="A73" t="str">
            <v>041210.000</v>
          </cell>
          <cell r="H73">
            <v>0</v>
          </cell>
          <cell r="K73">
            <v>0</v>
          </cell>
          <cell r="M73">
            <v>1</v>
          </cell>
        </row>
        <row r="74">
          <cell r="A74" t="str">
            <v>041510.000</v>
          </cell>
          <cell r="H74">
            <v>0</v>
          </cell>
          <cell r="K74">
            <v>673994.98</v>
          </cell>
          <cell r="M74">
            <v>378908.51</v>
          </cell>
        </row>
        <row r="75">
          <cell r="A75" t="str">
            <v>041510.600</v>
          </cell>
          <cell r="H75">
            <v>-99625</v>
          </cell>
          <cell r="K75">
            <v>0</v>
          </cell>
          <cell r="M75">
            <v>0</v>
          </cell>
        </row>
        <row r="76">
          <cell r="A76" t="str">
            <v>041610.000</v>
          </cell>
          <cell r="H76">
            <v>0</v>
          </cell>
          <cell r="K76">
            <v>908820.47</v>
          </cell>
          <cell r="M76">
            <v>0</v>
          </cell>
        </row>
        <row r="77">
          <cell r="A77" t="str">
            <v>042110.000</v>
          </cell>
          <cell r="H77">
            <v>0</v>
          </cell>
          <cell r="K77">
            <v>0</v>
          </cell>
          <cell r="M77">
            <v>0</v>
          </cell>
        </row>
        <row r="78">
          <cell r="A78" t="str">
            <v>042210.000</v>
          </cell>
          <cell r="H78">
            <v>0</v>
          </cell>
          <cell r="K78">
            <v>0</v>
          </cell>
          <cell r="M78">
            <v>0</v>
          </cell>
        </row>
        <row r="79">
          <cell r="A79" t="str">
            <v>042510.000</v>
          </cell>
          <cell r="H79">
            <v>-5024.1400000000003</v>
          </cell>
          <cell r="K79">
            <v>-471301.67000000004</v>
          </cell>
          <cell r="M79">
            <v>-378215.98</v>
          </cell>
        </row>
        <row r="80">
          <cell r="A80" t="str">
            <v>042510.600</v>
          </cell>
          <cell r="H80">
            <v>8586.27</v>
          </cell>
          <cell r="K80">
            <v>0</v>
          </cell>
          <cell r="M80">
            <v>0</v>
          </cell>
        </row>
        <row r="81">
          <cell r="A81" t="str">
            <v>042610.000</v>
          </cell>
          <cell r="H81">
            <v>-15437.5</v>
          </cell>
          <cell r="K81">
            <v>-273393.11</v>
          </cell>
          <cell r="M81">
            <v>0</v>
          </cell>
        </row>
        <row r="82">
          <cell r="A82" t="str">
            <v>061110.000</v>
          </cell>
          <cell r="H82">
            <v>-1328729.8600000001</v>
          </cell>
          <cell r="K82">
            <v>-1200800.82</v>
          </cell>
          <cell r="M82">
            <v>-986490.13</v>
          </cell>
        </row>
        <row r="83">
          <cell r="A83" t="str">
            <v>061111.000</v>
          </cell>
          <cell r="H83">
            <v>0</v>
          </cell>
          <cell r="K83">
            <v>0</v>
          </cell>
          <cell r="M83">
            <v>0</v>
          </cell>
        </row>
        <row r="84">
          <cell r="A84" t="str">
            <v>062010.000</v>
          </cell>
          <cell r="H84">
            <v>0</v>
          </cell>
          <cell r="K84">
            <v>0</v>
          </cell>
          <cell r="M84">
            <v>0</v>
          </cell>
        </row>
        <row r="85">
          <cell r="A85" t="str">
            <v>062100.600</v>
          </cell>
          <cell r="H85">
            <v>0</v>
          </cell>
          <cell r="K85">
            <v>-3800</v>
          </cell>
          <cell r="M85">
            <v>0</v>
          </cell>
        </row>
        <row r="86">
          <cell r="A86" t="str">
            <v>062110.000</v>
          </cell>
          <cell r="H86">
            <v>0</v>
          </cell>
          <cell r="K86">
            <v>0</v>
          </cell>
          <cell r="M86">
            <v>0</v>
          </cell>
        </row>
        <row r="87">
          <cell r="A87" t="str">
            <v>062120.000</v>
          </cell>
          <cell r="H87">
            <v>1500</v>
          </cell>
          <cell r="K87">
            <v>-61536</v>
          </cell>
          <cell r="M87">
            <v>-61536</v>
          </cell>
        </row>
        <row r="88">
          <cell r="A88" t="str">
            <v>062120.600</v>
          </cell>
          <cell r="H88">
            <v>-200</v>
          </cell>
          <cell r="K88">
            <v>-4000</v>
          </cell>
          <cell r="M88">
            <v>0</v>
          </cell>
        </row>
        <row r="89">
          <cell r="A89" t="str">
            <v>062130.000</v>
          </cell>
          <cell r="H89">
            <v>-517685.15</v>
          </cell>
          <cell r="K89">
            <v>-3805581.32</v>
          </cell>
          <cell r="M89">
            <v>-3805581.32</v>
          </cell>
        </row>
        <row r="90">
          <cell r="A90" t="str">
            <v>062130.600</v>
          </cell>
          <cell r="H90">
            <v>0</v>
          </cell>
          <cell r="K90">
            <v>-3350</v>
          </cell>
          <cell r="M90">
            <v>0</v>
          </cell>
        </row>
        <row r="91">
          <cell r="A91" t="str">
            <v>062160.000</v>
          </cell>
          <cell r="H91">
            <v>-152811.74</v>
          </cell>
          <cell r="K91">
            <v>-1930862.31</v>
          </cell>
          <cell r="M91">
            <v>-1930862.31</v>
          </cell>
        </row>
        <row r="92">
          <cell r="A92" t="str">
            <v>062210.000</v>
          </cell>
          <cell r="H92">
            <v>0</v>
          </cell>
          <cell r="K92">
            <v>0</v>
          </cell>
          <cell r="M92">
            <v>0</v>
          </cell>
        </row>
        <row r="93">
          <cell r="A93" t="str">
            <v>062310.000</v>
          </cell>
          <cell r="H93">
            <v>-49827.05</v>
          </cell>
          <cell r="K93">
            <v>-52155.420000000006</v>
          </cell>
          <cell r="M93">
            <v>-52155.42</v>
          </cell>
        </row>
        <row r="94">
          <cell r="A94" t="str">
            <v>062410.000</v>
          </cell>
          <cell r="H94">
            <v>0</v>
          </cell>
          <cell r="K94">
            <v>0</v>
          </cell>
          <cell r="M94">
            <v>0</v>
          </cell>
        </row>
        <row r="95">
          <cell r="A95" t="str">
            <v>062510.000</v>
          </cell>
          <cell r="H95">
            <v>225642.52</v>
          </cell>
          <cell r="K95">
            <v>0</v>
          </cell>
          <cell r="M95">
            <v>0</v>
          </cell>
        </row>
        <row r="96">
          <cell r="A96" t="str">
            <v>062610.000</v>
          </cell>
          <cell r="H96">
            <v>282976.98</v>
          </cell>
          <cell r="K96">
            <v>-132023.02000000002</v>
          </cell>
          <cell r="M96">
            <v>-340000</v>
          </cell>
        </row>
        <row r="97">
          <cell r="A97" t="str">
            <v>062610.600</v>
          </cell>
          <cell r="H97">
            <v>-122976.98</v>
          </cell>
          <cell r="K97">
            <v>-122976.98</v>
          </cell>
          <cell r="M97">
            <v>0</v>
          </cell>
        </row>
        <row r="98">
          <cell r="A98" t="str">
            <v>062630.000</v>
          </cell>
          <cell r="H98">
            <v>0</v>
          </cell>
          <cell r="K98">
            <v>0</v>
          </cell>
          <cell r="M98">
            <v>-80000</v>
          </cell>
        </row>
        <row r="99">
          <cell r="A99" t="str">
            <v>062710.000</v>
          </cell>
          <cell r="H99">
            <v>320000</v>
          </cell>
          <cell r="K99">
            <v>-420000</v>
          </cell>
          <cell r="M99">
            <v>-1200000</v>
          </cell>
        </row>
        <row r="100">
          <cell r="A100" t="str">
            <v>062810.000</v>
          </cell>
          <cell r="H100">
            <v>-62745.08</v>
          </cell>
          <cell r="K100">
            <v>-111203.92</v>
          </cell>
          <cell r="M100">
            <v>-120203.92</v>
          </cell>
        </row>
        <row r="101">
          <cell r="A101" t="str">
            <v>062910.000</v>
          </cell>
          <cell r="H101">
            <v>5955053.4900000002</v>
          </cell>
          <cell r="K101">
            <v>-3197342.7300000004</v>
          </cell>
          <cell r="M101">
            <v>-3197342.73</v>
          </cell>
        </row>
        <row r="102">
          <cell r="A102" t="str">
            <v>063010.000</v>
          </cell>
          <cell r="H102">
            <v>0</v>
          </cell>
          <cell r="K102">
            <v>0</v>
          </cell>
          <cell r="M102">
            <v>0</v>
          </cell>
        </row>
        <row r="103">
          <cell r="A103" t="str">
            <v>063210.000</v>
          </cell>
          <cell r="H103">
            <v>126898.03</v>
          </cell>
          <cell r="K103">
            <v>-593320.75</v>
          </cell>
          <cell r="M103">
            <v>-593320.75</v>
          </cell>
        </row>
        <row r="104">
          <cell r="A104" t="str">
            <v>063310.000</v>
          </cell>
          <cell r="H104">
            <v>0</v>
          </cell>
          <cell r="K104">
            <v>0</v>
          </cell>
          <cell r="M104">
            <v>0</v>
          </cell>
        </row>
        <row r="105">
          <cell r="A105" t="str">
            <v>063410.000</v>
          </cell>
          <cell r="H105">
            <v>0</v>
          </cell>
          <cell r="K105">
            <v>0</v>
          </cell>
          <cell r="M105">
            <v>0</v>
          </cell>
        </row>
        <row r="106">
          <cell r="A106" t="str">
            <v>063420.000</v>
          </cell>
          <cell r="H106">
            <v>0</v>
          </cell>
          <cell r="K106">
            <v>0</v>
          </cell>
          <cell r="M106">
            <v>0</v>
          </cell>
        </row>
        <row r="107">
          <cell r="A107" t="str">
            <v>064900.000</v>
          </cell>
          <cell r="H107">
            <v>-1657395.4700000002</v>
          </cell>
          <cell r="K107">
            <v>-6850921.3800000008</v>
          </cell>
          <cell r="M107">
            <v>-7310975.7599999998</v>
          </cell>
        </row>
        <row r="108">
          <cell r="A108" t="str">
            <v>065010.000</v>
          </cell>
          <cell r="H108">
            <v>13051939.109999999</v>
          </cell>
          <cell r="K108">
            <v>0</v>
          </cell>
          <cell r="M108">
            <v>-9212241.9199999999</v>
          </cell>
        </row>
        <row r="109">
          <cell r="A109" t="str">
            <v>065010.600</v>
          </cell>
          <cell r="H109">
            <v>762591.37</v>
          </cell>
          <cell r="K109">
            <v>0</v>
          </cell>
          <cell r="M109">
            <v>0</v>
          </cell>
        </row>
        <row r="110">
          <cell r="A110" t="str">
            <v>065020.000</v>
          </cell>
          <cell r="H110">
            <v>0</v>
          </cell>
          <cell r="K110">
            <v>-12777.14</v>
          </cell>
          <cell r="M110">
            <v>0</v>
          </cell>
        </row>
        <row r="111">
          <cell r="A111" t="str">
            <v>065030.000</v>
          </cell>
          <cell r="H111">
            <v>-977177.99</v>
          </cell>
          <cell r="K111">
            <v>-2194370.2199999997</v>
          </cell>
          <cell r="M111">
            <v>-2156921.1</v>
          </cell>
        </row>
        <row r="112">
          <cell r="A112" t="str">
            <v>065030.600</v>
          </cell>
          <cell r="H112">
            <v>-3544.53</v>
          </cell>
          <cell r="K112">
            <v>-9805.2900000000009</v>
          </cell>
          <cell r="M112">
            <v>0</v>
          </cell>
        </row>
        <row r="113">
          <cell r="A113" t="str">
            <v>080010.000</v>
          </cell>
          <cell r="H113">
            <v>0</v>
          </cell>
          <cell r="K113">
            <v>-20000000</v>
          </cell>
          <cell r="M113">
            <v>-20000000</v>
          </cell>
        </row>
        <row r="114">
          <cell r="A114" t="str">
            <v>081010.000</v>
          </cell>
          <cell r="H114">
            <v>0</v>
          </cell>
          <cell r="K114">
            <v>0</v>
          </cell>
          <cell r="M114">
            <v>458951.39</v>
          </cell>
        </row>
        <row r="115">
          <cell r="A115" t="str">
            <v>081030.000</v>
          </cell>
          <cell r="H115">
            <v>0</v>
          </cell>
          <cell r="K115">
            <v>0</v>
          </cell>
          <cell r="M115">
            <v>0</v>
          </cell>
        </row>
        <row r="116">
          <cell r="A116" t="str">
            <v>082010.000</v>
          </cell>
          <cell r="H116">
            <v>0</v>
          </cell>
          <cell r="K116">
            <v>-18851140.870000001</v>
          </cell>
          <cell r="M116">
            <v>-32658571.91</v>
          </cell>
        </row>
        <row r="117">
          <cell r="A117" t="str">
            <v>082020.000</v>
          </cell>
          <cell r="H117">
            <v>0</v>
          </cell>
          <cell r="K117">
            <v>0</v>
          </cell>
          <cell r="M117">
            <v>0</v>
          </cell>
        </row>
        <row r="118">
          <cell r="A118" t="str">
            <v>084010.000</v>
          </cell>
          <cell r="H118">
            <v>0</v>
          </cell>
          <cell r="K118">
            <v>0</v>
          </cell>
          <cell r="M118">
            <v>1863234.6</v>
          </cell>
        </row>
        <row r="119">
          <cell r="A119" t="str">
            <v>110102.521</v>
          </cell>
          <cell r="H119">
            <v>-7100897.3300000001</v>
          </cell>
          <cell r="K119">
            <v>-83694934.450000003</v>
          </cell>
          <cell r="M119">
            <v>-83140830.269999996</v>
          </cell>
        </row>
        <row r="120">
          <cell r="A120" t="str">
            <v>110900.521</v>
          </cell>
          <cell r="H120">
            <v>0</v>
          </cell>
          <cell r="K120">
            <v>0</v>
          </cell>
          <cell r="M120">
            <v>0</v>
          </cell>
        </row>
        <row r="121">
          <cell r="A121" t="str">
            <v>113011.521</v>
          </cell>
          <cell r="H121">
            <v>-197753.22</v>
          </cell>
          <cell r="K121">
            <v>-6928661.4699999997</v>
          </cell>
          <cell r="M121">
            <v>-6928661.46</v>
          </cell>
        </row>
        <row r="122">
          <cell r="A122" t="str">
            <v>113012.521</v>
          </cell>
          <cell r="H122">
            <v>0</v>
          </cell>
          <cell r="K122">
            <v>-2122348.5099999998</v>
          </cell>
          <cell r="M122">
            <v>-2699337.52</v>
          </cell>
        </row>
        <row r="123">
          <cell r="A123" t="str">
            <v>113014.521</v>
          </cell>
          <cell r="H123">
            <v>-267437.69</v>
          </cell>
          <cell r="K123">
            <v>-9655671.1199999992</v>
          </cell>
          <cell r="M123">
            <v>-10691006.01</v>
          </cell>
        </row>
        <row r="124">
          <cell r="A124" t="str">
            <v>113015.521</v>
          </cell>
          <cell r="H124">
            <v>0</v>
          </cell>
          <cell r="K124">
            <v>0</v>
          </cell>
          <cell r="M124">
            <v>0</v>
          </cell>
        </row>
        <row r="125">
          <cell r="A125" t="str">
            <v>114048.521</v>
          </cell>
          <cell r="H125">
            <v>-27746</v>
          </cell>
          <cell r="K125">
            <v>-714076.28</v>
          </cell>
          <cell r="M125">
            <v>-767866.43</v>
          </cell>
        </row>
        <row r="126">
          <cell r="A126" t="str">
            <v>116101.521</v>
          </cell>
          <cell r="H126">
            <v>-9449679.8899999987</v>
          </cell>
          <cell r="K126">
            <v>-108214218.76000001</v>
          </cell>
          <cell r="M126">
            <v>-106740812.72</v>
          </cell>
        </row>
        <row r="127">
          <cell r="A127" t="str">
            <v>190105.521</v>
          </cell>
          <cell r="H127">
            <v>-237780.32</v>
          </cell>
          <cell r="K127">
            <v>-14075659.59</v>
          </cell>
          <cell r="M127">
            <v>-14168649.58</v>
          </cell>
        </row>
        <row r="128">
          <cell r="A128" t="str">
            <v>191107.521</v>
          </cell>
          <cell r="H128">
            <v>0</v>
          </cell>
          <cell r="K128">
            <v>-23169.29</v>
          </cell>
          <cell r="M128">
            <v>-23167.96</v>
          </cell>
        </row>
        <row r="129">
          <cell r="A129" t="str">
            <v>191201.603</v>
          </cell>
          <cell r="H129">
            <v>-722704</v>
          </cell>
          <cell r="K129">
            <v>-7844934.0700000003</v>
          </cell>
          <cell r="M129">
            <v>0</v>
          </cell>
        </row>
        <row r="130">
          <cell r="A130" t="str">
            <v>191202.603</v>
          </cell>
          <cell r="H130">
            <v>1069696</v>
          </cell>
          <cell r="K130">
            <v>-9640288.3599999994</v>
          </cell>
          <cell r="M130">
            <v>0</v>
          </cell>
        </row>
        <row r="131">
          <cell r="A131" t="str">
            <v>191203.603</v>
          </cell>
          <cell r="H131">
            <v>400416.64</v>
          </cell>
          <cell r="K131">
            <v>-1682574.81</v>
          </cell>
          <cell r="M131">
            <v>0</v>
          </cell>
        </row>
        <row r="132">
          <cell r="A132" t="str">
            <v>191204.603</v>
          </cell>
          <cell r="H132">
            <v>0</v>
          </cell>
          <cell r="K132">
            <v>-646294.9</v>
          </cell>
          <cell r="M132">
            <v>0</v>
          </cell>
        </row>
        <row r="133">
          <cell r="A133" t="str">
            <v>191205.603</v>
          </cell>
          <cell r="H133">
            <v>-51000</v>
          </cell>
          <cell r="K133">
            <v>-238924</v>
          </cell>
          <cell r="M133">
            <v>0</v>
          </cell>
        </row>
        <row r="134">
          <cell r="A134" t="str">
            <v>191206.603</v>
          </cell>
          <cell r="H134">
            <v>0</v>
          </cell>
          <cell r="K134">
            <v>-13155.87</v>
          </cell>
          <cell r="M134">
            <v>0</v>
          </cell>
        </row>
        <row r="135">
          <cell r="A135" t="str">
            <v>191207.603</v>
          </cell>
          <cell r="H135">
            <v>-2485057.92</v>
          </cell>
          <cell r="K135">
            <v>-13354747.050000001</v>
          </cell>
          <cell r="M135">
            <v>0</v>
          </cell>
        </row>
        <row r="136">
          <cell r="A136" t="str">
            <v>191208.603</v>
          </cell>
          <cell r="H136">
            <v>-20400</v>
          </cell>
          <cell r="K136">
            <v>-107327.1</v>
          </cell>
          <cell r="M136">
            <v>0</v>
          </cell>
        </row>
        <row r="137">
          <cell r="A137" t="str">
            <v>191209.603</v>
          </cell>
          <cell r="H137">
            <v>0</v>
          </cell>
          <cell r="K137">
            <v>-292823.19</v>
          </cell>
          <cell r="M137">
            <v>0</v>
          </cell>
        </row>
        <row r="138">
          <cell r="A138" t="str">
            <v>191210.603</v>
          </cell>
          <cell r="H138">
            <v>0</v>
          </cell>
          <cell r="K138">
            <v>-191298.16</v>
          </cell>
          <cell r="M138">
            <v>0</v>
          </cell>
        </row>
        <row r="139">
          <cell r="A139" t="str">
            <v>191211.603</v>
          </cell>
          <cell r="H139">
            <v>0</v>
          </cell>
          <cell r="K139">
            <v>-44976</v>
          </cell>
          <cell r="M139">
            <v>0</v>
          </cell>
        </row>
        <row r="140">
          <cell r="A140" t="str">
            <v>191212.603</v>
          </cell>
          <cell r="H140">
            <v>0</v>
          </cell>
          <cell r="K140">
            <v>-947913.34</v>
          </cell>
          <cell r="M140">
            <v>0</v>
          </cell>
        </row>
        <row r="141">
          <cell r="A141" t="str">
            <v>191213.603</v>
          </cell>
          <cell r="H141">
            <v>15310.720000000001</v>
          </cell>
          <cell r="K141">
            <v>-28971</v>
          </cell>
          <cell r="M141">
            <v>0</v>
          </cell>
        </row>
        <row r="142">
          <cell r="A142" t="str">
            <v>191214.603</v>
          </cell>
          <cell r="H142">
            <v>-89600</v>
          </cell>
          <cell r="K142">
            <v>-141200</v>
          </cell>
          <cell r="M142">
            <v>0</v>
          </cell>
        </row>
        <row r="143">
          <cell r="A143" t="str">
            <v>191215.603</v>
          </cell>
          <cell r="H143">
            <v>-58400</v>
          </cell>
          <cell r="K143">
            <v>-184800</v>
          </cell>
          <cell r="M143">
            <v>0</v>
          </cell>
        </row>
        <row r="144">
          <cell r="A144" t="str">
            <v>191216.603</v>
          </cell>
          <cell r="H144">
            <v>0</v>
          </cell>
          <cell r="K144">
            <v>-45000</v>
          </cell>
          <cell r="M144">
            <v>0</v>
          </cell>
        </row>
        <row r="145">
          <cell r="A145" t="str">
            <v>192000.603</v>
          </cell>
          <cell r="H145">
            <v>-94315.959999999992</v>
          </cell>
          <cell r="K145">
            <v>-1695953.41</v>
          </cell>
          <cell r="M145">
            <v>0</v>
          </cell>
        </row>
        <row r="146">
          <cell r="A146" t="str">
            <v>193000.603</v>
          </cell>
          <cell r="H146">
            <v>-0.01</v>
          </cell>
          <cell r="K146">
            <v>-0.02</v>
          </cell>
          <cell r="M146">
            <v>0</v>
          </cell>
        </row>
        <row r="147">
          <cell r="A147" t="str">
            <v>210100.603</v>
          </cell>
          <cell r="H147">
            <v>1891539.2599999998</v>
          </cell>
          <cell r="K147">
            <v>34148489.369999997</v>
          </cell>
          <cell r="M147">
            <v>0</v>
          </cell>
        </row>
        <row r="148">
          <cell r="A148" t="str">
            <v>210102.521</v>
          </cell>
          <cell r="H148">
            <v>3386577.98</v>
          </cell>
          <cell r="K148">
            <v>35425769.210000001</v>
          </cell>
          <cell r="M148">
            <v>38484456.729999997</v>
          </cell>
        </row>
        <row r="149">
          <cell r="A149" t="str">
            <v>210200.603</v>
          </cell>
          <cell r="H149">
            <v>23235</v>
          </cell>
          <cell r="K149">
            <v>244165.27</v>
          </cell>
          <cell r="M149">
            <v>0</v>
          </cell>
        </row>
        <row r="150">
          <cell r="A150" t="str">
            <v>213011.521</v>
          </cell>
          <cell r="H150">
            <v>57659.839999999997</v>
          </cell>
          <cell r="K150">
            <v>2119235.66</v>
          </cell>
          <cell r="M150">
            <v>2120033.0299999998</v>
          </cell>
        </row>
        <row r="151">
          <cell r="A151" t="str">
            <v>213012.521</v>
          </cell>
          <cell r="H151">
            <v>0</v>
          </cell>
          <cell r="K151">
            <v>979476.2</v>
          </cell>
          <cell r="M151">
            <v>993523.5</v>
          </cell>
        </row>
        <row r="152">
          <cell r="A152" t="str">
            <v>213013.521</v>
          </cell>
          <cell r="H152">
            <v>0</v>
          </cell>
          <cell r="K152">
            <v>0</v>
          </cell>
          <cell r="M152">
            <v>0</v>
          </cell>
        </row>
        <row r="153">
          <cell r="A153" t="str">
            <v>213014.521</v>
          </cell>
          <cell r="H153">
            <v>208293.06</v>
          </cell>
          <cell r="K153">
            <v>5060094.88</v>
          </cell>
          <cell r="M153">
            <v>5855995.8899999997</v>
          </cell>
        </row>
        <row r="154">
          <cell r="A154" t="str">
            <v>213015.521</v>
          </cell>
          <cell r="H154">
            <v>0</v>
          </cell>
          <cell r="K154">
            <v>0</v>
          </cell>
          <cell r="M154">
            <v>0</v>
          </cell>
        </row>
        <row r="155">
          <cell r="A155" t="str">
            <v>214048.521</v>
          </cell>
          <cell r="H155">
            <v>6799.55</v>
          </cell>
          <cell r="K155">
            <v>188618.31</v>
          </cell>
          <cell r="M155">
            <v>188618.31</v>
          </cell>
        </row>
        <row r="156">
          <cell r="A156" t="str">
            <v>290105.521</v>
          </cell>
          <cell r="H156">
            <v>210822.44</v>
          </cell>
          <cell r="K156">
            <v>12297447</v>
          </cell>
          <cell r="M156">
            <v>12301947</v>
          </cell>
        </row>
        <row r="157">
          <cell r="A157" t="str">
            <v>310110.521</v>
          </cell>
          <cell r="H157">
            <v>1217549.03</v>
          </cell>
          <cell r="K157">
            <v>13919645.49</v>
          </cell>
          <cell r="M157">
            <v>13927045.49</v>
          </cell>
        </row>
        <row r="158">
          <cell r="A158" t="str">
            <v>310120.521</v>
          </cell>
          <cell r="H158">
            <v>0</v>
          </cell>
          <cell r="K158">
            <v>23217.52</v>
          </cell>
          <cell r="M158">
            <v>23217.52</v>
          </cell>
        </row>
        <row r="159">
          <cell r="A159" t="str">
            <v>310140.521</v>
          </cell>
          <cell r="H159">
            <v>0</v>
          </cell>
          <cell r="K159">
            <v>0</v>
          </cell>
          <cell r="M159">
            <v>0</v>
          </cell>
        </row>
        <row r="160">
          <cell r="A160" t="str">
            <v>311110.521</v>
          </cell>
          <cell r="H160">
            <v>0</v>
          </cell>
          <cell r="K160">
            <v>0</v>
          </cell>
          <cell r="M160">
            <v>0</v>
          </cell>
        </row>
        <row r="161">
          <cell r="A161" t="str">
            <v>312110.521</v>
          </cell>
          <cell r="H161">
            <v>6620</v>
          </cell>
          <cell r="K161">
            <v>54620</v>
          </cell>
          <cell r="M161">
            <v>54620</v>
          </cell>
        </row>
        <row r="162">
          <cell r="A162" t="str">
            <v>313110.521</v>
          </cell>
          <cell r="H162">
            <v>27018</v>
          </cell>
          <cell r="K162">
            <v>298306.17</v>
          </cell>
          <cell r="M162">
            <v>298306.17</v>
          </cell>
        </row>
        <row r="163">
          <cell r="A163" t="str">
            <v>313120.521</v>
          </cell>
          <cell r="H163">
            <v>0</v>
          </cell>
          <cell r="K163">
            <v>0</v>
          </cell>
          <cell r="M163">
            <v>0</v>
          </cell>
        </row>
        <row r="164">
          <cell r="A164" t="str">
            <v>313130.521</v>
          </cell>
          <cell r="H164">
            <v>0</v>
          </cell>
          <cell r="K164">
            <v>0</v>
          </cell>
          <cell r="M164">
            <v>0</v>
          </cell>
        </row>
        <row r="165">
          <cell r="A165" t="str">
            <v>313140.521</v>
          </cell>
          <cell r="H165">
            <v>0</v>
          </cell>
          <cell r="K165">
            <v>9345</v>
          </cell>
          <cell r="M165">
            <v>9345</v>
          </cell>
        </row>
        <row r="166">
          <cell r="A166" t="str">
            <v>313150.521</v>
          </cell>
          <cell r="H166">
            <v>14237.95</v>
          </cell>
          <cell r="K166">
            <v>58210.05</v>
          </cell>
          <cell r="M166">
            <v>58210.05</v>
          </cell>
        </row>
        <row r="167">
          <cell r="A167" t="str">
            <v>313160.521</v>
          </cell>
          <cell r="H167">
            <v>41873.400000000009</v>
          </cell>
          <cell r="K167">
            <v>164711.54999999999</v>
          </cell>
          <cell r="M167">
            <v>164711.54</v>
          </cell>
        </row>
        <row r="168">
          <cell r="A168" t="str">
            <v>313170.521</v>
          </cell>
          <cell r="H168">
            <v>42836</v>
          </cell>
          <cell r="K168">
            <v>177434.81</v>
          </cell>
          <cell r="M168">
            <v>177434.81</v>
          </cell>
        </row>
        <row r="169">
          <cell r="A169" t="str">
            <v>313180.521</v>
          </cell>
          <cell r="H169">
            <v>10798.64</v>
          </cell>
          <cell r="K169">
            <v>103423.24</v>
          </cell>
          <cell r="M169">
            <v>102823.24</v>
          </cell>
        </row>
        <row r="170">
          <cell r="A170" t="str">
            <v>313190.521</v>
          </cell>
          <cell r="H170">
            <v>0</v>
          </cell>
          <cell r="K170">
            <v>707027.86</v>
          </cell>
          <cell r="M170">
            <v>727946.36</v>
          </cell>
        </row>
        <row r="171">
          <cell r="A171" t="str">
            <v>313210.521</v>
          </cell>
          <cell r="H171">
            <v>0</v>
          </cell>
          <cell r="K171">
            <v>0</v>
          </cell>
          <cell r="M171">
            <v>0</v>
          </cell>
        </row>
        <row r="172">
          <cell r="A172" t="str">
            <v>313220.521</v>
          </cell>
          <cell r="H172">
            <v>0</v>
          </cell>
          <cell r="K172">
            <v>0</v>
          </cell>
          <cell r="M172">
            <v>0</v>
          </cell>
        </row>
        <row r="173">
          <cell r="A173" t="str">
            <v>313230.521</v>
          </cell>
          <cell r="H173">
            <v>0</v>
          </cell>
          <cell r="K173">
            <v>0</v>
          </cell>
          <cell r="M173">
            <v>23266.67</v>
          </cell>
        </row>
        <row r="174">
          <cell r="A174" t="str">
            <v>313250.521</v>
          </cell>
          <cell r="H174">
            <v>16185.21</v>
          </cell>
          <cell r="K174">
            <v>95368.69</v>
          </cell>
          <cell r="M174">
            <v>93673.74</v>
          </cell>
        </row>
        <row r="175">
          <cell r="A175" t="str">
            <v>313260.521</v>
          </cell>
          <cell r="H175">
            <v>0</v>
          </cell>
          <cell r="K175">
            <v>0</v>
          </cell>
          <cell r="M175">
            <v>0</v>
          </cell>
        </row>
        <row r="176">
          <cell r="A176" t="str">
            <v>313270.521</v>
          </cell>
          <cell r="H176">
            <v>36610</v>
          </cell>
          <cell r="K176">
            <v>409320</v>
          </cell>
          <cell r="M176">
            <v>409320</v>
          </cell>
        </row>
        <row r="177">
          <cell r="A177" t="str">
            <v>313280.521</v>
          </cell>
          <cell r="H177">
            <v>12471.64</v>
          </cell>
          <cell r="K177">
            <v>146985.10999999999</v>
          </cell>
          <cell r="M177">
            <v>172444.63</v>
          </cell>
        </row>
        <row r="178">
          <cell r="A178" t="str">
            <v>313290.521</v>
          </cell>
          <cell r="H178">
            <v>152811.74</v>
          </cell>
          <cell r="K178">
            <v>1930862.31</v>
          </cell>
          <cell r="M178">
            <v>1930862.31</v>
          </cell>
        </row>
        <row r="179">
          <cell r="A179" t="str">
            <v>320110.521</v>
          </cell>
          <cell r="H179">
            <v>20069.53</v>
          </cell>
          <cell r="K179">
            <v>285928.23</v>
          </cell>
          <cell r="M179">
            <v>285928.21999999997</v>
          </cell>
        </row>
        <row r="180">
          <cell r="A180" t="str">
            <v>321140.521</v>
          </cell>
          <cell r="H180">
            <v>0</v>
          </cell>
          <cell r="K180">
            <v>0</v>
          </cell>
          <cell r="M180">
            <v>0</v>
          </cell>
        </row>
        <row r="181">
          <cell r="A181" t="str">
            <v>321150.521</v>
          </cell>
          <cell r="H181">
            <v>0</v>
          </cell>
          <cell r="K181">
            <v>0</v>
          </cell>
          <cell r="M181">
            <v>0</v>
          </cell>
        </row>
        <row r="182">
          <cell r="A182" t="str">
            <v>321180.521</v>
          </cell>
          <cell r="H182">
            <v>0</v>
          </cell>
          <cell r="K182">
            <v>0</v>
          </cell>
          <cell r="M182">
            <v>0</v>
          </cell>
        </row>
        <row r="183">
          <cell r="A183" t="str">
            <v>322110.521</v>
          </cell>
          <cell r="H183">
            <v>206194.95</v>
          </cell>
          <cell r="K183">
            <v>2685505.46</v>
          </cell>
          <cell r="M183">
            <v>2797918.85</v>
          </cell>
        </row>
        <row r="184">
          <cell r="A184" t="str">
            <v>323110.521</v>
          </cell>
          <cell r="H184">
            <v>0</v>
          </cell>
          <cell r="K184">
            <v>62390</v>
          </cell>
          <cell r="M184">
            <v>62390</v>
          </cell>
        </row>
        <row r="185">
          <cell r="A185" t="str">
            <v>323120.521</v>
          </cell>
          <cell r="H185">
            <v>0</v>
          </cell>
          <cell r="K185">
            <v>109115.5</v>
          </cell>
          <cell r="M185">
            <v>-5160.01</v>
          </cell>
        </row>
        <row r="186">
          <cell r="A186" t="str">
            <v>323130.521</v>
          </cell>
          <cell r="H186">
            <v>-2861276.5900000003</v>
          </cell>
          <cell r="K186">
            <v>11744361.120000001</v>
          </cell>
          <cell r="M186">
            <v>11744361.119999999</v>
          </cell>
        </row>
        <row r="187">
          <cell r="A187" t="str">
            <v>350110.521</v>
          </cell>
          <cell r="H187">
            <v>24100</v>
          </cell>
          <cell r="K187">
            <v>201250</v>
          </cell>
          <cell r="M187">
            <v>132850</v>
          </cell>
        </row>
        <row r="188">
          <cell r="A188" t="str">
            <v>350120.521</v>
          </cell>
          <cell r="H188">
            <v>38947.370000000003</v>
          </cell>
          <cell r="K188">
            <v>486718.12</v>
          </cell>
          <cell r="M188">
            <v>474568.44</v>
          </cell>
        </row>
        <row r="189">
          <cell r="A189" t="str">
            <v>350130.521</v>
          </cell>
          <cell r="H189">
            <v>0</v>
          </cell>
          <cell r="K189">
            <v>0</v>
          </cell>
          <cell r="M189">
            <v>0</v>
          </cell>
        </row>
        <row r="190">
          <cell r="A190" t="str">
            <v>353110.521</v>
          </cell>
          <cell r="H190">
            <v>167619.5</v>
          </cell>
          <cell r="K190">
            <v>772790.47</v>
          </cell>
          <cell r="M190">
            <v>731745.3</v>
          </cell>
        </row>
        <row r="191">
          <cell r="A191" t="str">
            <v>353120.521</v>
          </cell>
          <cell r="H191">
            <v>358564.43999999994</v>
          </cell>
          <cell r="K191">
            <v>5525399.3699999992</v>
          </cell>
          <cell r="M191">
            <v>5509347.9100000001</v>
          </cell>
        </row>
        <row r="192">
          <cell r="A192" t="str">
            <v>353120.603</v>
          </cell>
          <cell r="H192">
            <v>0</v>
          </cell>
          <cell r="K192">
            <v>0</v>
          </cell>
          <cell r="M192">
            <v>0</v>
          </cell>
        </row>
        <row r="193">
          <cell r="A193" t="str">
            <v>353130.521</v>
          </cell>
          <cell r="H193">
            <v>113353.18000000001</v>
          </cell>
          <cell r="K193">
            <v>1256506.5599999998</v>
          </cell>
          <cell r="M193">
            <v>1223854.72</v>
          </cell>
        </row>
        <row r="194">
          <cell r="A194" t="str">
            <v>353140.521</v>
          </cell>
          <cell r="H194">
            <v>0</v>
          </cell>
          <cell r="K194">
            <v>0</v>
          </cell>
          <cell r="M194">
            <v>0</v>
          </cell>
        </row>
        <row r="195">
          <cell r="A195" t="str">
            <v>353150.521</v>
          </cell>
          <cell r="H195">
            <v>37777.519999999997</v>
          </cell>
          <cell r="K195">
            <v>211292.81</v>
          </cell>
          <cell r="M195">
            <v>215525.81</v>
          </cell>
        </row>
        <row r="196">
          <cell r="A196" t="str">
            <v>354201.521</v>
          </cell>
          <cell r="H196">
            <v>1048144.6699999999</v>
          </cell>
          <cell r="K196">
            <v>6745527.9799999995</v>
          </cell>
          <cell r="M196">
            <v>6887473.3700000001</v>
          </cell>
        </row>
        <row r="197">
          <cell r="A197" t="str">
            <v>355110.521</v>
          </cell>
          <cell r="H197">
            <v>5930</v>
          </cell>
          <cell r="K197">
            <v>205564.92</v>
          </cell>
          <cell r="M197">
            <v>200814.92</v>
          </cell>
        </row>
        <row r="198">
          <cell r="A198" t="str">
            <v>355120.521</v>
          </cell>
          <cell r="H198">
            <v>0</v>
          </cell>
          <cell r="K198">
            <v>1500</v>
          </cell>
          <cell r="M198">
            <v>1500</v>
          </cell>
        </row>
        <row r="199">
          <cell r="A199" t="str">
            <v>355150.521</v>
          </cell>
          <cell r="H199">
            <v>0</v>
          </cell>
          <cell r="K199">
            <v>0</v>
          </cell>
          <cell r="M199">
            <v>0</v>
          </cell>
        </row>
        <row r="200">
          <cell r="A200" t="str">
            <v>356110.521</v>
          </cell>
          <cell r="H200">
            <v>92021.85</v>
          </cell>
          <cell r="K200">
            <v>355592.28</v>
          </cell>
          <cell r="M200">
            <v>341297.66</v>
          </cell>
        </row>
        <row r="201">
          <cell r="A201" t="str">
            <v>356120.521</v>
          </cell>
          <cell r="H201">
            <v>60823.19</v>
          </cell>
          <cell r="K201">
            <v>531349.15</v>
          </cell>
          <cell r="M201">
            <v>587557.96</v>
          </cell>
        </row>
        <row r="202">
          <cell r="A202" t="str">
            <v>357110.521</v>
          </cell>
          <cell r="H202">
            <v>0</v>
          </cell>
          <cell r="K202">
            <v>0</v>
          </cell>
          <cell r="M202">
            <v>0</v>
          </cell>
        </row>
        <row r="203">
          <cell r="A203" t="str">
            <v>358110.521</v>
          </cell>
          <cell r="H203">
            <v>61230</v>
          </cell>
          <cell r="K203">
            <v>393791</v>
          </cell>
          <cell r="M203">
            <v>388985</v>
          </cell>
        </row>
        <row r="204">
          <cell r="A204" t="str">
            <v>359110.521</v>
          </cell>
          <cell r="H204">
            <v>62459.92</v>
          </cell>
          <cell r="K204">
            <v>538964.04</v>
          </cell>
          <cell r="M204">
            <v>534023.36</v>
          </cell>
        </row>
        <row r="205">
          <cell r="A205" t="str">
            <v>360110.521</v>
          </cell>
          <cell r="H205">
            <v>0</v>
          </cell>
          <cell r="K205">
            <v>426262.45</v>
          </cell>
          <cell r="M205">
            <v>426262.45</v>
          </cell>
        </row>
        <row r="206">
          <cell r="A206" t="str">
            <v>361120.521</v>
          </cell>
          <cell r="H206">
            <v>0</v>
          </cell>
          <cell r="K206">
            <v>13077.5</v>
          </cell>
          <cell r="M206">
            <v>13077.5</v>
          </cell>
        </row>
        <row r="207">
          <cell r="A207" t="str">
            <v>361130.521</v>
          </cell>
          <cell r="H207">
            <v>0</v>
          </cell>
          <cell r="K207">
            <v>296374.07</v>
          </cell>
          <cell r="M207">
            <v>262467.08</v>
          </cell>
        </row>
        <row r="208">
          <cell r="A208" t="str">
            <v>361140.521</v>
          </cell>
          <cell r="H208">
            <v>0</v>
          </cell>
          <cell r="K208">
            <v>0</v>
          </cell>
          <cell r="M208">
            <v>0</v>
          </cell>
        </row>
        <row r="209">
          <cell r="A209" t="str">
            <v>361150.521</v>
          </cell>
          <cell r="H209">
            <v>0</v>
          </cell>
          <cell r="K209">
            <v>0</v>
          </cell>
          <cell r="M209">
            <v>0</v>
          </cell>
        </row>
        <row r="210">
          <cell r="A210" t="str">
            <v>380110.521</v>
          </cell>
          <cell r="H210">
            <v>0</v>
          </cell>
          <cell r="K210">
            <v>4571</v>
          </cell>
          <cell r="M210">
            <v>0</v>
          </cell>
        </row>
        <row r="211">
          <cell r="A211" t="str">
            <v>380120.521</v>
          </cell>
          <cell r="H211">
            <v>0</v>
          </cell>
          <cell r="K211">
            <v>0</v>
          </cell>
          <cell r="M211">
            <v>0</v>
          </cell>
        </row>
        <row r="212">
          <cell r="A212" t="str">
            <v>380130.521</v>
          </cell>
          <cell r="H212">
            <v>2957.82</v>
          </cell>
          <cell r="K212">
            <v>90236.35</v>
          </cell>
          <cell r="M212">
            <v>101006.76</v>
          </cell>
        </row>
        <row r="213">
          <cell r="A213" t="str">
            <v>390010.521</v>
          </cell>
          <cell r="H213">
            <v>0</v>
          </cell>
          <cell r="K213">
            <v>370400</v>
          </cell>
          <cell r="M213">
            <v>370399</v>
          </cell>
        </row>
        <row r="214">
          <cell r="A214" t="str">
            <v>410110.521</v>
          </cell>
          <cell r="H214">
            <v>87990.12</v>
          </cell>
          <cell r="K214">
            <v>988459.44</v>
          </cell>
          <cell r="M214">
            <v>988459.44</v>
          </cell>
        </row>
        <row r="215">
          <cell r="A215" t="str">
            <v>410120.521</v>
          </cell>
          <cell r="H215">
            <v>0</v>
          </cell>
          <cell r="K215">
            <v>8461.14</v>
          </cell>
          <cell r="M215">
            <v>8461.14</v>
          </cell>
        </row>
        <row r="216">
          <cell r="A216" t="str">
            <v>410150.521</v>
          </cell>
          <cell r="H216">
            <v>444987.78</v>
          </cell>
          <cell r="K216">
            <v>6032571.4000000004</v>
          </cell>
          <cell r="M216">
            <v>6032571.4400000004</v>
          </cell>
        </row>
        <row r="217">
          <cell r="A217" t="str">
            <v>411110.521</v>
          </cell>
          <cell r="H217">
            <v>34397.43</v>
          </cell>
          <cell r="K217">
            <v>410858.98</v>
          </cell>
          <cell r="M217">
            <v>410858.98</v>
          </cell>
        </row>
        <row r="218">
          <cell r="A218" t="str">
            <v>413110.521</v>
          </cell>
          <cell r="H218">
            <v>3000</v>
          </cell>
          <cell r="K218">
            <v>34576</v>
          </cell>
          <cell r="M218">
            <v>34576</v>
          </cell>
        </row>
        <row r="219">
          <cell r="A219" t="str">
            <v>413120.521</v>
          </cell>
          <cell r="H219">
            <v>-126898.03</v>
          </cell>
          <cell r="K219">
            <v>228712.05000000002</v>
          </cell>
          <cell r="M219">
            <v>237838.18</v>
          </cell>
        </row>
        <row r="220">
          <cell r="A220" t="str">
            <v>413150.521</v>
          </cell>
          <cell r="H220">
            <v>1221.5099999999998</v>
          </cell>
          <cell r="K220">
            <v>7068.0599999999995</v>
          </cell>
          <cell r="M220">
            <v>7068.06</v>
          </cell>
        </row>
        <row r="221">
          <cell r="A221" t="str">
            <v>413160.521</v>
          </cell>
          <cell r="H221">
            <v>2060.1499999999996</v>
          </cell>
          <cell r="K221">
            <v>16757.129999999997</v>
          </cell>
          <cell r="M221">
            <v>16757.13</v>
          </cell>
        </row>
        <row r="222">
          <cell r="A222" t="str">
            <v>413170.521</v>
          </cell>
          <cell r="H222">
            <v>17029.599999999999</v>
          </cell>
          <cell r="K222">
            <v>47567.78</v>
          </cell>
          <cell r="M222">
            <v>47567.78</v>
          </cell>
        </row>
        <row r="223">
          <cell r="A223" t="str">
            <v>413180.521</v>
          </cell>
          <cell r="H223">
            <v>-30645.62</v>
          </cell>
          <cell r="K223">
            <v>121292.93</v>
          </cell>
          <cell r="M223">
            <v>121292.93</v>
          </cell>
        </row>
        <row r="224">
          <cell r="A224" t="str">
            <v>413190.521</v>
          </cell>
          <cell r="H224">
            <v>0</v>
          </cell>
          <cell r="K224">
            <v>28332.18</v>
          </cell>
          <cell r="M224">
            <v>28332.18</v>
          </cell>
        </row>
        <row r="225">
          <cell r="A225" t="str">
            <v>413210.521</v>
          </cell>
          <cell r="H225">
            <v>10250</v>
          </cell>
          <cell r="K225">
            <v>128697.37</v>
          </cell>
          <cell r="M225">
            <v>124750</v>
          </cell>
        </row>
        <row r="226">
          <cell r="A226" t="str">
            <v>413220.521</v>
          </cell>
          <cell r="H226">
            <v>16238.99</v>
          </cell>
          <cell r="K226">
            <v>199900.66</v>
          </cell>
          <cell r="M226">
            <v>199900.66</v>
          </cell>
        </row>
        <row r="227">
          <cell r="A227" t="str">
            <v>413230.521</v>
          </cell>
          <cell r="H227">
            <v>0</v>
          </cell>
          <cell r="K227">
            <v>0</v>
          </cell>
          <cell r="M227">
            <v>0</v>
          </cell>
        </row>
        <row r="228">
          <cell r="A228" t="str">
            <v>413240.521</v>
          </cell>
          <cell r="H228">
            <v>0</v>
          </cell>
          <cell r="K228">
            <v>0</v>
          </cell>
          <cell r="M228">
            <v>0</v>
          </cell>
        </row>
        <row r="229">
          <cell r="A229" t="str">
            <v>413250.521</v>
          </cell>
          <cell r="H229">
            <v>355119.76</v>
          </cell>
          <cell r="K229">
            <v>3450671.42</v>
          </cell>
          <cell r="M229">
            <v>6464470.96</v>
          </cell>
        </row>
        <row r="230">
          <cell r="A230" t="str">
            <v>413260.521</v>
          </cell>
          <cell r="H230">
            <v>0</v>
          </cell>
          <cell r="K230">
            <v>0</v>
          </cell>
          <cell r="M230">
            <v>0</v>
          </cell>
        </row>
        <row r="231">
          <cell r="A231" t="str">
            <v>413270.521</v>
          </cell>
          <cell r="H231">
            <v>188947.37</v>
          </cell>
          <cell r="K231">
            <v>2157631.59</v>
          </cell>
          <cell r="M231">
            <v>2146578.96</v>
          </cell>
        </row>
        <row r="232">
          <cell r="A232" t="str">
            <v>413280.521</v>
          </cell>
          <cell r="H232">
            <v>39194.44</v>
          </cell>
          <cell r="K232">
            <v>237707.98</v>
          </cell>
          <cell r="M232">
            <v>220464.43</v>
          </cell>
        </row>
        <row r="233">
          <cell r="A233" t="str">
            <v>441110.521</v>
          </cell>
          <cell r="H233">
            <v>0</v>
          </cell>
          <cell r="K233">
            <v>0</v>
          </cell>
          <cell r="M233">
            <v>0</v>
          </cell>
        </row>
        <row r="234">
          <cell r="A234" t="str">
            <v>441210.521</v>
          </cell>
          <cell r="H234">
            <v>0</v>
          </cell>
          <cell r="K234">
            <v>0</v>
          </cell>
          <cell r="M234">
            <v>0</v>
          </cell>
        </row>
        <row r="235">
          <cell r="A235" t="str">
            <v>441510.521</v>
          </cell>
          <cell r="H235">
            <v>5024.1400000000003</v>
          </cell>
          <cell r="K235">
            <v>59155.199999999997</v>
          </cell>
          <cell r="M235">
            <v>0</v>
          </cell>
        </row>
        <row r="236">
          <cell r="A236" t="str">
            <v>441510.603</v>
          </cell>
          <cell r="H236">
            <v>-8586.27</v>
          </cell>
          <cell r="K236">
            <v>0</v>
          </cell>
          <cell r="M236">
            <v>0</v>
          </cell>
        </row>
        <row r="237">
          <cell r="A237" t="str">
            <v>441610.521</v>
          </cell>
          <cell r="H237">
            <v>15437.5</v>
          </cell>
          <cell r="K237">
            <v>181764.08</v>
          </cell>
          <cell r="M237">
            <v>0</v>
          </cell>
        </row>
        <row r="238">
          <cell r="A238" t="str">
            <v>450110.521</v>
          </cell>
          <cell r="H238">
            <v>0</v>
          </cell>
          <cell r="K238">
            <v>0</v>
          </cell>
          <cell r="M238">
            <v>0</v>
          </cell>
        </row>
        <row r="239">
          <cell r="A239" t="str">
            <v>450120.521</v>
          </cell>
          <cell r="H239">
            <v>77303</v>
          </cell>
          <cell r="K239">
            <v>854533</v>
          </cell>
          <cell r="M239">
            <v>866682.68</v>
          </cell>
        </row>
        <row r="240">
          <cell r="A240" t="str">
            <v>450130.521</v>
          </cell>
          <cell r="H240">
            <v>308202.08</v>
          </cell>
          <cell r="K240">
            <v>3432249.96</v>
          </cell>
          <cell r="M240">
            <v>3432249.96</v>
          </cell>
        </row>
        <row r="241">
          <cell r="A241" t="str">
            <v>451110.521</v>
          </cell>
          <cell r="H241">
            <v>159</v>
          </cell>
          <cell r="K241">
            <v>1908</v>
          </cell>
          <cell r="M241">
            <v>1908</v>
          </cell>
        </row>
        <row r="242">
          <cell r="A242" t="str">
            <v>451120.521</v>
          </cell>
          <cell r="H242">
            <v>83.66</v>
          </cell>
          <cell r="K242">
            <v>1004.01</v>
          </cell>
          <cell r="M242">
            <v>1004.02</v>
          </cell>
        </row>
        <row r="243">
          <cell r="A243" t="str">
            <v>451130.521</v>
          </cell>
          <cell r="H243">
            <v>0</v>
          </cell>
          <cell r="K243">
            <v>0</v>
          </cell>
          <cell r="M243">
            <v>0</v>
          </cell>
        </row>
        <row r="244">
          <cell r="A244" t="str">
            <v>453110.521</v>
          </cell>
          <cell r="H244">
            <v>17172.150000000001</v>
          </cell>
          <cell r="K244">
            <v>102856.95000000001</v>
          </cell>
          <cell r="M244">
            <v>100873.95</v>
          </cell>
        </row>
        <row r="245">
          <cell r="A245" t="str">
            <v>453110.588</v>
          </cell>
          <cell r="H245">
            <v>0</v>
          </cell>
          <cell r="K245">
            <v>0</v>
          </cell>
          <cell r="M245">
            <v>0</v>
          </cell>
        </row>
        <row r="246">
          <cell r="A246" t="str">
            <v>453120.521</v>
          </cell>
          <cell r="H246">
            <v>66010.78</v>
          </cell>
          <cell r="K246">
            <v>356402.05000000005</v>
          </cell>
          <cell r="M246">
            <v>352507.05</v>
          </cell>
        </row>
        <row r="247">
          <cell r="A247" t="str">
            <v>453130.521</v>
          </cell>
          <cell r="H247">
            <v>71652.63</v>
          </cell>
          <cell r="K247">
            <v>412611.45</v>
          </cell>
          <cell r="M247">
            <v>409411.45</v>
          </cell>
        </row>
        <row r="248">
          <cell r="A248" t="str">
            <v>453150.521</v>
          </cell>
          <cell r="H248">
            <v>9763.56</v>
          </cell>
          <cell r="K248">
            <v>120122.97</v>
          </cell>
          <cell r="M248">
            <v>120122.97</v>
          </cell>
        </row>
        <row r="249">
          <cell r="A249" t="str">
            <v>453160.521</v>
          </cell>
          <cell r="H249">
            <v>0</v>
          </cell>
          <cell r="K249">
            <v>4816.3500000000004</v>
          </cell>
          <cell r="M249">
            <v>4816.3500000000004</v>
          </cell>
        </row>
        <row r="250">
          <cell r="A250" t="str">
            <v>455110.521</v>
          </cell>
          <cell r="H250">
            <v>19690</v>
          </cell>
          <cell r="K250">
            <v>254052.25</v>
          </cell>
          <cell r="M250">
            <v>255672.25</v>
          </cell>
        </row>
        <row r="251">
          <cell r="A251" t="str">
            <v>455120.521</v>
          </cell>
          <cell r="H251">
            <v>0</v>
          </cell>
          <cell r="K251">
            <v>180</v>
          </cell>
          <cell r="M251">
            <v>180</v>
          </cell>
        </row>
        <row r="252">
          <cell r="A252" t="str">
            <v>456110.521</v>
          </cell>
          <cell r="H252">
            <v>14394.68</v>
          </cell>
          <cell r="K252">
            <v>181355.25999999998</v>
          </cell>
          <cell r="M252">
            <v>186505.27</v>
          </cell>
        </row>
        <row r="253">
          <cell r="A253" t="str">
            <v>456120.521</v>
          </cell>
          <cell r="H253">
            <v>0</v>
          </cell>
          <cell r="K253">
            <v>6114.49</v>
          </cell>
          <cell r="M253">
            <v>6034.49</v>
          </cell>
        </row>
        <row r="254">
          <cell r="A254" t="str">
            <v>459110.521</v>
          </cell>
          <cell r="H254">
            <v>7792.45</v>
          </cell>
          <cell r="K254">
            <v>66569.89</v>
          </cell>
          <cell r="M254">
            <v>65778.27</v>
          </cell>
        </row>
        <row r="255">
          <cell r="A255" t="str">
            <v>460110.521</v>
          </cell>
          <cell r="H255">
            <v>10581.3</v>
          </cell>
          <cell r="K255">
            <v>10581.3</v>
          </cell>
          <cell r="M255">
            <v>10581.3</v>
          </cell>
        </row>
        <row r="256">
          <cell r="A256" t="str">
            <v>461130.521</v>
          </cell>
          <cell r="H256">
            <v>0</v>
          </cell>
          <cell r="K256">
            <v>70634.429999999993</v>
          </cell>
          <cell r="M256">
            <v>122093.54</v>
          </cell>
        </row>
        <row r="257">
          <cell r="A257" t="str">
            <v>471110.521</v>
          </cell>
          <cell r="H257">
            <v>0</v>
          </cell>
          <cell r="K257">
            <v>0</v>
          </cell>
          <cell r="M257">
            <v>0</v>
          </cell>
        </row>
        <row r="258">
          <cell r="A258" t="str">
            <v>480110.521</v>
          </cell>
          <cell r="H258">
            <v>0</v>
          </cell>
          <cell r="K258">
            <v>0</v>
          </cell>
          <cell r="M258">
            <v>0</v>
          </cell>
        </row>
        <row r="259">
          <cell r="A259" t="str">
            <v>480130.521</v>
          </cell>
          <cell r="H259">
            <v>12000</v>
          </cell>
          <cell r="K259">
            <v>51567.11</v>
          </cell>
          <cell r="M259">
            <v>51567.11</v>
          </cell>
        </row>
        <row r="260">
          <cell r="A260" t="str">
            <v>480150.521</v>
          </cell>
          <cell r="H260">
            <v>6667.18</v>
          </cell>
          <cell r="K260">
            <v>75823.109999999986</v>
          </cell>
          <cell r="M260">
            <v>83314.02</v>
          </cell>
        </row>
        <row r="261">
          <cell r="A261" t="str">
            <v>490010.521</v>
          </cell>
          <cell r="H261">
            <v>60168.4</v>
          </cell>
          <cell r="K261">
            <v>760261.29</v>
          </cell>
          <cell r="M261">
            <v>760261.29</v>
          </cell>
        </row>
        <row r="262">
          <cell r="A262" t="str">
            <v>610110.521</v>
          </cell>
          <cell r="H262">
            <v>0</v>
          </cell>
          <cell r="K262">
            <v>0</v>
          </cell>
          <cell r="M262">
            <v>0</v>
          </cell>
        </row>
        <row r="263">
          <cell r="A263" t="str">
            <v>610110.588</v>
          </cell>
          <cell r="H263">
            <v>65000</v>
          </cell>
          <cell r="K263">
            <v>253500</v>
          </cell>
          <cell r="M263">
            <v>253500</v>
          </cell>
        </row>
        <row r="264">
          <cell r="A264" t="str">
            <v>610110.603</v>
          </cell>
          <cell r="H264">
            <v>645000</v>
          </cell>
          <cell r="K264">
            <v>645000</v>
          </cell>
          <cell r="M264">
            <v>0</v>
          </cell>
        </row>
        <row r="265">
          <cell r="A265" t="str">
            <v>610120.603</v>
          </cell>
          <cell r="H265">
            <v>0</v>
          </cell>
          <cell r="K265">
            <v>0</v>
          </cell>
          <cell r="M265">
            <v>0</v>
          </cell>
        </row>
        <row r="266">
          <cell r="A266" t="str">
            <v>610150.603</v>
          </cell>
          <cell r="H266">
            <v>0</v>
          </cell>
          <cell r="K266">
            <v>0</v>
          </cell>
          <cell r="M266">
            <v>0</v>
          </cell>
        </row>
        <row r="267">
          <cell r="A267" t="str">
            <v>611110.603</v>
          </cell>
          <cell r="H267">
            <v>72715.88</v>
          </cell>
          <cell r="K267">
            <v>72715.88</v>
          </cell>
          <cell r="M267">
            <v>0</v>
          </cell>
        </row>
        <row r="268">
          <cell r="A268" t="str">
            <v>613110.588</v>
          </cell>
          <cell r="H268">
            <v>750</v>
          </cell>
          <cell r="K268">
            <v>3000</v>
          </cell>
          <cell r="M268">
            <v>3000</v>
          </cell>
        </row>
        <row r="269">
          <cell r="A269" t="str">
            <v>613110.603</v>
          </cell>
          <cell r="H269">
            <v>14150</v>
          </cell>
          <cell r="K269">
            <v>14150</v>
          </cell>
          <cell r="M269">
            <v>0</v>
          </cell>
        </row>
        <row r="270">
          <cell r="A270" t="str">
            <v>613120.603</v>
          </cell>
          <cell r="H270">
            <v>0</v>
          </cell>
          <cell r="K270">
            <v>0</v>
          </cell>
          <cell r="M270">
            <v>0</v>
          </cell>
        </row>
        <row r="271">
          <cell r="A271" t="str">
            <v>613150.603</v>
          </cell>
          <cell r="H271">
            <v>0</v>
          </cell>
          <cell r="K271">
            <v>0</v>
          </cell>
          <cell r="M271">
            <v>0</v>
          </cell>
        </row>
        <row r="272">
          <cell r="A272" t="str">
            <v>613160.603</v>
          </cell>
          <cell r="H272">
            <v>0</v>
          </cell>
          <cell r="K272">
            <v>0</v>
          </cell>
          <cell r="M272">
            <v>0</v>
          </cell>
        </row>
        <row r="273">
          <cell r="A273" t="str">
            <v>613170.603</v>
          </cell>
          <cell r="H273">
            <v>0</v>
          </cell>
          <cell r="K273">
            <v>0</v>
          </cell>
          <cell r="M273">
            <v>0</v>
          </cell>
        </row>
        <row r="274">
          <cell r="A274" t="str">
            <v>613180.588</v>
          </cell>
          <cell r="H274">
            <v>0</v>
          </cell>
          <cell r="K274">
            <v>1011</v>
          </cell>
          <cell r="M274">
            <v>1011</v>
          </cell>
        </row>
        <row r="275">
          <cell r="A275" t="str">
            <v>613180.603</v>
          </cell>
          <cell r="H275">
            <v>63889.32</v>
          </cell>
          <cell r="K275">
            <v>63889.32</v>
          </cell>
          <cell r="M275">
            <v>0</v>
          </cell>
        </row>
        <row r="276">
          <cell r="A276" t="str">
            <v>613190.603</v>
          </cell>
          <cell r="H276">
            <v>6000</v>
          </cell>
          <cell r="K276">
            <v>6000</v>
          </cell>
          <cell r="M276">
            <v>0</v>
          </cell>
        </row>
        <row r="277">
          <cell r="A277" t="str">
            <v>613210.603</v>
          </cell>
          <cell r="H277">
            <v>0</v>
          </cell>
          <cell r="K277">
            <v>0</v>
          </cell>
          <cell r="M277">
            <v>0</v>
          </cell>
        </row>
        <row r="278">
          <cell r="A278" t="str">
            <v>613230.603</v>
          </cell>
          <cell r="H278">
            <v>0</v>
          </cell>
          <cell r="K278">
            <v>0</v>
          </cell>
          <cell r="M278">
            <v>0</v>
          </cell>
        </row>
        <row r="279">
          <cell r="A279" t="str">
            <v>613250.603</v>
          </cell>
          <cell r="H279">
            <v>2317</v>
          </cell>
          <cell r="K279">
            <v>2317</v>
          </cell>
          <cell r="M279">
            <v>0</v>
          </cell>
        </row>
        <row r="280">
          <cell r="A280" t="str">
            <v>613280.603</v>
          </cell>
          <cell r="H280">
            <v>0</v>
          </cell>
          <cell r="K280">
            <v>0</v>
          </cell>
          <cell r="M280">
            <v>0</v>
          </cell>
        </row>
        <row r="281">
          <cell r="A281" t="str">
            <v>620110.603</v>
          </cell>
          <cell r="H281">
            <v>0</v>
          </cell>
          <cell r="K281">
            <v>0</v>
          </cell>
          <cell r="M281">
            <v>0</v>
          </cell>
        </row>
        <row r="282">
          <cell r="A282" t="str">
            <v>650120.603</v>
          </cell>
          <cell r="H282">
            <v>10700</v>
          </cell>
          <cell r="K282">
            <v>10700</v>
          </cell>
          <cell r="M282">
            <v>0</v>
          </cell>
        </row>
        <row r="283">
          <cell r="A283" t="str">
            <v>653110.588</v>
          </cell>
          <cell r="H283">
            <v>0</v>
          </cell>
          <cell r="K283">
            <v>3774.4</v>
          </cell>
          <cell r="M283">
            <v>3774.4</v>
          </cell>
        </row>
        <row r="284">
          <cell r="A284" t="str">
            <v>653110.603</v>
          </cell>
          <cell r="H284">
            <v>60052</v>
          </cell>
          <cell r="K284">
            <v>60052</v>
          </cell>
          <cell r="M284">
            <v>0</v>
          </cell>
        </row>
        <row r="285">
          <cell r="A285" t="str">
            <v>653120.588</v>
          </cell>
          <cell r="H285">
            <v>0</v>
          </cell>
          <cell r="K285">
            <v>11300</v>
          </cell>
          <cell r="M285">
            <v>11300</v>
          </cell>
        </row>
        <row r="286">
          <cell r="A286" t="str">
            <v>653120.603</v>
          </cell>
          <cell r="H286">
            <v>10632</v>
          </cell>
          <cell r="K286">
            <v>10632</v>
          </cell>
          <cell r="M286">
            <v>0</v>
          </cell>
        </row>
        <row r="287">
          <cell r="A287" t="str">
            <v>653130.588</v>
          </cell>
          <cell r="H287">
            <v>0</v>
          </cell>
          <cell r="K287">
            <v>18623.04</v>
          </cell>
          <cell r="M287">
            <v>18623.05</v>
          </cell>
        </row>
        <row r="288">
          <cell r="A288" t="str">
            <v>653140.603</v>
          </cell>
          <cell r="H288">
            <v>0</v>
          </cell>
          <cell r="K288">
            <v>0</v>
          </cell>
          <cell r="M288">
            <v>0</v>
          </cell>
        </row>
        <row r="289">
          <cell r="A289" t="str">
            <v>653150.603</v>
          </cell>
          <cell r="H289">
            <v>34941.82</v>
          </cell>
          <cell r="K289">
            <v>34941.82</v>
          </cell>
          <cell r="M289">
            <v>0</v>
          </cell>
        </row>
        <row r="290">
          <cell r="A290" t="str">
            <v>654201.603</v>
          </cell>
          <cell r="H290">
            <v>36857.49</v>
          </cell>
          <cell r="K290">
            <v>36857.49</v>
          </cell>
          <cell r="M290">
            <v>0</v>
          </cell>
        </row>
        <row r="291">
          <cell r="A291" t="str">
            <v>655110.603</v>
          </cell>
          <cell r="H291">
            <v>105334</v>
          </cell>
          <cell r="K291">
            <v>105334</v>
          </cell>
          <cell r="M291">
            <v>0</v>
          </cell>
        </row>
        <row r="292">
          <cell r="A292" t="str">
            <v>655120.603</v>
          </cell>
          <cell r="H292">
            <v>538.32000000000005</v>
          </cell>
          <cell r="K292">
            <v>538.32000000000005</v>
          </cell>
          <cell r="M292">
            <v>0</v>
          </cell>
        </row>
        <row r="293">
          <cell r="A293" t="str">
            <v>655150.603</v>
          </cell>
          <cell r="H293">
            <v>2312</v>
          </cell>
          <cell r="K293">
            <v>2312</v>
          </cell>
          <cell r="M293">
            <v>0</v>
          </cell>
        </row>
        <row r="294">
          <cell r="A294" t="str">
            <v>656120.603</v>
          </cell>
          <cell r="H294">
            <v>203309.16</v>
          </cell>
          <cell r="K294">
            <v>203309.16</v>
          </cell>
          <cell r="M294">
            <v>0</v>
          </cell>
        </row>
        <row r="295">
          <cell r="A295" t="str">
            <v>658110.603</v>
          </cell>
          <cell r="H295">
            <v>2250</v>
          </cell>
          <cell r="K295">
            <v>2250</v>
          </cell>
          <cell r="M295">
            <v>0</v>
          </cell>
        </row>
        <row r="296">
          <cell r="A296" t="str">
            <v>659110.521</v>
          </cell>
          <cell r="H296">
            <v>0</v>
          </cell>
          <cell r="K296">
            <v>0</v>
          </cell>
          <cell r="M296">
            <v>0</v>
          </cell>
        </row>
        <row r="297">
          <cell r="A297" t="str">
            <v>659110.588</v>
          </cell>
          <cell r="H297">
            <v>0</v>
          </cell>
          <cell r="K297">
            <v>57441.3</v>
          </cell>
          <cell r="M297">
            <v>58139.3</v>
          </cell>
        </row>
        <row r="298">
          <cell r="A298" t="str">
            <v>659110.603</v>
          </cell>
          <cell r="H298">
            <v>188900.06</v>
          </cell>
          <cell r="K298">
            <v>188900.06</v>
          </cell>
          <cell r="M298">
            <v>0</v>
          </cell>
        </row>
        <row r="299">
          <cell r="A299" t="str">
            <v>661110.588</v>
          </cell>
          <cell r="H299">
            <v>234800.12</v>
          </cell>
          <cell r="K299">
            <v>393400.12</v>
          </cell>
          <cell r="M299">
            <v>398369.56</v>
          </cell>
        </row>
        <row r="300">
          <cell r="A300" t="str">
            <v>661110.603</v>
          </cell>
          <cell r="H300">
            <v>24000</v>
          </cell>
          <cell r="K300">
            <v>24000</v>
          </cell>
          <cell r="M300">
            <v>0</v>
          </cell>
        </row>
        <row r="301">
          <cell r="A301" t="str">
            <v>661130.588</v>
          </cell>
          <cell r="H301">
            <v>0</v>
          </cell>
          <cell r="K301">
            <v>53440.85</v>
          </cell>
          <cell r="M301">
            <v>53439.94</v>
          </cell>
        </row>
        <row r="302">
          <cell r="A302" t="str">
            <v>670110.588</v>
          </cell>
          <cell r="H302">
            <v>-320000</v>
          </cell>
          <cell r="K302">
            <v>230000</v>
          </cell>
          <cell r="M302">
            <v>199474.17</v>
          </cell>
        </row>
        <row r="303">
          <cell r="A303" t="str">
            <v>671110.588</v>
          </cell>
          <cell r="H303">
            <v>-97976.98000000001</v>
          </cell>
          <cell r="K303">
            <v>1352127.02</v>
          </cell>
          <cell r="M303">
            <v>773570</v>
          </cell>
        </row>
        <row r="304">
          <cell r="A304" t="str">
            <v>671110.603</v>
          </cell>
          <cell r="H304">
            <v>125976.98</v>
          </cell>
          <cell r="K304">
            <v>125976.98</v>
          </cell>
          <cell r="M304">
            <v>0</v>
          </cell>
        </row>
        <row r="305">
          <cell r="A305" t="str">
            <v>671120.588</v>
          </cell>
          <cell r="H305">
            <v>0</v>
          </cell>
          <cell r="K305">
            <v>0</v>
          </cell>
          <cell r="M305">
            <v>66557.919999999998</v>
          </cell>
        </row>
        <row r="306">
          <cell r="A306" t="str">
            <v>672110.588</v>
          </cell>
          <cell r="H306">
            <v>91687.039999999994</v>
          </cell>
          <cell r="K306">
            <v>1158517.3800000001</v>
          </cell>
          <cell r="M306">
            <v>1158517.3799999999</v>
          </cell>
        </row>
        <row r="307">
          <cell r="A307" t="str">
            <v>680130.588</v>
          </cell>
          <cell r="H307">
            <v>0</v>
          </cell>
          <cell r="K307">
            <v>156000</v>
          </cell>
          <cell r="M307">
            <v>156000</v>
          </cell>
        </row>
        <row r="308">
          <cell r="A308" t="str">
            <v>680130.603</v>
          </cell>
          <cell r="H308">
            <v>19486.66</v>
          </cell>
          <cell r="K308">
            <v>19486.66</v>
          </cell>
          <cell r="M308">
            <v>0</v>
          </cell>
        </row>
        <row r="309">
          <cell r="A309" t="str">
            <v>801110.521</v>
          </cell>
          <cell r="H309">
            <v>2140625.84</v>
          </cell>
          <cell r="K309">
            <v>3556390.53</v>
          </cell>
          <cell r="M309">
            <v>3268836.32</v>
          </cell>
        </row>
        <row r="310">
          <cell r="A310" t="str">
            <v>801110.603</v>
          </cell>
          <cell r="H310">
            <v>27130.94</v>
          </cell>
          <cell r="K310">
            <v>34299.409999999996</v>
          </cell>
          <cell r="M310">
            <v>0</v>
          </cell>
        </row>
        <row r="311">
          <cell r="A311" t="str">
            <v>801111.521</v>
          </cell>
          <cell r="H311">
            <v>0</v>
          </cell>
          <cell r="K311">
            <v>0</v>
          </cell>
          <cell r="M311">
            <v>0</v>
          </cell>
        </row>
        <row r="312">
          <cell r="A312" t="str">
            <v>801210.521</v>
          </cell>
          <cell r="H312">
            <v>-1552389.5699999998</v>
          </cell>
          <cell r="K312">
            <v>-1068708.9699999997</v>
          </cell>
          <cell r="M312">
            <v>80048.14</v>
          </cell>
        </row>
        <row r="313">
          <cell r="A313" t="str">
            <v>801210.603</v>
          </cell>
          <cell r="H313">
            <v>-7859.2099999999991</v>
          </cell>
          <cell r="K313">
            <v>17614.93</v>
          </cell>
          <cell r="M313">
            <v>0</v>
          </cell>
        </row>
        <row r="314">
          <cell r="A314" t="str">
            <v>801211.521</v>
          </cell>
          <cell r="H314">
            <v>0</v>
          </cell>
          <cell r="K314">
            <v>0</v>
          </cell>
          <cell r="M314">
            <v>0</v>
          </cell>
        </row>
        <row r="315">
          <cell r="A315" t="str">
            <v>804010.521</v>
          </cell>
          <cell r="H315">
            <v>8910</v>
          </cell>
          <cell r="K315">
            <v>41237.81</v>
          </cell>
          <cell r="M315">
            <v>41006.65</v>
          </cell>
        </row>
        <row r="316">
          <cell r="A316" t="str">
            <v>804010.588</v>
          </cell>
          <cell r="H316">
            <v>0</v>
          </cell>
          <cell r="K316">
            <v>0</v>
          </cell>
          <cell r="M316">
            <v>0</v>
          </cell>
        </row>
        <row r="317">
          <cell r="A317" t="str">
            <v>804010.603</v>
          </cell>
          <cell r="H317">
            <v>6127.84</v>
          </cell>
          <cell r="K317">
            <v>6277.84</v>
          </cell>
          <cell r="M317">
            <v>0</v>
          </cell>
        </row>
        <row r="318">
          <cell r="A318" t="str">
            <v>804030.521</v>
          </cell>
          <cell r="H318">
            <v>0</v>
          </cell>
          <cell r="K318">
            <v>-26424.41</v>
          </cell>
          <cell r="M318">
            <v>-24786.76</v>
          </cell>
        </row>
        <row r="319">
          <cell r="A319" t="str">
            <v>804030.588</v>
          </cell>
          <cell r="H319">
            <v>0</v>
          </cell>
          <cell r="K319">
            <v>0</v>
          </cell>
          <cell r="M319">
            <v>0</v>
          </cell>
        </row>
        <row r="320">
          <cell r="A320" t="str">
            <v>804031.521</v>
          </cell>
          <cell r="H320">
            <v>0</v>
          </cell>
          <cell r="K320">
            <v>162256.06</v>
          </cell>
          <cell r="M320">
            <v>0</v>
          </cell>
        </row>
        <row r="321">
          <cell r="A321" t="str">
            <v>811134.521</v>
          </cell>
          <cell r="H321">
            <v>3183313.25</v>
          </cell>
          <cell r="K321">
            <v>13030765.92</v>
          </cell>
          <cell r="M321">
            <v>12553268.689999999</v>
          </cell>
        </row>
        <row r="322">
          <cell r="A322" t="str">
            <v>813500.521</v>
          </cell>
          <cell r="H322">
            <v>252842.3</v>
          </cell>
          <cell r="K322">
            <v>799427.66999999993</v>
          </cell>
          <cell r="M322">
            <v>799427.67</v>
          </cell>
        </row>
        <row r="323">
          <cell r="A323" t="str">
            <v>814019.521</v>
          </cell>
          <cell r="H323">
            <v>152811.74</v>
          </cell>
          <cell r="K323">
            <v>1930862.22</v>
          </cell>
          <cell r="M323">
            <v>1930862.31</v>
          </cell>
        </row>
        <row r="324">
          <cell r="A324" t="str">
            <v>814058.521</v>
          </cell>
          <cell r="H324">
            <v>0</v>
          </cell>
          <cell r="K324">
            <v>0</v>
          </cell>
          <cell r="M324">
            <v>0</v>
          </cell>
        </row>
        <row r="325">
          <cell r="A325" t="str">
            <v>817128.521</v>
          </cell>
          <cell r="H325">
            <v>480517.41</v>
          </cell>
          <cell r="K325">
            <v>673012.91999999993</v>
          </cell>
          <cell r="M325">
            <v>2683230.34</v>
          </cell>
        </row>
        <row r="326">
          <cell r="A326" t="str">
            <v>819999.521</v>
          </cell>
          <cell r="H326">
            <v>0</v>
          </cell>
          <cell r="K326">
            <v>0</v>
          </cell>
          <cell r="M326">
            <v>274442.59000000003</v>
          </cell>
        </row>
        <row r="327">
          <cell r="A327" t="str">
            <v>880010.521</v>
          </cell>
          <cell r="H327">
            <v>11383</v>
          </cell>
          <cell r="K327">
            <v>50348</v>
          </cell>
          <cell r="M327">
            <v>67261.820000000007</v>
          </cell>
        </row>
        <row r="328">
          <cell r="A328" t="str">
            <v>880010.588</v>
          </cell>
          <cell r="H328">
            <v>0</v>
          </cell>
          <cell r="K328">
            <v>-3580</v>
          </cell>
          <cell r="M328">
            <v>0</v>
          </cell>
        </row>
        <row r="329">
          <cell r="A329" t="str">
            <v>880010.603</v>
          </cell>
          <cell r="H329">
            <v>65050.76</v>
          </cell>
          <cell r="K329">
            <v>67280.36</v>
          </cell>
          <cell r="M329">
            <v>0</v>
          </cell>
        </row>
        <row r="330">
          <cell r="A330" t="str">
            <v>900110.521</v>
          </cell>
          <cell r="H330">
            <v>-20855291.02</v>
          </cell>
          <cell r="K330">
            <v>0</v>
          </cell>
          <cell r="M330">
            <v>19916564.690000001</v>
          </cell>
        </row>
        <row r="331">
          <cell r="A331" t="str">
            <v>900110.603</v>
          </cell>
          <cell r="H331">
            <v>-763091.37</v>
          </cell>
          <cell r="K331">
            <v>0</v>
          </cell>
          <cell r="M331">
            <v>1</v>
          </cell>
        </row>
        <row r="332">
          <cell r="A332" t="str">
            <v>804020.521</v>
          </cell>
          <cell r="M332">
            <v>1</v>
          </cell>
        </row>
        <row r="333">
          <cell r="M333">
            <v>0</v>
          </cell>
        </row>
        <row r="334">
          <cell r="H334">
            <v>1.0477378964424133E-9</v>
          </cell>
          <cell r="K334">
            <v>-8.8168235379271209E-8</v>
          </cell>
          <cell r="M334">
            <v>0</v>
          </cell>
        </row>
        <row r="335">
          <cell r="H335">
            <v>1.0477378964424133E-9</v>
          </cell>
          <cell r="K335">
            <v>-1.4911347534507513E-7</v>
          </cell>
          <cell r="M335">
            <v>-19916564.690000068</v>
          </cell>
        </row>
      </sheetData>
      <sheetData sheetId="6">
        <row r="1">
          <cell r="A1" t="str">
            <v>Account No.</v>
          </cell>
          <cell r="H1" t="str">
            <v>This Period Balance</v>
          </cell>
          <cell r="K1" t="str">
            <v>Ending Balance</v>
          </cell>
          <cell r="M1" t="str">
            <v>TUBO's Ending Balance</v>
          </cell>
        </row>
        <row r="2">
          <cell r="A2" t="str">
            <v>010010.000</v>
          </cell>
          <cell r="H2">
            <v>-17001</v>
          </cell>
          <cell r="K2">
            <v>31715.059999999998</v>
          </cell>
          <cell r="M2">
            <v>50000</v>
          </cell>
        </row>
        <row r="3">
          <cell r="A3" t="str">
            <v>010010.600</v>
          </cell>
          <cell r="H3">
            <v>39049.110000000015</v>
          </cell>
          <cell r="K3">
            <v>39049.110000000015</v>
          </cell>
          <cell r="M3">
            <v>0</v>
          </cell>
        </row>
        <row r="4">
          <cell r="A4" t="str">
            <v>011051.000</v>
          </cell>
          <cell r="H4">
            <v>27001836.91</v>
          </cell>
          <cell r="K4">
            <v>84592656.379999995</v>
          </cell>
          <cell r="M4">
            <v>92778964.540000007</v>
          </cell>
        </row>
        <row r="5">
          <cell r="A5" t="str">
            <v>011051.600</v>
          </cell>
          <cell r="H5">
            <v>-4176900.4099999997</v>
          </cell>
          <cell r="K5">
            <v>9887986.1500000004</v>
          </cell>
          <cell r="M5">
            <v>0</v>
          </cell>
        </row>
        <row r="6">
          <cell r="A6" t="str">
            <v>011052.600</v>
          </cell>
          <cell r="H6">
            <v>4626711.17</v>
          </cell>
          <cell r="K6">
            <v>4626711.17</v>
          </cell>
          <cell r="M6">
            <v>0</v>
          </cell>
        </row>
        <row r="7">
          <cell r="A7" t="str">
            <v>012010.000</v>
          </cell>
          <cell r="H7">
            <v>-14152373.460000005</v>
          </cell>
          <cell r="K7">
            <v>30606071.579999994</v>
          </cell>
          <cell r="M7">
            <v>30606071.579999998</v>
          </cell>
        </row>
        <row r="8">
          <cell r="A8" t="str">
            <v>012010.600</v>
          </cell>
          <cell r="H8">
            <v>12106367.200000001</v>
          </cell>
          <cell r="K8">
            <v>19734369.57</v>
          </cell>
          <cell r="M8">
            <v>0</v>
          </cell>
        </row>
        <row r="9">
          <cell r="A9" t="str">
            <v>012900.000</v>
          </cell>
          <cell r="H9">
            <v>-501731.41999999993</v>
          </cell>
          <cell r="K9">
            <v>15417498.99</v>
          </cell>
          <cell r="M9">
            <v>14373783.359999999</v>
          </cell>
        </row>
        <row r="10">
          <cell r="A10" t="str">
            <v>013010.000</v>
          </cell>
          <cell r="H10">
            <v>0</v>
          </cell>
          <cell r="K10">
            <v>0</v>
          </cell>
          <cell r="M10">
            <v>-235671.87</v>
          </cell>
        </row>
        <row r="11">
          <cell r="A11" t="str">
            <v>013110.000</v>
          </cell>
          <cell r="H11">
            <v>-94191.52</v>
          </cell>
          <cell r="K11">
            <v>-2042806.32</v>
          </cell>
          <cell r="M11">
            <v>-2042806.32</v>
          </cell>
        </row>
        <row r="12">
          <cell r="A12" t="str">
            <v>013120.000</v>
          </cell>
          <cell r="H12">
            <v>0</v>
          </cell>
          <cell r="K12">
            <v>0</v>
          </cell>
          <cell r="M12">
            <v>0</v>
          </cell>
        </row>
        <row r="13">
          <cell r="A13" t="str">
            <v>014019.000</v>
          </cell>
          <cell r="H13">
            <v>-2239.4400000000023</v>
          </cell>
          <cell r="K13">
            <v>749.99999999999773</v>
          </cell>
          <cell r="M13">
            <v>52891.44</v>
          </cell>
        </row>
        <row r="14">
          <cell r="A14" t="str">
            <v>014020.000</v>
          </cell>
          <cell r="H14">
            <v>0</v>
          </cell>
          <cell r="K14">
            <v>0</v>
          </cell>
          <cell r="M14">
            <v>0</v>
          </cell>
        </row>
        <row r="15">
          <cell r="A15" t="str">
            <v>014021.000</v>
          </cell>
          <cell r="H15">
            <v>0</v>
          </cell>
          <cell r="K15">
            <v>0</v>
          </cell>
          <cell r="M15">
            <v>0</v>
          </cell>
        </row>
        <row r="16">
          <cell r="A16" t="str">
            <v>014021.600</v>
          </cell>
          <cell r="H16">
            <v>885253.97</v>
          </cell>
          <cell r="K16">
            <v>3695114.34</v>
          </cell>
          <cell r="M16">
            <v>0</v>
          </cell>
        </row>
        <row r="17">
          <cell r="A17" t="str">
            <v>014023.000</v>
          </cell>
          <cell r="H17">
            <v>0</v>
          </cell>
          <cell r="K17">
            <v>0</v>
          </cell>
          <cell r="M17">
            <v>0</v>
          </cell>
        </row>
        <row r="18">
          <cell r="A18" t="str">
            <v>014045.000</v>
          </cell>
          <cell r="H18">
            <v>0</v>
          </cell>
          <cell r="K18">
            <v>0</v>
          </cell>
          <cell r="M18">
            <v>0</v>
          </cell>
        </row>
        <row r="19">
          <cell r="A19" t="str">
            <v>014076.000</v>
          </cell>
          <cell r="H19">
            <v>0</v>
          </cell>
          <cell r="K19">
            <v>0</v>
          </cell>
          <cell r="M19">
            <v>0</v>
          </cell>
        </row>
        <row r="20">
          <cell r="A20" t="str">
            <v>014128.000</v>
          </cell>
          <cell r="H20">
            <v>-26310</v>
          </cell>
          <cell r="K20">
            <v>0</v>
          </cell>
          <cell r="M20">
            <v>-4870.18</v>
          </cell>
        </row>
        <row r="21">
          <cell r="A21" t="str">
            <v>014129.000</v>
          </cell>
          <cell r="H21">
            <v>0</v>
          </cell>
          <cell r="K21">
            <v>0</v>
          </cell>
          <cell r="M21">
            <v>0</v>
          </cell>
        </row>
        <row r="22">
          <cell r="A22" t="str">
            <v>014150.000</v>
          </cell>
          <cell r="H22">
            <v>0</v>
          </cell>
          <cell r="K22">
            <v>0</v>
          </cell>
          <cell r="M22">
            <v>0</v>
          </cell>
        </row>
        <row r="23">
          <cell r="A23" t="str">
            <v>014203.000</v>
          </cell>
          <cell r="H23">
            <v>0</v>
          </cell>
          <cell r="K23">
            <v>-83570.759999999995</v>
          </cell>
          <cell r="M23">
            <v>0</v>
          </cell>
        </row>
        <row r="24">
          <cell r="A24" t="str">
            <v>014998.000</v>
          </cell>
          <cell r="H24">
            <v>0</v>
          </cell>
          <cell r="K24">
            <v>166289.9</v>
          </cell>
          <cell r="M24">
            <v>-7860827.2000000002</v>
          </cell>
        </row>
        <row r="25">
          <cell r="A25" t="str">
            <v>014999.000</v>
          </cell>
          <cell r="H25">
            <v>-212579.74</v>
          </cell>
          <cell r="K25">
            <v>1355358.92</v>
          </cell>
          <cell r="M25">
            <v>1355358.92</v>
          </cell>
        </row>
        <row r="26">
          <cell r="A26" t="str">
            <v>015010.000</v>
          </cell>
          <cell r="H26">
            <v>-51325.359999999993</v>
          </cell>
          <cell r="K26">
            <v>1014.8600000000079</v>
          </cell>
          <cell r="M26">
            <v>1734284.59</v>
          </cell>
        </row>
        <row r="27">
          <cell r="A27" t="str">
            <v>015010.600</v>
          </cell>
          <cell r="H27">
            <v>-17491.39</v>
          </cell>
          <cell r="K27">
            <v>48838.729999999996</v>
          </cell>
          <cell r="M27">
            <v>0</v>
          </cell>
        </row>
        <row r="28">
          <cell r="A28" t="str">
            <v>015012.000</v>
          </cell>
          <cell r="H28">
            <v>0</v>
          </cell>
          <cell r="K28">
            <v>0</v>
          </cell>
          <cell r="M28">
            <v>0</v>
          </cell>
        </row>
        <row r="29">
          <cell r="A29" t="str">
            <v>015020.000</v>
          </cell>
          <cell r="H29">
            <v>-43938.5</v>
          </cell>
          <cell r="K29">
            <v>-87976.59</v>
          </cell>
          <cell r="M29">
            <v>-2818089.72</v>
          </cell>
        </row>
        <row r="30">
          <cell r="A30" t="str">
            <v>015020.600</v>
          </cell>
          <cell r="H30">
            <v>-658631.66</v>
          </cell>
          <cell r="K30">
            <v>-809952.29</v>
          </cell>
          <cell r="M30">
            <v>0</v>
          </cell>
        </row>
        <row r="31">
          <cell r="A31" t="str">
            <v>015021.000</v>
          </cell>
          <cell r="H31">
            <v>0</v>
          </cell>
          <cell r="K31">
            <v>4209.8500000000004</v>
          </cell>
          <cell r="M31">
            <v>0</v>
          </cell>
        </row>
        <row r="32">
          <cell r="A32" t="str">
            <v>015021.600</v>
          </cell>
          <cell r="H32">
            <v>-1.999999990221113E-2</v>
          </cell>
          <cell r="K32">
            <v>-13596.689999999902</v>
          </cell>
          <cell r="M32">
            <v>0</v>
          </cell>
        </row>
        <row r="33">
          <cell r="A33" t="str">
            <v>015022.000</v>
          </cell>
          <cell r="H33">
            <v>0</v>
          </cell>
          <cell r="K33">
            <v>0</v>
          </cell>
          <cell r="M33">
            <v>0</v>
          </cell>
        </row>
        <row r="34">
          <cell r="A34" t="str">
            <v>016013.000</v>
          </cell>
          <cell r="H34">
            <v>0</v>
          </cell>
          <cell r="K34">
            <v>-42521.31</v>
          </cell>
          <cell r="M34">
            <v>0</v>
          </cell>
        </row>
        <row r="35">
          <cell r="A35" t="str">
            <v>016020.000</v>
          </cell>
          <cell r="H35">
            <v>0</v>
          </cell>
          <cell r="K35">
            <v>0</v>
          </cell>
          <cell r="M35">
            <v>0</v>
          </cell>
        </row>
        <row r="36">
          <cell r="A36" t="str">
            <v>016999.000</v>
          </cell>
          <cell r="H36">
            <v>0</v>
          </cell>
          <cell r="K36">
            <v>0</v>
          </cell>
          <cell r="M36">
            <v>0</v>
          </cell>
        </row>
        <row r="37">
          <cell r="A37" t="str">
            <v>018002.000</v>
          </cell>
          <cell r="H37">
            <v>0</v>
          </cell>
          <cell r="K37">
            <v>0</v>
          </cell>
          <cell r="M37">
            <v>0</v>
          </cell>
        </row>
        <row r="38">
          <cell r="A38" t="str">
            <v>018014.000</v>
          </cell>
          <cell r="H38">
            <v>0</v>
          </cell>
          <cell r="K38">
            <v>0</v>
          </cell>
          <cell r="M38">
            <v>0</v>
          </cell>
        </row>
        <row r="39">
          <cell r="A39" t="str">
            <v>018019.000</v>
          </cell>
          <cell r="H39">
            <v>-149243.08000000002</v>
          </cell>
          <cell r="K39">
            <v>-1269051.26</v>
          </cell>
          <cell r="M39">
            <v>-1359641.25</v>
          </cell>
        </row>
        <row r="40">
          <cell r="A40" t="str">
            <v>018020.000</v>
          </cell>
          <cell r="H40">
            <v>0</v>
          </cell>
          <cell r="K40">
            <v>0</v>
          </cell>
          <cell r="M40">
            <v>0</v>
          </cell>
        </row>
        <row r="41">
          <cell r="A41" t="str">
            <v>018021.000</v>
          </cell>
          <cell r="H41">
            <v>0</v>
          </cell>
          <cell r="K41">
            <v>0</v>
          </cell>
          <cell r="M41">
            <v>0</v>
          </cell>
        </row>
        <row r="42">
          <cell r="A42" t="str">
            <v>018022.000</v>
          </cell>
          <cell r="H42">
            <v>0</v>
          </cell>
          <cell r="K42">
            <v>0</v>
          </cell>
          <cell r="M42">
            <v>0</v>
          </cell>
        </row>
        <row r="43">
          <cell r="A43" t="str">
            <v>018023.000</v>
          </cell>
          <cell r="H43">
            <v>0</v>
          </cell>
          <cell r="K43">
            <v>0</v>
          </cell>
          <cell r="M43">
            <v>0</v>
          </cell>
        </row>
        <row r="44">
          <cell r="A44" t="str">
            <v>018045.000</v>
          </cell>
          <cell r="H44">
            <v>0</v>
          </cell>
          <cell r="K44">
            <v>0</v>
          </cell>
          <cell r="M44">
            <v>0</v>
          </cell>
        </row>
        <row r="45">
          <cell r="A45" t="str">
            <v>018079.000</v>
          </cell>
          <cell r="H45">
            <v>31427.71</v>
          </cell>
          <cell r="K45">
            <v>31427.71</v>
          </cell>
          <cell r="M45">
            <v>28521.09</v>
          </cell>
        </row>
        <row r="46">
          <cell r="A46" t="str">
            <v>018128.000</v>
          </cell>
          <cell r="H46">
            <v>-4889007.92</v>
          </cell>
          <cell r="K46">
            <v>-15941055.75</v>
          </cell>
          <cell r="M46">
            <v>-14328956.59</v>
          </cell>
        </row>
        <row r="47">
          <cell r="A47" t="str">
            <v>018134.000</v>
          </cell>
          <cell r="H47">
            <v>59504.570000000065</v>
          </cell>
          <cell r="K47">
            <v>-7002075.9799999995</v>
          </cell>
          <cell r="M47">
            <v>-6685177.2599999998</v>
          </cell>
        </row>
        <row r="48">
          <cell r="A48" t="str">
            <v>018184.000</v>
          </cell>
          <cell r="H48">
            <v>0</v>
          </cell>
          <cell r="K48">
            <v>0</v>
          </cell>
          <cell r="M48">
            <v>0</v>
          </cell>
        </row>
        <row r="49">
          <cell r="A49" t="str">
            <v>018500.000</v>
          </cell>
          <cell r="H49">
            <v>5179.4000000000015</v>
          </cell>
          <cell r="K49">
            <v>-609474.91</v>
          </cell>
          <cell r="M49">
            <v>-547921.76</v>
          </cell>
        </row>
        <row r="50">
          <cell r="A50" t="str">
            <v>018570.000</v>
          </cell>
          <cell r="H50">
            <v>0</v>
          </cell>
          <cell r="K50">
            <v>0</v>
          </cell>
          <cell r="M50">
            <v>0</v>
          </cell>
        </row>
        <row r="51">
          <cell r="A51" t="str">
            <v>018570.600</v>
          </cell>
          <cell r="H51">
            <v>-12304952.359999999</v>
          </cell>
          <cell r="K51">
            <v>-35772804.420000002</v>
          </cell>
          <cell r="M51">
            <v>0</v>
          </cell>
        </row>
        <row r="52">
          <cell r="A52" t="str">
            <v>020003.000</v>
          </cell>
          <cell r="H52">
            <v>0</v>
          </cell>
          <cell r="K52">
            <v>0</v>
          </cell>
          <cell r="M52">
            <v>0</v>
          </cell>
        </row>
        <row r="53">
          <cell r="A53" t="str">
            <v>021000.000</v>
          </cell>
          <cell r="H53">
            <v>0</v>
          </cell>
          <cell r="K53">
            <v>0</v>
          </cell>
          <cell r="M53">
            <v>0</v>
          </cell>
        </row>
        <row r="54">
          <cell r="A54" t="str">
            <v>023014.000</v>
          </cell>
          <cell r="H54">
            <v>-316618.73</v>
          </cell>
          <cell r="K54">
            <v>2208749.14</v>
          </cell>
          <cell r="M54">
            <v>2208749.14</v>
          </cell>
        </row>
        <row r="55">
          <cell r="A55" t="str">
            <v>024000.000</v>
          </cell>
          <cell r="H55">
            <v>0</v>
          </cell>
          <cell r="K55">
            <v>0</v>
          </cell>
          <cell r="M55">
            <v>0</v>
          </cell>
        </row>
        <row r="56">
          <cell r="A56" t="str">
            <v>024048.000</v>
          </cell>
          <cell r="H56">
            <v>45558.64</v>
          </cell>
          <cell r="K56">
            <v>126699.43</v>
          </cell>
          <cell r="M56">
            <v>126699.43</v>
          </cell>
        </row>
        <row r="57">
          <cell r="A57" t="str">
            <v>024901.600</v>
          </cell>
          <cell r="H57">
            <v>95028.04</v>
          </cell>
          <cell r="K57">
            <v>118850.47</v>
          </cell>
          <cell r="M57">
            <v>0</v>
          </cell>
        </row>
        <row r="58">
          <cell r="A58" t="str">
            <v>024902.600</v>
          </cell>
          <cell r="H58">
            <v>0</v>
          </cell>
          <cell r="K58">
            <v>862743.78</v>
          </cell>
          <cell r="M58">
            <v>0</v>
          </cell>
        </row>
        <row r="59">
          <cell r="A59" t="str">
            <v>027010.000</v>
          </cell>
          <cell r="H59">
            <v>0</v>
          </cell>
          <cell r="K59">
            <v>0</v>
          </cell>
          <cell r="M59">
            <v>0</v>
          </cell>
        </row>
        <row r="60">
          <cell r="A60" t="str">
            <v>028010.000</v>
          </cell>
          <cell r="H60">
            <v>0</v>
          </cell>
          <cell r="K60">
            <v>0</v>
          </cell>
          <cell r="M60">
            <v>0</v>
          </cell>
        </row>
        <row r="61">
          <cell r="A61" t="str">
            <v>028910.000</v>
          </cell>
          <cell r="H61">
            <v>0</v>
          </cell>
          <cell r="K61">
            <v>0</v>
          </cell>
          <cell r="M61">
            <v>0</v>
          </cell>
        </row>
        <row r="62">
          <cell r="A62" t="str">
            <v>029010.000</v>
          </cell>
          <cell r="H62">
            <v>0</v>
          </cell>
          <cell r="K62">
            <v>1704563.73</v>
          </cell>
          <cell r="M62">
            <v>1703963.73</v>
          </cell>
        </row>
        <row r="63">
          <cell r="A63" t="str">
            <v>029010.600</v>
          </cell>
          <cell r="H63">
            <v>0</v>
          </cell>
          <cell r="K63">
            <v>40000</v>
          </cell>
          <cell r="M63">
            <v>0</v>
          </cell>
        </row>
        <row r="64">
          <cell r="A64" t="str">
            <v>029110.000</v>
          </cell>
          <cell r="H64">
            <v>33999.999999999985</v>
          </cell>
          <cell r="K64">
            <v>197986.86</v>
          </cell>
          <cell r="M64">
            <v>149000</v>
          </cell>
        </row>
        <row r="65">
          <cell r="A65" t="str">
            <v>029110.600</v>
          </cell>
          <cell r="H65">
            <v>12000</v>
          </cell>
          <cell r="K65">
            <v>12000</v>
          </cell>
          <cell r="M65">
            <v>0</v>
          </cell>
        </row>
        <row r="66">
          <cell r="A66" t="str">
            <v>029130.000</v>
          </cell>
          <cell r="H66">
            <v>13538.82</v>
          </cell>
          <cell r="K66">
            <v>26428.809999999998</v>
          </cell>
          <cell r="M66">
            <v>26428.79</v>
          </cell>
        </row>
        <row r="67">
          <cell r="A67" t="str">
            <v>029150.000</v>
          </cell>
          <cell r="H67">
            <v>0</v>
          </cell>
          <cell r="K67">
            <v>0</v>
          </cell>
          <cell r="M67">
            <v>0</v>
          </cell>
        </row>
        <row r="68">
          <cell r="A68" t="str">
            <v>029160.000</v>
          </cell>
          <cell r="H68">
            <v>-9278.35</v>
          </cell>
          <cell r="K68">
            <v>0</v>
          </cell>
          <cell r="M68">
            <v>0</v>
          </cell>
        </row>
        <row r="69">
          <cell r="A69" t="str">
            <v>029170.000</v>
          </cell>
          <cell r="H69">
            <v>0</v>
          </cell>
          <cell r="K69">
            <v>11104035.9</v>
          </cell>
          <cell r="M69">
            <v>15210083.199999999</v>
          </cell>
        </row>
        <row r="70">
          <cell r="A70" t="str">
            <v>029170.600</v>
          </cell>
          <cell r="H70">
            <v>0</v>
          </cell>
          <cell r="K70">
            <v>0</v>
          </cell>
          <cell r="M70">
            <v>0</v>
          </cell>
        </row>
        <row r="71">
          <cell r="A71" t="str">
            <v>029900.000</v>
          </cell>
          <cell r="H71">
            <v>-1052285.7</v>
          </cell>
          <cell r="K71">
            <v>428533.57000000007</v>
          </cell>
          <cell r="M71">
            <v>291206.99</v>
          </cell>
        </row>
        <row r="72">
          <cell r="A72" t="str">
            <v>041110.000</v>
          </cell>
          <cell r="H72">
            <v>0</v>
          </cell>
          <cell r="K72">
            <v>0</v>
          </cell>
          <cell r="M72">
            <v>0</v>
          </cell>
        </row>
        <row r="73">
          <cell r="A73" t="str">
            <v>041210.000</v>
          </cell>
          <cell r="H73">
            <v>0</v>
          </cell>
          <cell r="K73">
            <v>0</v>
          </cell>
          <cell r="M73">
            <v>1</v>
          </cell>
        </row>
        <row r="74">
          <cell r="A74" t="str">
            <v>041510.000</v>
          </cell>
          <cell r="H74">
            <v>0</v>
          </cell>
          <cell r="K74">
            <v>673994.98</v>
          </cell>
          <cell r="M74">
            <v>378876.95</v>
          </cell>
        </row>
        <row r="75">
          <cell r="A75" t="str">
            <v>041510.600</v>
          </cell>
          <cell r="H75">
            <v>0</v>
          </cell>
          <cell r="K75">
            <v>99625</v>
          </cell>
          <cell r="M75">
            <v>0</v>
          </cell>
        </row>
        <row r="76">
          <cell r="A76" t="str">
            <v>041610.000</v>
          </cell>
          <cell r="H76">
            <v>0</v>
          </cell>
          <cell r="K76">
            <v>908820.47</v>
          </cell>
          <cell r="M76">
            <v>0</v>
          </cell>
        </row>
        <row r="77">
          <cell r="A77" t="str">
            <v>042110.000</v>
          </cell>
          <cell r="H77">
            <v>0</v>
          </cell>
          <cell r="K77">
            <v>0</v>
          </cell>
          <cell r="M77">
            <v>0</v>
          </cell>
        </row>
        <row r="78">
          <cell r="A78" t="str">
            <v>042210.000</v>
          </cell>
          <cell r="H78">
            <v>0</v>
          </cell>
          <cell r="K78">
            <v>0</v>
          </cell>
          <cell r="M78">
            <v>0</v>
          </cell>
        </row>
        <row r="79">
          <cell r="A79" t="str">
            <v>042510.000</v>
          </cell>
          <cell r="H79">
            <v>-4862.07</v>
          </cell>
          <cell r="K79">
            <v>-466277.53</v>
          </cell>
          <cell r="M79">
            <v>-378215.98</v>
          </cell>
        </row>
        <row r="80">
          <cell r="A80" t="str">
            <v>042510.600</v>
          </cell>
          <cell r="H80">
            <v>-1637.67</v>
          </cell>
          <cell r="K80">
            <v>-8586.27</v>
          </cell>
          <cell r="M80">
            <v>0</v>
          </cell>
        </row>
        <row r="81">
          <cell r="A81" t="str">
            <v>042610.000</v>
          </cell>
          <cell r="H81">
            <v>-14939.51</v>
          </cell>
          <cell r="K81">
            <v>-257955.61000000002</v>
          </cell>
          <cell r="M81">
            <v>0</v>
          </cell>
        </row>
        <row r="82">
          <cell r="A82" t="str">
            <v>061110.000</v>
          </cell>
          <cell r="H82">
            <v>1312472.97</v>
          </cell>
          <cell r="K82">
            <v>127929.04000000004</v>
          </cell>
          <cell r="M82">
            <v>117316.1</v>
          </cell>
        </row>
        <row r="83">
          <cell r="A83" t="str">
            <v>061111.000</v>
          </cell>
          <cell r="H83">
            <v>0</v>
          </cell>
          <cell r="K83">
            <v>0</v>
          </cell>
          <cell r="M83">
            <v>0</v>
          </cell>
        </row>
        <row r="84">
          <cell r="A84" t="str">
            <v>062010.000</v>
          </cell>
          <cell r="H84">
            <v>0</v>
          </cell>
          <cell r="K84">
            <v>0</v>
          </cell>
          <cell r="M84">
            <v>0</v>
          </cell>
        </row>
        <row r="85">
          <cell r="A85" t="str">
            <v>062100.600</v>
          </cell>
          <cell r="H85">
            <v>-3800</v>
          </cell>
          <cell r="K85">
            <v>-3800</v>
          </cell>
          <cell r="M85">
            <v>0</v>
          </cell>
        </row>
        <row r="86">
          <cell r="A86" t="str">
            <v>062110.000</v>
          </cell>
          <cell r="H86">
            <v>0</v>
          </cell>
          <cell r="K86">
            <v>0</v>
          </cell>
          <cell r="M86">
            <v>0</v>
          </cell>
        </row>
        <row r="87">
          <cell r="A87" t="str">
            <v>062120.000</v>
          </cell>
          <cell r="H87">
            <v>-2160</v>
          </cell>
          <cell r="K87">
            <v>-63036</v>
          </cell>
          <cell r="M87">
            <v>-61536</v>
          </cell>
        </row>
        <row r="88">
          <cell r="A88" t="str">
            <v>062120.600</v>
          </cell>
          <cell r="H88">
            <v>0</v>
          </cell>
          <cell r="K88">
            <v>-3800</v>
          </cell>
          <cell r="M88">
            <v>0</v>
          </cell>
        </row>
        <row r="89">
          <cell r="A89" t="str">
            <v>062130.000</v>
          </cell>
          <cell r="H89">
            <v>-356591.42000000004</v>
          </cell>
          <cell r="K89">
            <v>-3287896.17</v>
          </cell>
          <cell r="M89">
            <v>-3263110.62</v>
          </cell>
        </row>
        <row r="90">
          <cell r="A90" t="str">
            <v>062130.600</v>
          </cell>
          <cell r="H90">
            <v>0</v>
          </cell>
          <cell r="K90">
            <v>-3350</v>
          </cell>
          <cell r="M90">
            <v>0</v>
          </cell>
        </row>
        <row r="91">
          <cell r="A91" t="str">
            <v>062160.000</v>
          </cell>
          <cell r="H91">
            <v>-156985.87</v>
          </cell>
          <cell r="K91">
            <v>-1778050.5699999998</v>
          </cell>
          <cell r="M91">
            <v>-1778050.57</v>
          </cell>
        </row>
        <row r="92">
          <cell r="A92" t="str">
            <v>062210.000</v>
          </cell>
          <cell r="H92">
            <v>0</v>
          </cell>
          <cell r="K92">
            <v>0</v>
          </cell>
          <cell r="M92">
            <v>0</v>
          </cell>
        </row>
        <row r="93">
          <cell r="A93" t="str">
            <v>062310.000</v>
          </cell>
          <cell r="H93">
            <v>0</v>
          </cell>
          <cell r="K93">
            <v>-2328.37</v>
          </cell>
          <cell r="M93">
            <v>-2328.37</v>
          </cell>
        </row>
        <row r="94">
          <cell r="A94" t="str">
            <v>062410.000</v>
          </cell>
          <cell r="H94">
            <v>0</v>
          </cell>
          <cell r="K94">
            <v>0</v>
          </cell>
          <cell r="M94">
            <v>0</v>
          </cell>
        </row>
        <row r="95">
          <cell r="A95" t="str">
            <v>062510.000</v>
          </cell>
          <cell r="H95">
            <v>-16256.45</v>
          </cell>
          <cell r="K95">
            <v>-225642.52000000002</v>
          </cell>
          <cell r="M95">
            <v>-225642.52</v>
          </cell>
        </row>
        <row r="96">
          <cell r="A96" t="str">
            <v>062610.000</v>
          </cell>
          <cell r="H96">
            <v>-55000</v>
          </cell>
          <cell r="K96">
            <v>-415000</v>
          </cell>
          <cell r="M96">
            <v>-380000</v>
          </cell>
        </row>
        <row r="97">
          <cell r="A97" t="str">
            <v>062630.000</v>
          </cell>
          <cell r="H97">
            <v>0</v>
          </cell>
          <cell r="K97">
            <v>0</v>
          </cell>
          <cell r="M97">
            <v>-80000</v>
          </cell>
        </row>
        <row r="98">
          <cell r="A98" t="str">
            <v>062710.000</v>
          </cell>
          <cell r="H98">
            <v>-50000</v>
          </cell>
          <cell r="K98">
            <v>-740000</v>
          </cell>
          <cell r="M98">
            <v>-1550525.83</v>
          </cell>
        </row>
        <row r="99">
          <cell r="A99" t="str">
            <v>062810.000</v>
          </cell>
          <cell r="H99">
            <v>-1662.5</v>
          </cell>
          <cell r="K99">
            <v>-48458.84</v>
          </cell>
          <cell r="M99">
            <v>-48458.84</v>
          </cell>
        </row>
        <row r="100">
          <cell r="A100" t="str">
            <v>062910.000</v>
          </cell>
          <cell r="H100">
            <v>-449815.07000000007</v>
          </cell>
          <cell r="K100">
            <v>-9152396.2200000007</v>
          </cell>
          <cell r="M100">
            <v>-9152396.2200000007</v>
          </cell>
        </row>
        <row r="101">
          <cell r="A101" t="str">
            <v>063010.000</v>
          </cell>
          <cell r="H101">
            <v>0</v>
          </cell>
          <cell r="K101">
            <v>0</v>
          </cell>
          <cell r="M101">
            <v>0</v>
          </cell>
        </row>
        <row r="102">
          <cell r="A102" t="str">
            <v>063210.000</v>
          </cell>
          <cell r="H102">
            <v>-31397.18</v>
          </cell>
          <cell r="K102">
            <v>-720218.78</v>
          </cell>
          <cell r="M102">
            <v>-711092.65</v>
          </cell>
        </row>
        <row r="103">
          <cell r="A103" t="str">
            <v>063310.000</v>
          </cell>
          <cell r="H103">
            <v>0</v>
          </cell>
          <cell r="K103">
            <v>0</v>
          </cell>
          <cell r="M103">
            <v>0</v>
          </cell>
        </row>
        <row r="104">
          <cell r="A104" t="str">
            <v>063410.000</v>
          </cell>
          <cell r="H104">
            <v>0</v>
          </cell>
          <cell r="K104">
            <v>0</v>
          </cell>
          <cell r="M104">
            <v>0</v>
          </cell>
        </row>
        <row r="105">
          <cell r="A105" t="str">
            <v>063420.000</v>
          </cell>
          <cell r="H105">
            <v>0</v>
          </cell>
          <cell r="K105">
            <v>0</v>
          </cell>
          <cell r="M105">
            <v>0</v>
          </cell>
        </row>
        <row r="106">
          <cell r="A106" t="str">
            <v>064900.000</v>
          </cell>
          <cell r="H106">
            <v>-178159.61000000034</v>
          </cell>
          <cell r="K106">
            <v>-5193525.91</v>
          </cell>
          <cell r="M106">
            <v>-5982786.3700000001</v>
          </cell>
        </row>
        <row r="107">
          <cell r="A107" t="str">
            <v>065010.000</v>
          </cell>
          <cell r="H107">
            <v>-862970.99000000022</v>
          </cell>
          <cell r="K107">
            <v>-13051939.109999999</v>
          </cell>
          <cell r="M107">
            <v>1851165.92</v>
          </cell>
        </row>
        <row r="108">
          <cell r="A108" t="str">
            <v>065010.600</v>
          </cell>
          <cell r="H108">
            <v>-179530.91000000003</v>
          </cell>
          <cell r="K108">
            <v>-762591.37</v>
          </cell>
          <cell r="M108">
            <v>0</v>
          </cell>
        </row>
        <row r="109">
          <cell r="A109" t="str">
            <v>065020.000</v>
          </cell>
          <cell r="H109">
            <v>0</v>
          </cell>
          <cell r="K109">
            <v>-12777.14</v>
          </cell>
          <cell r="M109">
            <v>0</v>
          </cell>
        </row>
        <row r="110">
          <cell r="A110" t="str">
            <v>065030.000</v>
          </cell>
          <cell r="H110">
            <v>-26296.179999999993</v>
          </cell>
          <cell r="K110">
            <v>-1217192.23</v>
          </cell>
          <cell r="M110">
            <v>-2049424.44</v>
          </cell>
        </row>
        <row r="111">
          <cell r="A111" t="str">
            <v>065030.600</v>
          </cell>
          <cell r="H111">
            <v>-2559.6100000000006</v>
          </cell>
          <cell r="K111">
            <v>-6260.76</v>
          </cell>
          <cell r="M111">
            <v>0</v>
          </cell>
        </row>
        <row r="112">
          <cell r="A112" t="str">
            <v>080010.000</v>
          </cell>
          <cell r="H112">
            <v>0</v>
          </cell>
          <cell r="K112">
            <v>-20000000</v>
          </cell>
          <cell r="M112">
            <v>-20000000</v>
          </cell>
        </row>
        <row r="113">
          <cell r="A113" t="str">
            <v>081010.000</v>
          </cell>
          <cell r="H113">
            <v>0</v>
          </cell>
          <cell r="K113">
            <v>0</v>
          </cell>
          <cell r="M113">
            <v>458951.39</v>
          </cell>
        </row>
        <row r="114">
          <cell r="A114" t="str">
            <v>081030.000</v>
          </cell>
          <cell r="H114">
            <v>0</v>
          </cell>
          <cell r="K114">
            <v>0</v>
          </cell>
          <cell r="M114">
            <v>0</v>
          </cell>
        </row>
        <row r="115">
          <cell r="A115" t="str">
            <v>082010.000</v>
          </cell>
          <cell r="H115">
            <v>0</v>
          </cell>
          <cell r="K115">
            <v>-18851140.870000001</v>
          </cell>
          <cell r="M115">
            <v>-32658571.91</v>
          </cell>
        </row>
        <row r="116">
          <cell r="A116" t="str">
            <v>082020.000</v>
          </cell>
          <cell r="H116">
            <v>0</v>
          </cell>
          <cell r="K116">
            <v>0</v>
          </cell>
          <cell r="M116">
            <v>0</v>
          </cell>
        </row>
        <row r="117">
          <cell r="A117" t="str">
            <v>084010.000</v>
          </cell>
          <cell r="H117">
            <v>0</v>
          </cell>
          <cell r="K117">
            <v>0</v>
          </cell>
          <cell r="M117">
            <v>1863234.6</v>
          </cell>
        </row>
        <row r="118">
          <cell r="A118" t="str">
            <v>110102.521</v>
          </cell>
          <cell r="H118">
            <v>-6960061.1099999994</v>
          </cell>
          <cell r="K118">
            <v>-76594037.120000005</v>
          </cell>
          <cell r="M118">
            <v>-76039932.939999998</v>
          </cell>
        </row>
        <row r="119">
          <cell r="A119" t="str">
            <v>110900.521</v>
          </cell>
          <cell r="H119">
            <v>0</v>
          </cell>
          <cell r="K119">
            <v>0</v>
          </cell>
          <cell r="M119">
            <v>0</v>
          </cell>
        </row>
        <row r="120">
          <cell r="A120" t="str">
            <v>113011.521</v>
          </cell>
          <cell r="H120">
            <v>-413269.68</v>
          </cell>
          <cell r="K120">
            <v>-6730908.25</v>
          </cell>
          <cell r="M120">
            <v>-6730908.2400000002</v>
          </cell>
        </row>
        <row r="121">
          <cell r="A121" t="str">
            <v>113012.521</v>
          </cell>
          <cell r="H121">
            <v>0</v>
          </cell>
          <cell r="K121">
            <v>-2122348.5099999998</v>
          </cell>
          <cell r="M121">
            <v>-2699337.52</v>
          </cell>
        </row>
        <row r="122">
          <cell r="A122" t="str">
            <v>113014.521</v>
          </cell>
          <cell r="H122">
            <v>-670828.62</v>
          </cell>
          <cell r="K122">
            <v>-9388233.4299999997</v>
          </cell>
          <cell r="M122">
            <v>-10423568.32</v>
          </cell>
        </row>
        <row r="123">
          <cell r="A123" t="str">
            <v>113015.521</v>
          </cell>
          <cell r="H123">
            <v>0</v>
          </cell>
          <cell r="K123">
            <v>0</v>
          </cell>
          <cell r="M123">
            <v>0</v>
          </cell>
        </row>
        <row r="124">
          <cell r="A124" t="str">
            <v>114048.521</v>
          </cell>
          <cell r="H124">
            <v>-78526.64</v>
          </cell>
          <cell r="K124">
            <v>-686330.28</v>
          </cell>
          <cell r="M124">
            <v>-740120.43</v>
          </cell>
        </row>
        <row r="125">
          <cell r="A125" t="str">
            <v>116101.521</v>
          </cell>
          <cell r="H125">
            <v>-9672617.2200000007</v>
          </cell>
          <cell r="K125">
            <v>-98764538.870000005</v>
          </cell>
          <cell r="M125">
            <v>-97291132.829999998</v>
          </cell>
        </row>
        <row r="126">
          <cell r="A126" t="str">
            <v>190105.521</v>
          </cell>
          <cell r="H126">
            <v>-582812.03</v>
          </cell>
          <cell r="K126">
            <v>-13837879.27</v>
          </cell>
          <cell r="M126">
            <v>-13930869.26</v>
          </cell>
        </row>
        <row r="127">
          <cell r="A127" t="str">
            <v>191107.521</v>
          </cell>
          <cell r="H127">
            <v>0</v>
          </cell>
          <cell r="K127">
            <v>-23169.29</v>
          </cell>
          <cell r="M127">
            <v>-23167.96</v>
          </cell>
        </row>
        <row r="128">
          <cell r="A128" t="str">
            <v>191201.603</v>
          </cell>
          <cell r="H128">
            <v>-2526912.87</v>
          </cell>
          <cell r="K128">
            <v>-7122230.0700000003</v>
          </cell>
          <cell r="M128">
            <v>0</v>
          </cell>
        </row>
        <row r="129">
          <cell r="A129" t="str">
            <v>191202.603</v>
          </cell>
          <cell r="H129">
            <v>-5673916.4500000002</v>
          </cell>
          <cell r="K129">
            <v>-10709984.359999999</v>
          </cell>
          <cell r="M129">
            <v>0</v>
          </cell>
        </row>
        <row r="130">
          <cell r="A130" t="str">
            <v>191203.603</v>
          </cell>
          <cell r="H130">
            <v>-88274</v>
          </cell>
          <cell r="K130">
            <v>-2082991.45</v>
          </cell>
          <cell r="M130">
            <v>0</v>
          </cell>
        </row>
        <row r="131">
          <cell r="A131" t="str">
            <v>191204.603</v>
          </cell>
          <cell r="H131">
            <v>0</v>
          </cell>
          <cell r="K131">
            <v>-646294.9</v>
          </cell>
          <cell r="M131">
            <v>0</v>
          </cell>
        </row>
        <row r="132">
          <cell r="A132" t="str">
            <v>191205.603</v>
          </cell>
          <cell r="H132">
            <v>0</v>
          </cell>
          <cell r="K132">
            <v>-187924</v>
          </cell>
          <cell r="M132">
            <v>0</v>
          </cell>
        </row>
        <row r="133">
          <cell r="A133" t="str">
            <v>191206.603</v>
          </cell>
          <cell r="H133">
            <v>0</v>
          </cell>
          <cell r="K133">
            <v>-13155.87</v>
          </cell>
          <cell r="M133">
            <v>0</v>
          </cell>
        </row>
        <row r="134">
          <cell r="A134" t="str">
            <v>191207.603</v>
          </cell>
          <cell r="H134">
            <v>-3520620.57</v>
          </cell>
          <cell r="K134">
            <v>-10869689.129999999</v>
          </cell>
          <cell r="M134">
            <v>0</v>
          </cell>
        </row>
        <row r="135">
          <cell r="A135" t="str">
            <v>191208.603</v>
          </cell>
          <cell r="H135">
            <v>-27200</v>
          </cell>
          <cell r="K135">
            <v>-86927.1</v>
          </cell>
          <cell r="M135">
            <v>0</v>
          </cell>
        </row>
        <row r="136">
          <cell r="A136" t="str">
            <v>191209.603</v>
          </cell>
          <cell r="H136">
            <v>0</v>
          </cell>
          <cell r="K136">
            <v>-292823.19</v>
          </cell>
          <cell r="M136">
            <v>0</v>
          </cell>
        </row>
        <row r="137">
          <cell r="A137" t="str">
            <v>191210.603</v>
          </cell>
          <cell r="H137">
            <v>0</v>
          </cell>
          <cell r="K137">
            <v>-191298.16</v>
          </cell>
          <cell r="M137">
            <v>0</v>
          </cell>
        </row>
        <row r="138">
          <cell r="A138" t="str">
            <v>191211.603</v>
          </cell>
          <cell r="H138">
            <v>0</v>
          </cell>
          <cell r="K138">
            <v>-44976</v>
          </cell>
          <cell r="M138">
            <v>0</v>
          </cell>
        </row>
        <row r="139">
          <cell r="A139" t="str">
            <v>191212.603</v>
          </cell>
          <cell r="H139">
            <v>0</v>
          </cell>
          <cell r="K139">
            <v>-947913.34</v>
          </cell>
          <cell r="M139">
            <v>0</v>
          </cell>
        </row>
        <row r="140">
          <cell r="A140" t="str">
            <v>191213.603</v>
          </cell>
          <cell r="H140">
            <v>-22110.720000000001</v>
          </cell>
          <cell r="K140">
            <v>-44281.72</v>
          </cell>
          <cell r="M140">
            <v>0</v>
          </cell>
        </row>
        <row r="141">
          <cell r="A141" t="str">
            <v>191214.603</v>
          </cell>
          <cell r="H141">
            <v>-27200</v>
          </cell>
          <cell r="K141">
            <v>-51600</v>
          </cell>
          <cell r="M141">
            <v>0</v>
          </cell>
        </row>
        <row r="142">
          <cell r="A142" t="str">
            <v>191215.603</v>
          </cell>
          <cell r="H142">
            <v>0</v>
          </cell>
          <cell r="K142">
            <v>-126400</v>
          </cell>
          <cell r="M142">
            <v>0</v>
          </cell>
        </row>
        <row r="143">
          <cell r="A143" t="str">
            <v>191216.603</v>
          </cell>
          <cell r="H143">
            <v>-45000</v>
          </cell>
          <cell r="K143">
            <v>-45000</v>
          </cell>
          <cell r="M143">
            <v>0</v>
          </cell>
        </row>
        <row r="144">
          <cell r="A144" t="str">
            <v>192000.603</v>
          </cell>
          <cell r="H144">
            <v>-596561.73</v>
          </cell>
          <cell r="K144">
            <v>-1601637.45</v>
          </cell>
          <cell r="M144">
            <v>0</v>
          </cell>
        </row>
        <row r="145">
          <cell r="A145" t="str">
            <v>193000.603</v>
          </cell>
          <cell r="H145">
            <v>0</v>
          </cell>
          <cell r="K145">
            <v>-0.01</v>
          </cell>
          <cell r="M145">
            <v>0</v>
          </cell>
        </row>
        <row r="146">
          <cell r="A146" t="str">
            <v>210100.603</v>
          </cell>
          <cell r="H146">
            <v>11931234.609999999</v>
          </cell>
          <cell r="K146">
            <v>32256950.109999999</v>
          </cell>
          <cell r="M146">
            <v>0</v>
          </cell>
        </row>
        <row r="147">
          <cell r="A147" t="str">
            <v>210102.521</v>
          </cell>
          <cell r="H147">
            <v>3168112.5700000003</v>
          </cell>
          <cell r="K147">
            <v>32039191.23</v>
          </cell>
          <cell r="M147">
            <v>35072760.990000002</v>
          </cell>
        </row>
        <row r="148">
          <cell r="A148" t="str">
            <v>210200.603</v>
          </cell>
          <cell r="H148">
            <v>0</v>
          </cell>
          <cell r="K148">
            <v>220930.27</v>
          </cell>
          <cell r="M148">
            <v>0</v>
          </cell>
        </row>
        <row r="149">
          <cell r="A149" t="str">
            <v>213011.521</v>
          </cell>
          <cell r="H149">
            <v>116904.24</v>
          </cell>
          <cell r="K149">
            <v>2061575.82</v>
          </cell>
          <cell r="M149">
            <v>2062373.19</v>
          </cell>
        </row>
        <row r="150">
          <cell r="A150" t="str">
            <v>213012.521</v>
          </cell>
          <cell r="H150">
            <v>0</v>
          </cell>
          <cell r="K150">
            <v>979476.2</v>
          </cell>
          <cell r="M150">
            <v>993523.5</v>
          </cell>
        </row>
        <row r="151">
          <cell r="A151" t="str">
            <v>213013.521</v>
          </cell>
          <cell r="H151">
            <v>0</v>
          </cell>
          <cell r="K151">
            <v>0</v>
          </cell>
          <cell r="M151">
            <v>0</v>
          </cell>
        </row>
        <row r="152">
          <cell r="A152" t="str">
            <v>213014.521</v>
          </cell>
          <cell r="H152">
            <v>385629.72</v>
          </cell>
          <cell r="K152">
            <v>4851801.8199999994</v>
          </cell>
          <cell r="M152">
            <v>5647702.8300000001</v>
          </cell>
        </row>
        <row r="153">
          <cell r="A153" t="str">
            <v>213015.521</v>
          </cell>
          <cell r="H153">
            <v>0</v>
          </cell>
          <cell r="K153">
            <v>0</v>
          </cell>
          <cell r="M153">
            <v>0</v>
          </cell>
        </row>
        <row r="154">
          <cell r="A154" t="str">
            <v>214048.521</v>
          </cell>
          <cell r="H154">
            <v>19339.32</v>
          </cell>
          <cell r="K154">
            <v>181818.76</v>
          </cell>
          <cell r="M154">
            <v>181818.76</v>
          </cell>
        </row>
        <row r="155">
          <cell r="A155" t="str">
            <v>290105.521</v>
          </cell>
          <cell r="H155">
            <v>488588.24</v>
          </cell>
          <cell r="K155">
            <v>12086624.560000001</v>
          </cell>
          <cell r="M155">
            <v>12091124.560000001</v>
          </cell>
        </row>
        <row r="156">
          <cell r="A156" t="str">
            <v>310110.521</v>
          </cell>
          <cell r="H156">
            <v>1258964.8999999999</v>
          </cell>
          <cell r="K156">
            <v>12702096.460000001</v>
          </cell>
          <cell r="M156">
            <v>12709496.460000001</v>
          </cell>
        </row>
        <row r="157">
          <cell r="A157" t="str">
            <v>310120.521</v>
          </cell>
          <cell r="H157">
            <v>0</v>
          </cell>
          <cell r="K157">
            <v>23217.52</v>
          </cell>
          <cell r="M157">
            <v>23217.52</v>
          </cell>
        </row>
        <row r="158">
          <cell r="A158" t="str">
            <v>310140.521</v>
          </cell>
          <cell r="H158">
            <v>0</v>
          </cell>
          <cell r="K158">
            <v>0</v>
          </cell>
          <cell r="M158">
            <v>0</v>
          </cell>
        </row>
        <row r="159">
          <cell r="A159" t="str">
            <v>311110.521</v>
          </cell>
          <cell r="H159">
            <v>0</v>
          </cell>
          <cell r="K159">
            <v>0</v>
          </cell>
          <cell r="M159">
            <v>0</v>
          </cell>
        </row>
        <row r="160">
          <cell r="A160" t="str">
            <v>312110.521</v>
          </cell>
          <cell r="H160">
            <v>0</v>
          </cell>
          <cell r="K160">
            <v>48000</v>
          </cell>
          <cell r="M160">
            <v>48000</v>
          </cell>
        </row>
        <row r="161">
          <cell r="A161" t="str">
            <v>313110.521</v>
          </cell>
          <cell r="H161">
            <v>28438</v>
          </cell>
          <cell r="K161">
            <v>271288.17000000004</v>
          </cell>
          <cell r="M161">
            <v>270538.17</v>
          </cell>
        </row>
        <row r="162">
          <cell r="A162" t="str">
            <v>313120.521</v>
          </cell>
          <cell r="H162">
            <v>0</v>
          </cell>
          <cell r="K162">
            <v>0</v>
          </cell>
          <cell r="M162">
            <v>0</v>
          </cell>
        </row>
        <row r="163">
          <cell r="A163" t="str">
            <v>313130.521</v>
          </cell>
          <cell r="H163">
            <v>0</v>
          </cell>
          <cell r="K163">
            <v>0</v>
          </cell>
          <cell r="M163">
            <v>0</v>
          </cell>
        </row>
        <row r="164">
          <cell r="A164" t="str">
            <v>313140.521</v>
          </cell>
          <cell r="H164">
            <v>0</v>
          </cell>
          <cell r="K164">
            <v>9345</v>
          </cell>
          <cell r="M164">
            <v>9345</v>
          </cell>
        </row>
        <row r="165">
          <cell r="A165" t="str">
            <v>313150.521</v>
          </cell>
          <cell r="H165">
            <v>3716.2</v>
          </cell>
          <cell r="K165">
            <v>43972.1</v>
          </cell>
          <cell r="M165">
            <v>43972.1</v>
          </cell>
        </row>
        <row r="166">
          <cell r="A166" t="str">
            <v>313160.521</v>
          </cell>
          <cell r="H166">
            <v>10347.76</v>
          </cell>
          <cell r="K166">
            <v>122838.15</v>
          </cell>
          <cell r="M166">
            <v>122838.14</v>
          </cell>
        </row>
        <row r="167">
          <cell r="A167" t="str">
            <v>313170.521</v>
          </cell>
          <cell r="H167">
            <v>11611.89</v>
          </cell>
          <cell r="K167">
            <v>134598.81</v>
          </cell>
          <cell r="M167">
            <v>134598.81</v>
          </cell>
        </row>
        <row r="168">
          <cell r="A168" t="str">
            <v>313180.521</v>
          </cell>
          <cell r="H168">
            <v>4850.3599999999997</v>
          </cell>
          <cell r="K168">
            <v>92624.6</v>
          </cell>
          <cell r="M168">
            <v>99024.6</v>
          </cell>
        </row>
        <row r="169">
          <cell r="A169" t="str">
            <v>313190.521</v>
          </cell>
          <cell r="H169">
            <v>75979.360000000001</v>
          </cell>
          <cell r="K169">
            <v>707027.86</v>
          </cell>
          <cell r="M169">
            <v>727946.36</v>
          </cell>
        </row>
        <row r="170">
          <cell r="A170" t="str">
            <v>313210.521</v>
          </cell>
          <cell r="H170">
            <v>0</v>
          </cell>
          <cell r="K170">
            <v>0</v>
          </cell>
          <cell r="M170">
            <v>0</v>
          </cell>
        </row>
        <row r="171">
          <cell r="A171" t="str">
            <v>313220.521</v>
          </cell>
          <cell r="H171">
            <v>0</v>
          </cell>
          <cell r="K171">
            <v>0</v>
          </cell>
          <cell r="M171">
            <v>0</v>
          </cell>
        </row>
        <row r="172">
          <cell r="A172" t="str">
            <v>313230.521</v>
          </cell>
          <cell r="H172">
            <v>0</v>
          </cell>
          <cell r="K172">
            <v>0</v>
          </cell>
          <cell r="M172">
            <v>0</v>
          </cell>
        </row>
        <row r="173">
          <cell r="A173" t="str">
            <v>313250.521</v>
          </cell>
          <cell r="H173">
            <v>14914.88</v>
          </cell>
          <cell r="K173">
            <v>79183.48</v>
          </cell>
          <cell r="M173">
            <v>76203.48</v>
          </cell>
        </row>
        <row r="174">
          <cell r="A174" t="str">
            <v>313260.521</v>
          </cell>
          <cell r="H174">
            <v>0</v>
          </cell>
          <cell r="K174">
            <v>0</v>
          </cell>
          <cell r="M174">
            <v>0</v>
          </cell>
        </row>
        <row r="175">
          <cell r="A175" t="str">
            <v>313270.521</v>
          </cell>
          <cell r="H175">
            <v>36610</v>
          </cell>
          <cell r="K175">
            <v>372710</v>
          </cell>
          <cell r="M175">
            <v>372710</v>
          </cell>
        </row>
        <row r="176">
          <cell r="A176" t="str">
            <v>313280.521</v>
          </cell>
          <cell r="H176">
            <v>11747.84</v>
          </cell>
          <cell r="K176">
            <v>134513.47</v>
          </cell>
          <cell r="M176">
            <v>153053.56</v>
          </cell>
        </row>
        <row r="177">
          <cell r="A177" t="str">
            <v>313290.521</v>
          </cell>
          <cell r="H177">
            <v>156985.87</v>
          </cell>
          <cell r="K177">
            <v>1778050.5699999998</v>
          </cell>
          <cell r="M177">
            <v>1778050.57</v>
          </cell>
        </row>
        <row r="178">
          <cell r="A178" t="str">
            <v>320110.521</v>
          </cell>
          <cell r="H178">
            <v>24186.800000000003</v>
          </cell>
          <cell r="K178">
            <v>265858.7</v>
          </cell>
          <cell r="M178">
            <v>265858.7</v>
          </cell>
        </row>
        <row r="179">
          <cell r="A179" t="str">
            <v>321140.521</v>
          </cell>
          <cell r="H179">
            <v>0</v>
          </cell>
          <cell r="K179">
            <v>0</v>
          </cell>
          <cell r="M179">
            <v>0</v>
          </cell>
        </row>
        <row r="180">
          <cell r="A180" t="str">
            <v>321150.521</v>
          </cell>
          <cell r="H180">
            <v>0</v>
          </cell>
          <cell r="K180">
            <v>0</v>
          </cell>
          <cell r="M180">
            <v>0</v>
          </cell>
        </row>
        <row r="181">
          <cell r="A181" t="str">
            <v>321180.521</v>
          </cell>
          <cell r="H181">
            <v>0</v>
          </cell>
          <cell r="K181">
            <v>0</v>
          </cell>
          <cell r="M181">
            <v>0</v>
          </cell>
        </row>
        <row r="182">
          <cell r="A182" t="str">
            <v>322110.521</v>
          </cell>
          <cell r="H182">
            <v>172004.16</v>
          </cell>
          <cell r="K182">
            <v>2479310.5100000002</v>
          </cell>
          <cell r="M182">
            <v>2591011.9</v>
          </cell>
        </row>
        <row r="183">
          <cell r="A183" t="str">
            <v>323110.521</v>
          </cell>
          <cell r="H183">
            <v>0</v>
          </cell>
          <cell r="K183">
            <v>62390</v>
          </cell>
          <cell r="M183">
            <v>62390</v>
          </cell>
        </row>
        <row r="184">
          <cell r="A184" t="str">
            <v>323120.521</v>
          </cell>
          <cell r="H184">
            <v>0</v>
          </cell>
          <cell r="K184">
            <v>109115.5</v>
          </cell>
          <cell r="M184">
            <v>-5160.01</v>
          </cell>
        </row>
        <row r="185">
          <cell r="A185" t="str">
            <v>323130.521</v>
          </cell>
          <cell r="H185">
            <v>1450892.62</v>
          </cell>
          <cell r="K185">
            <v>14605637.710000001</v>
          </cell>
          <cell r="M185">
            <v>14605637.710000001</v>
          </cell>
        </row>
        <row r="186">
          <cell r="A186" t="str">
            <v>350110.521</v>
          </cell>
          <cell r="H186">
            <v>18750</v>
          </cell>
          <cell r="K186">
            <v>177150</v>
          </cell>
          <cell r="M186">
            <v>108750</v>
          </cell>
        </row>
        <row r="187">
          <cell r="A187" t="str">
            <v>350120.521</v>
          </cell>
          <cell r="H187">
            <v>38947.370000000003</v>
          </cell>
          <cell r="K187">
            <v>447770.75</v>
          </cell>
          <cell r="M187">
            <v>435621.07</v>
          </cell>
        </row>
        <row r="188">
          <cell r="A188" t="str">
            <v>350130.521</v>
          </cell>
          <cell r="H188">
            <v>0</v>
          </cell>
          <cell r="K188">
            <v>0</v>
          </cell>
          <cell r="M188">
            <v>0</v>
          </cell>
        </row>
        <row r="189">
          <cell r="A189" t="str">
            <v>353110.521</v>
          </cell>
          <cell r="H189">
            <v>59215.579999999994</v>
          </cell>
          <cell r="K189">
            <v>605170.97</v>
          </cell>
          <cell r="M189">
            <v>643878.43999999994</v>
          </cell>
        </row>
        <row r="190">
          <cell r="A190" t="str">
            <v>353120.521</v>
          </cell>
          <cell r="H190">
            <v>297307.62</v>
          </cell>
          <cell r="K190">
            <v>5166834.93</v>
          </cell>
          <cell r="M190">
            <v>5180733.09</v>
          </cell>
        </row>
        <row r="191">
          <cell r="A191" t="str">
            <v>353120.603</v>
          </cell>
          <cell r="H191">
            <v>0</v>
          </cell>
          <cell r="K191">
            <v>0</v>
          </cell>
          <cell r="M191">
            <v>0</v>
          </cell>
        </row>
        <row r="192">
          <cell r="A192" t="str">
            <v>353130.521</v>
          </cell>
          <cell r="H192">
            <v>58733.81</v>
          </cell>
          <cell r="K192">
            <v>1143153.3800000001</v>
          </cell>
          <cell r="M192">
            <v>1265005</v>
          </cell>
        </row>
        <row r="193">
          <cell r="A193" t="str">
            <v>353140.521</v>
          </cell>
          <cell r="H193">
            <v>0</v>
          </cell>
          <cell r="K193">
            <v>0</v>
          </cell>
          <cell r="M193">
            <v>0</v>
          </cell>
        </row>
        <row r="194">
          <cell r="A194" t="str">
            <v>353150.521</v>
          </cell>
          <cell r="H194">
            <v>11725.28</v>
          </cell>
          <cell r="K194">
            <v>173515.29</v>
          </cell>
          <cell r="M194">
            <v>200119.29</v>
          </cell>
        </row>
        <row r="195">
          <cell r="A195" t="str">
            <v>354201.521</v>
          </cell>
          <cell r="H195">
            <v>509417.85</v>
          </cell>
          <cell r="K195">
            <v>5697383.3099999996</v>
          </cell>
          <cell r="M195">
            <v>5700112.7000000002</v>
          </cell>
        </row>
        <row r="196">
          <cell r="A196" t="str">
            <v>355110.521</v>
          </cell>
          <cell r="H196">
            <v>13555</v>
          </cell>
          <cell r="K196">
            <v>199634.92</v>
          </cell>
          <cell r="M196">
            <v>194884.92</v>
          </cell>
        </row>
        <row r="197">
          <cell r="A197" t="str">
            <v>355120.521</v>
          </cell>
          <cell r="H197">
            <v>0</v>
          </cell>
          <cell r="K197">
            <v>1500</v>
          </cell>
          <cell r="M197">
            <v>1500</v>
          </cell>
        </row>
        <row r="198">
          <cell r="A198" t="str">
            <v>355150.521</v>
          </cell>
          <cell r="H198">
            <v>0</v>
          </cell>
          <cell r="K198">
            <v>0</v>
          </cell>
          <cell r="M198">
            <v>0</v>
          </cell>
        </row>
        <row r="199">
          <cell r="A199" t="str">
            <v>356110.521</v>
          </cell>
          <cell r="H199">
            <v>38994.22</v>
          </cell>
          <cell r="K199">
            <v>263570.43</v>
          </cell>
          <cell r="M199">
            <v>279760.45</v>
          </cell>
        </row>
        <row r="200">
          <cell r="A200" t="str">
            <v>356120.521</v>
          </cell>
          <cell r="H200">
            <v>36807.83</v>
          </cell>
          <cell r="K200">
            <v>470525.96</v>
          </cell>
          <cell r="M200">
            <v>545370.48</v>
          </cell>
        </row>
        <row r="201">
          <cell r="A201" t="str">
            <v>357110.521</v>
          </cell>
          <cell r="H201">
            <v>0</v>
          </cell>
          <cell r="K201">
            <v>0</v>
          </cell>
          <cell r="M201">
            <v>0</v>
          </cell>
        </row>
        <row r="202">
          <cell r="A202" t="str">
            <v>358110.521</v>
          </cell>
          <cell r="H202">
            <v>47720</v>
          </cell>
          <cell r="K202">
            <v>332561</v>
          </cell>
          <cell r="M202">
            <v>308285</v>
          </cell>
        </row>
        <row r="203">
          <cell r="A203" t="str">
            <v>359110.521</v>
          </cell>
          <cell r="H203">
            <v>48879.67</v>
          </cell>
          <cell r="K203">
            <v>476504.12</v>
          </cell>
          <cell r="M203">
            <v>486242</v>
          </cell>
        </row>
        <row r="204">
          <cell r="A204" t="str">
            <v>360110.521</v>
          </cell>
          <cell r="H204">
            <v>0</v>
          </cell>
          <cell r="K204">
            <v>426262.45</v>
          </cell>
          <cell r="M204">
            <v>426262.45</v>
          </cell>
        </row>
        <row r="205">
          <cell r="A205" t="str">
            <v>361120.521</v>
          </cell>
          <cell r="H205">
            <v>0</v>
          </cell>
          <cell r="K205">
            <v>13077.5</v>
          </cell>
          <cell r="M205">
            <v>13077.5</v>
          </cell>
        </row>
        <row r="206">
          <cell r="A206" t="str">
            <v>361130.521</v>
          </cell>
          <cell r="H206">
            <v>0</v>
          </cell>
          <cell r="K206">
            <v>296374.07</v>
          </cell>
          <cell r="M206">
            <v>262467.08</v>
          </cell>
        </row>
        <row r="207">
          <cell r="A207" t="str">
            <v>361140.521</v>
          </cell>
          <cell r="H207">
            <v>0</v>
          </cell>
          <cell r="K207">
            <v>0</v>
          </cell>
          <cell r="M207">
            <v>0</v>
          </cell>
        </row>
        <row r="208">
          <cell r="A208" t="str">
            <v>361150.521</v>
          </cell>
          <cell r="H208">
            <v>0</v>
          </cell>
          <cell r="K208">
            <v>0</v>
          </cell>
          <cell r="M208">
            <v>0</v>
          </cell>
        </row>
        <row r="209">
          <cell r="A209" t="str">
            <v>380110.521</v>
          </cell>
          <cell r="H209">
            <v>0</v>
          </cell>
          <cell r="K209">
            <v>4571</v>
          </cell>
          <cell r="M209">
            <v>0</v>
          </cell>
        </row>
        <row r="210">
          <cell r="A210" t="str">
            <v>380120.521</v>
          </cell>
          <cell r="H210">
            <v>0</v>
          </cell>
          <cell r="K210">
            <v>0</v>
          </cell>
          <cell r="M210">
            <v>0</v>
          </cell>
        </row>
        <row r="211">
          <cell r="A211" t="str">
            <v>380130.521</v>
          </cell>
          <cell r="H211">
            <v>77800</v>
          </cell>
          <cell r="K211">
            <v>87278.53</v>
          </cell>
          <cell r="M211">
            <v>98048.94</v>
          </cell>
        </row>
        <row r="212">
          <cell r="A212" t="str">
            <v>390010.521</v>
          </cell>
          <cell r="H212">
            <v>0</v>
          </cell>
          <cell r="K212">
            <v>370400</v>
          </cell>
          <cell r="M212">
            <v>370399</v>
          </cell>
        </row>
        <row r="213">
          <cell r="A213" t="str">
            <v>410110.521</v>
          </cell>
          <cell r="H213">
            <v>87990.12</v>
          </cell>
          <cell r="K213">
            <v>900469.32</v>
          </cell>
          <cell r="M213">
            <v>900469.32</v>
          </cell>
        </row>
        <row r="214">
          <cell r="A214" t="str">
            <v>410120.521</v>
          </cell>
          <cell r="H214">
            <v>0</v>
          </cell>
          <cell r="K214">
            <v>8461.14</v>
          </cell>
          <cell r="M214">
            <v>8461.14</v>
          </cell>
        </row>
        <row r="215">
          <cell r="A215" t="str">
            <v>410150.521</v>
          </cell>
          <cell r="H215">
            <v>457142.86</v>
          </cell>
          <cell r="K215">
            <v>5587583.6200000001</v>
          </cell>
          <cell r="M215">
            <v>5587583.6600000001</v>
          </cell>
        </row>
        <row r="216">
          <cell r="A216" t="str">
            <v>411110.521</v>
          </cell>
          <cell r="H216">
            <v>39618.89</v>
          </cell>
          <cell r="K216">
            <v>376461.55</v>
          </cell>
          <cell r="M216">
            <v>376461.55</v>
          </cell>
        </row>
        <row r="217">
          <cell r="A217" t="str">
            <v>413110.521</v>
          </cell>
          <cell r="H217">
            <v>3000</v>
          </cell>
          <cell r="K217">
            <v>31576</v>
          </cell>
          <cell r="M217">
            <v>31576</v>
          </cell>
        </row>
        <row r="218">
          <cell r="A218" t="str">
            <v>413120.521</v>
          </cell>
          <cell r="H218">
            <v>31397.18</v>
          </cell>
          <cell r="K218">
            <v>355610.08</v>
          </cell>
          <cell r="M218">
            <v>355610.08</v>
          </cell>
        </row>
        <row r="219">
          <cell r="A219" t="str">
            <v>413150.521</v>
          </cell>
          <cell r="H219">
            <v>550.49</v>
          </cell>
          <cell r="K219">
            <v>5846.55</v>
          </cell>
          <cell r="M219">
            <v>5846.55</v>
          </cell>
        </row>
        <row r="220">
          <cell r="A220" t="str">
            <v>413160.521</v>
          </cell>
          <cell r="H220">
            <v>1223.42</v>
          </cell>
          <cell r="K220">
            <v>14696.98</v>
          </cell>
          <cell r="M220">
            <v>14696.98</v>
          </cell>
        </row>
        <row r="221">
          <cell r="A221" t="str">
            <v>413170.521</v>
          </cell>
          <cell r="H221">
            <v>2752.81</v>
          </cell>
          <cell r="K221">
            <v>30538.18</v>
          </cell>
          <cell r="M221">
            <v>30538.18</v>
          </cell>
        </row>
        <row r="222">
          <cell r="A222" t="str">
            <v>413180.521</v>
          </cell>
          <cell r="H222">
            <v>13616.840000000004</v>
          </cell>
          <cell r="K222">
            <v>151938.54999999999</v>
          </cell>
          <cell r="M222">
            <v>151938.54999999999</v>
          </cell>
        </row>
        <row r="223">
          <cell r="A223" t="str">
            <v>413190.521</v>
          </cell>
          <cell r="H223">
            <v>0</v>
          </cell>
          <cell r="K223">
            <v>28332.18</v>
          </cell>
          <cell r="M223">
            <v>28332.18</v>
          </cell>
        </row>
        <row r="224">
          <cell r="A224" t="str">
            <v>413210.521</v>
          </cell>
          <cell r="H224">
            <v>10250</v>
          </cell>
          <cell r="K224">
            <v>118447.37</v>
          </cell>
          <cell r="M224">
            <v>114500</v>
          </cell>
        </row>
        <row r="225">
          <cell r="A225" t="str">
            <v>413220.521</v>
          </cell>
          <cell r="H225">
            <v>17541.669999999998</v>
          </cell>
          <cell r="K225">
            <v>183661.66999999998</v>
          </cell>
          <cell r="M225">
            <v>183661.67</v>
          </cell>
        </row>
        <row r="226">
          <cell r="A226" t="str">
            <v>413230.521</v>
          </cell>
          <cell r="H226">
            <v>0</v>
          </cell>
          <cell r="K226">
            <v>0</v>
          </cell>
          <cell r="M226">
            <v>0</v>
          </cell>
        </row>
        <row r="227">
          <cell r="A227" t="str">
            <v>413240.521</v>
          </cell>
          <cell r="H227">
            <v>0</v>
          </cell>
          <cell r="K227">
            <v>0</v>
          </cell>
          <cell r="M227">
            <v>0</v>
          </cell>
        </row>
        <row r="228">
          <cell r="A228" t="str">
            <v>413250.521</v>
          </cell>
          <cell r="H228">
            <v>365461.13</v>
          </cell>
          <cell r="K228">
            <v>3095551.6599999997</v>
          </cell>
          <cell r="M228">
            <v>6107364.2000000002</v>
          </cell>
        </row>
        <row r="229">
          <cell r="A229" t="str">
            <v>413260.521</v>
          </cell>
          <cell r="H229">
            <v>0</v>
          </cell>
          <cell r="K229">
            <v>0</v>
          </cell>
          <cell r="M229">
            <v>0</v>
          </cell>
        </row>
        <row r="230">
          <cell r="A230" t="str">
            <v>413270.521</v>
          </cell>
          <cell r="H230">
            <v>188947.37</v>
          </cell>
          <cell r="K230">
            <v>1968684.2200000002</v>
          </cell>
          <cell r="M230">
            <v>1957631.59</v>
          </cell>
        </row>
        <row r="231">
          <cell r="A231" t="str">
            <v>413280.521</v>
          </cell>
          <cell r="H231">
            <v>20005.11</v>
          </cell>
          <cell r="K231">
            <v>198513.53999999998</v>
          </cell>
          <cell r="M231">
            <v>197251.06</v>
          </cell>
        </row>
        <row r="232">
          <cell r="A232" t="str">
            <v>441110.521</v>
          </cell>
          <cell r="H232">
            <v>0</v>
          </cell>
          <cell r="K232">
            <v>0</v>
          </cell>
          <cell r="M232">
            <v>0</v>
          </cell>
        </row>
        <row r="233">
          <cell r="A233" t="str">
            <v>441210.521</v>
          </cell>
          <cell r="H233">
            <v>0</v>
          </cell>
          <cell r="K233">
            <v>0</v>
          </cell>
          <cell r="M233">
            <v>0</v>
          </cell>
        </row>
        <row r="234">
          <cell r="A234" t="str">
            <v>441510.521</v>
          </cell>
          <cell r="H234">
            <v>4862.07</v>
          </cell>
          <cell r="K234">
            <v>54131.06</v>
          </cell>
          <cell r="M234">
            <v>0</v>
          </cell>
        </row>
        <row r="235">
          <cell r="A235" t="str">
            <v>441510.603</v>
          </cell>
          <cell r="H235">
            <v>1637.67</v>
          </cell>
          <cell r="K235">
            <v>8586.27</v>
          </cell>
          <cell r="M235">
            <v>0</v>
          </cell>
        </row>
        <row r="236">
          <cell r="A236" t="str">
            <v>441610.521</v>
          </cell>
          <cell r="H236">
            <v>14939.51</v>
          </cell>
          <cell r="K236">
            <v>166326.58000000002</v>
          </cell>
          <cell r="M236">
            <v>0</v>
          </cell>
        </row>
        <row r="237">
          <cell r="A237" t="str">
            <v>450110.521</v>
          </cell>
          <cell r="H237">
            <v>0</v>
          </cell>
          <cell r="K237">
            <v>0</v>
          </cell>
          <cell r="M237">
            <v>0</v>
          </cell>
        </row>
        <row r="238">
          <cell r="A238" t="str">
            <v>450120.521</v>
          </cell>
          <cell r="H238">
            <v>68480</v>
          </cell>
          <cell r="K238">
            <v>777230</v>
          </cell>
          <cell r="M238">
            <v>789379.68</v>
          </cell>
        </row>
        <row r="239">
          <cell r="A239" t="str">
            <v>450130.521</v>
          </cell>
          <cell r="H239">
            <v>298077.08</v>
          </cell>
          <cell r="K239">
            <v>3124047.88</v>
          </cell>
          <cell r="M239">
            <v>3124047.88</v>
          </cell>
        </row>
        <row r="240">
          <cell r="A240" t="str">
            <v>451110.521</v>
          </cell>
          <cell r="H240">
            <v>159</v>
          </cell>
          <cell r="K240">
            <v>1749</v>
          </cell>
          <cell r="M240">
            <v>1749</v>
          </cell>
        </row>
        <row r="241">
          <cell r="A241" t="str">
            <v>451120.521</v>
          </cell>
          <cell r="H241">
            <v>83.66</v>
          </cell>
          <cell r="K241">
            <v>920.35</v>
          </cell>
          <cell r="M241">
            <v>920.36</v>
          </cell>
        </row>
        <row r="242">
          <cell r="A242" t="str">
            <v>451130.521</v>
          </cell>
          <cell r="H242">
            <v>0</v>
          </cell>
          <cell r="K242">
            <v>0</v>
          </cell>
          <cell r="M242">
            <v>0</v>
          </cell>
        </row>
        <row r="243">
          <cell r="A243" t="str">
            <v>453110.521</v>
          </cell>
          <cell r="H243">
            <v>8403.76</v>
          </cell>
          <cell r="K243">
            <v>85684.799999999988</v>
          </cell>
          <cell r="M243">
            <v>84443.8</v>
          </cell>
        </row>
        <row r="244">
          <cell r="A244" t="str">
            <v>453110.588</v>
          </cell>
          <cell r="H244">
            <v>0</v>
          </cell>
          <cell r="K244">
            <v>0</v>
          </cell>
          <cell r="M244">
            <v>0</v>
          </cell>
        </row>
        <row r="245">
          <cell r="A245" t="str">
            <v>453120.521</v>
          </cell>
          <cell r="H245">
            <v>33450.370000000003</v>
          </cell>
          <cell r="K245">
            <v>290391.27</v>
          </cell>
          <cell r="M245">
            <v>290391.27</v>
          </cell>
        </row>
        <row r="246">
          <cell r="A246" t="str">
            <v>453130.521</v>
          </cell>
          <cell r="H246">
            <v>18680.689999999999</v>
          </cell>
          <cell r="K246">
            <v>340958.82</v>
          </cell>
          <cell r="M246">
            <v>340958.82</v>
          </cell>
        </row>
        <row r="247">
          <cell r="A247" t="str">
            <v>453150.521</v>
          </cell>
          <cell r="H247">
            <v>15680.21</v>
          </cell>
          <cell r="K247">
            <v>110359.41</v>
          </cell>
          <cell r="M247">
            <v>110359.41</v>
          </cell>
        </row>
        <row r="248">
          <cell r="A248" t="str">
            <v>453160.521</v>
          </cell>
          <cell r="H248">
            <v>1914.29</v>
          </cell>
          <cell r="K248">
            <v>4816.3500000000004</v>
          </cell>
          <cell r="M248">
            <v>4816.3500000000004</v>
          </cell>
        </row>
        <row r="249">
          <cell r="A249" t="str">
            <v>455110.521</v>
          </cell>
          <cell r="H249">
            <v>24712</v>
          </cell>
          <cell r="K249">
            <v>234362.25</v>
          </cell>
          <cell r="M249">
            <v>234252.25</v>
          </cell>
        </row>
        <row r="250">
          <cell r="A250" t="str">
            <v>455120.521</v>
          </cell>
          <cell r="H250">
            <v>0</v>
          </cell>
          <cell r="K250">
            <v>180</v>
          </cell>
          <cell r="M250">
            <v>180</v>
          </cell>
        </row>
        <row r="251">
          <cell r="A251" t="str">
            <v>456110.521</v>
          </cell>
          <cell r="H251">
            <v>15338.31</v>
          </cell>
          <cell r="K251">
            <v>166960.57999999999</v>
          </cell>
          <cell r="M251">
            <v>172597.51</v>
          </cell>
        </row>
        <row r="252">
          <cell r="A252" t="str">
            <v>456120.521</v>
          </cell>
          <cell r="H252">
            <v>0</v>
          </cell>
          <cell r="K252">
            <v>6114.49</v>
          </cell>
          <cell r="M252">
            <v>6034.49</v>
          </cell>
        </row>
        <row r="253">
          <cell r="A253" t="str">
            <v>459110.521</v>
          </cell>
          <cell r="H253">
            <v>0</v>
          </cell>
          <cell r="K253">
            <v>58777.440000000002</v>
          </cell>
          <cell r="M253">
            <v>58209.27</v>
          </cell>
        </row>
        <row r="254">
          <cell r="A254" t="str">
            <v>460110.521</v>
          </cell>
          <cell r="H254">
            <v>0</v>
          </cell>
          <cell r="K254">
            <v>0</v>
          </cell>
          <cell r="M254">
            <v>0</v>
          </cell>
        </row>
        <row r="255">
          <cell r="A255" t="str">
            <v>461130.521</v>
          </cell>
          <cell r="H255">
            <v>0</v>
          </cell>
          <cell r="K255">
            <v>70634.429999999993</v>
          </cell>
          <cell r="M255">
            <v>122093.54</v>
          </cell>
        </row>
        <row r="256">
          <cell r="A256" t="str">
            <v>471110.521</v>
          </cell>
          <cell r="H256">
            <v>0</v>
          </cell>
          <cell r="K256">
            <v>0</v>
          </cell>
          <cell r="M256">
            <v>0</v>
          </cell>
        </row>
        <row r="257">
          <cell r="A257" t="str">
            <v>480110.521</v>
          </cell>
          <cell r="H257">
            <v>0</v>
          </cell>
          <cell r="K257">
            <v>0</v>
          </cell>
          <cell r="M257">
            <v>0</v>
          </cell>
        </row>
        <row r="258">
          <cell r="A258" t="str">
            <v>480130.521</v>
          </cell>
          <cell r="H258">
            <v>8967.11</v>
          </cell>
          <cell r="K258">
            <v>39567.11</v>
          </cell>
          <cell r="M258">
            <v>39567.11</v>
          </cell>
        </row>
        <row r="259">
          <cell r="A259" t="str">
            <v>480150.521</v>
          </cell>
          <cell r="H259">
            <v>6937.21</v>
          </cell>
          <cell r="K259">
            <v>69155.930000000008</v>
          </cell>
          <cell r="M259">
            <v>76646.84</v>
          </cell>
        </row>
        <row r="260">
          <cell r="A260" t="str">
            <v>490010.521</v>
          </cell>
          <cell r="H260">
            <v>61811.93</v>
          </cell>
          <cell r="K260">
            <v>700092.89</v>
          </cell>
          <cell r="M260">
            <v>700092.89</v>
          </cell>
        </row>
        <row r="261">
          <cell r="A261" t="str">
            <v>610110.521</v>
          </cell>
          <cell r="H261">
            <v>0</v>
          </cell>
          <cell r="K261">
            <v>0</v>
          </cell>
          <cell r="M261">
            <v>0</v>
          </cell>
        </row>
        <row r="262">
          <cell r="A262" t="str">
            <v>610110.588</v>
          </cell>
          <cell r="H262">
            <v>65000</v>
          </cell>
          <cell r="K262">
            <v>188500</v>
          </cell>
          <cell r="M262">
            <v>188500</v>
          </cell>
        </row>
        <row r="263">
          <cell r="A263" t="str">
            <v>613110.588</v>
          </cell>
          <cell r="H263">
            <v>750</v>
          </cell>
          <cell r="K263">
            <v>2250</v>
          </cell>
          <cell r="M263">
            <v>2250</v>
          </cell>
        </row>
        <row r="264">
          <cell r="A264" t="str">
            <v>613180.588</v>
          </cell>
          <cell r="H264">
            <v>1011</v>
          </cell>
          <cell r="K264">
            <v>1011</v>
          </cell>
          <cell r="M264">
            <v>1011</v>
          </cell>
        </row>
        <row r="265">
          <cell r="A265" t="str">
            <v>653110.588</v>
          </cell>
          <cell r="H265">
            <v>0</v>
          </cell>
          <cell r="K265">
            <v>3774.4</v>
          </cell>
          <cell r="M265">
            <v>3774.4</v>
          </cell>
        </row>
        <row r="266">
          <cell r="A266" t="str">
            <v>653120.588</v>
          </cell>
          <cell r="H266">
            <v>0</v>
          </cell>
          <cell r="K266">
            <v>11300</v>
          </cell>
          <cell r="M266">
            <v>11300</v>
          </cell>
        </row>
        <row r="267">
          <cell r="A267" t="str">
            <v>653130.588</v>
          </cell>
          <cell r="H267">
            <v>0</v>
          </cell>
          <cell r="K267">
            <v>18623.04</v>
          </cell>
          <cell r="M267">
            <v>18623.05</v>
          </cell>
        </row>
        <row r="268">
          <cell r="A268" t="str">
            <v>659110.521</v>
          </cell>
          <cell r="H268">
            <v>0</v>
          </cell>
          <cell r="K268">
            <v>0</v>
          </cell>
          <cell r="M268">
            <v>0</v>
          </cell>
        </row>
        <row r="269">
          <cell r="A269" t="str">
            <v>659110.588</v>
          </cell>
          <cell r="H269">
            <v>800</v>
          </cell>
          <cell r="K269">
            <v>57441.3</v>
          </cell>
          <cell r="M269">
            <v>58139.3</v>
          </cell>
        </row>
        <row r="270">
          <cell r="A270" t="str">
            <v>661110.588</v>
          </cell>
          <cell r="H270">
            <v>0</v>
          </cell>
          <cell r="K270">
            <v>158600</v>
          </cell>
          <cell r="M270">
            <v>158600</v>
          </cell>
        </row>
        <row r="271">
          <cell r="A271" t="str">
            <v>661130.588</v>
          </cell>
          <cell r="H271">
            <v>0</v>
          </cell>
          <cell r="K271">
            <v>53440.85</v>
          </cell>
          <cell r="M271">
            <v>53439.94</v>
          </cell>
        </row>
        <row r="272">
          <cell r="A272" t="str">
            <v>670110.588</v>
          </cell>
          <cell r="H272">
            <v>50000</v>
          </cell>
          <cell r="K272">
            <v>550000</v>
          </cell>
          <cell r="M272">
            <v>550000</v>
          </cell>
        </row>
        <row r="273">
          <cell r="A273" t="str">
            <v>671110.588</v>
          </cell>
          <cell r="H273">
            <v>58450</v>
          </cell>
          <cell r="K273">
            <v>1450104</v>
          </cell>
          <cell r="M273">
            <v>718570</v>
          </cell>
        </row>
        <row r="274">
          <cell r="A274" t="str">
            <v>671120.588</v>
          </cell>
          <cell r="H274">
            <v>0</v>
          </cell>
          <cell r="K274">
            <v>0</v>
          </cell>
          <cell r="M274">
            <v>66557.919999999998</v>
          </cell>
        </row>
        <row r="275">
          <cell r="A275" t="str">
            <v>672110.588</v>
          </cell>
          <cell r="H275">
            <v>94191.52</v>
          </cell>
          <cell r="K275">
            <v>1066830.3399999999</v>
          </cell>
          <cell r="M275">
            <v>1066830.3400000001</v>
          </cell>
        </row>
        <row r="276">
          <cell r="A276" t="str">
            <v>680130.588</v>
          </cell>
          <cell r="H276">
            <v>0</v>
          </cell>
          <cell r="K276">
            <v>156000</v>
          </cell>
          <cell r="M276">
            <v>156000</v>
          </cell>
        </row>
        <row r="277">
          <cell r="A277" t="str">
            <v>801110.521</v>
          </cell>
          <cell r="H277">
            <v>-0.94</v>
          </cell>
          <cell r="K277">
            <v>1415764.69</v>
          </cell>
          <cell r="M277">
            <v>1240609.99</v>
          </cell>
        </row>
        <row r="278">
          <cell r="A278" t="str">
            <v>801110.603</v>
          </cell>
          <cell r="H278">
            <v>0</v>
          </cell>
          <cell r="K278">
            <v>7168.47</v>
          </cell>
          <cell r="M278">
            <v>0</v>
          </cell>
        </row>
        <row r="279">
          <cell r="A279" t="str">
            <v>801111.521</v>
          </cell>
          <cell r="H279">
            <v>0</v>
          </cell>
          <cell r="K279">
            <v>0</v>
          </cell>
          <cell r="M279">
            <v>0</v>
          </cell>
        </row>
        <row r="280">
          <cell r="A280" t="str">
            <v>801210.521</v>
          </cell>
          <cell r="H280">
            <v>236213.91000000015</v>
          </cell>
          <cell r="K280">
            <v>483680.60000000015</v>
          </cell>
          <cell r="M280">
            <v>-14518.91</v>
          </cell>
        </row>
        <row r="281">
          <cell r="A281" t="str">
            <v>801210.603</v>
          </cell>
          <cell r="H281">
            <v>-3662.6500000000015</v>
          </cell>
          <cell r="K281">
            <v>25474.14</v>
          </cell>
          <cell r="M281">
            <v>0</v>
          </cell>
        </row>
        <row r="282">
          <cell r="A282" t="str">
            <v>801211.521</v>
          </cell>
          <cell r="H282">
            <v>0</v>
          </cell>
          <cell r="K282">
            <v>0</v>
          </cell>
          <cell r="M282">
            <v>0</v>
          </cell>
        </row>
        <row r="283">
          <cell r="A283" t="str">
            <v>804010.521</v>
          </cell>
          <cell r="H283">
            <v>4540</v>
          </cell>
          <cell r="K283">
            <v>32327.81</v>
          </cell>
          <cell r="M283">
            <v>33196.65</v>
          </cell>
        </row>
        <row r="284">
          <cell r="A284" t="str">
            <v>804010.588</v>
          </cell>
          <cell r="H284">
            <v>0</v>
          </cell>
          <cell r="K284">
            <v>0</v>
          </cell>
          <cell r="M284">
            <v>0</v>
          </cell>
        </row>
        <row r="285">
          <cell r="A285" t="str">
            <v>804010.603</v>
          </cell>
          <cell r="H285">
            <v>150</v>
          </cell>
          <cell r="K285">
            <v>150</v>
          </cell>
          <cell r="M285">
            <v>0</v>
          </cell>
        </row>
        <row r="286">
          <cell r="A286" t="str">
            <v>804030.521</v>
          </cell>
          <cell r="H286">
            <v>0</v>
          </cell>
          <cell r="K286">
            <v>-26424.41</v>
          </cell>
          <cell r="M286">
            <v>-24786.76</v>
          </cell>
        </row>
        <row r="287">
          <cell r="A287" t="str">
            <v>804030.588</v>
          </cell>
          <cell r="H287">
            <v>0</v>
          </cell>
          <cell r="K287">
            <v>0</v>
          </cell>
          <cell r="M287">
            <v>0</v>
          </cell>
        </row>
        <row r="288">
          <cell r="A288" t="str">
            <v>804031.521</v>
          </cell>
          <cell r="H288">
            <v>0</v>
          </cell>
          <cell r="K288">
            <v>162256.06</v>
          </cell>
          <cell r="M288">
            <v>0</v>
          </cell>
        </row>
        <row r="289">
          <cell r="A289" t="str">
            <v>811134.521</v>
          </cell>
          <cell r="H289">
            <v>0</v>
          </cell>
          <cell r="K289">
            <v>9847452.6699999999</v>
          </cell>
          <cell r="M289">
            <v>9847452.6699999999</v>
          </cell>
        </row>
        <row r="290">
          <cell r="A290" t="str">
            <v>813500.521</v>
          </cell>
          <cell r="H290">
            <v>0</v>
          </cell>
          <cell r="K290">
            <v>546585.37</v>
          </cell>
          <cell r="M290">
            <v>546585.37</v>
          </cell>
        </row>
        <row r="291">
          <cell r="A291" t="str">
            <v>814019.521</v>
          </cell>
          <cell r="H291">
            <v>156985.87</v>
          </cell>
          <cell r="K291">
            <v>1778050.48</v>
          </cell>
          <cell r="M291">
            <v>1778050.57</v>
          </cell>
        </row>
        <row r="292">
          <cell r="A292" t="str">
            <v>814058.521</v>
          </cell>
          <cell r="H292">
            <v>0</v>
          </cell>
          <cell r="K292">
            <v>0</v>
          </cell>
          <cell r="M292">
            <v>0</v>
          </cell>
        </row>
        <row r="293">
          <cell r="A293" t="str">
            <v>817128.521</v>
          </cell>
          <cell r="H293">
            <v>325713.03000000003</v>
          </cell>
          <cell r="K293">
            <v>192495.51000000004</v>
          </cell>
          <cell r="M293">
            <v>2202712.9300000002</v>
          </cell>
        </row>
        <row r="294">
          <cell r="A294" t="str">
            <v>819999.521</v>
          </cell>
          <cell r="H294">
            <v>0</v>
          </cell>
          <cell r="K294">
            <v>0</v>
          </cell>
          <cell r="M294">
            <v>274442.59000000003</v>
          </cell>
        </row>
        <row r="295">
          <cell r="A295" t="str">
            <v>880010.521</v>
          </cell>
          <cell r="H295">
            <v>0</v>
          </cell>
          <cell r="K295">
            <v>38965</v>
          </cell>
          <cell r="M295">
            <v>61870.82</v>
          </cell>
        </row>
        <row r="296">
          <cell r="A296" t="str">
            <v>880010.588</v>
          </cell>
          <cell r="H296">
            <v>0</v>
          </cell>
          <cell r="K296">
            <v>-3580</v>
          </cell>
          <cell r="M296">
            <v>0</v>
          </cell>
        </row>
        <row r="297">
          <cell r="A297" t="str">
            <v>880010.603</v>
          </cell>
          <cell r="H297">
            <v>0.34</v>
          </cell>
          <cell r="K297">
            <v>2229.6000000000004</v>
          </cell>
          <cell r="M297">
            <v>0</v>
          </cell>
        </row>
        <row r="298">
          <cell r="A298" t="str">
            <v>900110.521</v>
          </cell>
          <cell r="H298">
            <v>2086488.9100000001</v>
          </cell>
          <cell r="K298">
            <v>20855291.02</v>
          </cell>
          <cell r="M298">
            <v>8853156.8499999996</v>
          </cell>
        </row>
        <row r="299">
          <cell r="A299" t="str">
            <v>900110.603</v>
          </cell>
          <cell r="H299">
            <v>179530.91000000003</v>
          </cell>
          <cell r="K299">
            <v>763091.37</v>
          </cell>
          <cell r="M299">
            <v>0</v>
          </cell>
        </row>
        <row r="300">
          <cell r="A300" t="str">
            <v>804020.521</v>
          </cell>
          <cell r="M300">
            <v>1</v>
          </cell>
        </row>
        <row r="302">
          <cell r="H302">
            <v>0</v>
          </cell>
          <cell r="K302">
            <v>9.2084519565105438E-8</v>
          </cell>
          <cell r="M302">
            <v>3.5390257835388184E-8</v>
          </cell>
        </row>
      </sheetData>
      <sheetData sheetId="7">
        <row r="1">
          <cell r="A1" t="str">
            <v>Account No.</v>
          </cell>
          <cell r="H1" t="str">
            <v>This Period Balance</v>
          </cell>
          <cell r="K1" t="str">
            <v>Ending Balance</v>
          </cell>
          <cell r="M1" t="str">
            <v>TUBO's Ending Balance</v>
          </cell>
        </row>
        <row r="2">
          <cell r="A2" t="str">
            <v>010010.000</v>
          </cell>
          <cell r="H2">
            <v>-6956.929999999993</v>
          </cell>
          <cell r="K2">
            <v>48716.060000000005</v>
          </cell>
          <cell r="M2">
            <v>50000</v>
          </cell>
        </row>
        <row r="3">
          <cell r="A3" t="str">
            <v>011051.000</v>
          </cell>
          <cell r="H3">
            <v>17395960.670000002</v>
          </cell>
          <cell r="K3">
            <v>57590819.469999999</v>
          </cell>
          <cell r="M3">
            <v>65707468.149999999</v>
          </cell>
        </row>
        <row r="4">
          <cell r="A4" t="str">
            <v>011051.600</v>
          </cell>
          <cell r="H4">
            <v>6066372.5700000003</v>
          </cell>
          <cell r="K4">
            <v>14064886.560000001</v>
          </cell>
          <cell r="M4">
            <v>0</v>
          </cell>
        </row>
        <row r="5">
          <cell r="A5" t="str">
            <v>011052.600</v>
          </cell>
          <cell r="H5">
            <v>0</v>
          </cell>
          <cell r="K5">
            <v>0</v>
          </cell>
          <cell r="M5">
            <v>0</v>
          </cell>
        </row>
        <row r="6">
          <cell r="A6" t="str">
            <v>012010.000</v>
          </cell>
          <cell r="H6">
            <v>-4715247.1999999993</v>
          </cell>
          <cell r="K6">
            <v>44758445.040000007</v>
          </cell>
          <cell r="M6">
            <v>44758445.039999999</v>
          </cell>
        </row>
        <row r="7">
          <cell r="A7" t="str">
            <v>012010.600</v>
          </cell>
          <cell r="H7">
            <v>-3877822.0399999996</v>
          </cell>
          <cell r="K7">
            <v>7628002.370000001</v>
          </cell>
          <cell r="M7">
            <v>0</v>
          </cell>
        </row>
        <row r="8">
          <cell r="A8" t="str">
            <v>012900.000</v>
          </cell>
          <cell r="H8">
            <v>830549.02999999933</v>
          </cell>
          <cell r="K8">
            <v>15919230.41</v>
          </cell>
          <cell r="M8">
            <v>14864120.439999999</v>
          </cell>
        </row>
        <row r="9">
          <cell r="A9" t="str">
            <v>013010.000</v>
          </cell>
          <cell r="H9">
            <v>0</v>
          </cell>
          <cell r="K9">
            <v>0</v>
          </cell>
          <cell r="M9">
            <v>-235671.87</v>
          </cell>
        </row>
        <row r="10">
          <cell r="A10" t="str">
            <v>013110.000</v>
          </cell>
          <cell r="H10">
            <v>-95087.16</v>
          </cell>
          <cell r="K10">
            <v>-1948614.7999999998</v>
          </cell>
          <cell r="M10">
            <v>-1948614.8</v>
          </cell>
        </row>
        <row r="11">
          <cell r="A11" t="str">
            <v>013120.000</v>
          </cell>
          <cell r="H11">
            <v>0</v>
          </cell>
          <cell r="K11">
            <v>0</v>
          </cell>
          <cell r="M11">
            <v>0</v>
          </cell>
        </row>
        <row r="12">
          <cell r="A12" t="str">
            <v>014019.000</v>
          </cell>
          <cell r="H12">
            <v>-96882.86</v>
          </cell>
          <cell r="K12">
            <v>2989.4400000000023</v>
          </cell>
          <cell r="M12">
            <v>2989.23</v>
          </cell>
        </row>
        <row r="13">
          <cell r="A13" t="str">
            <v>014020.000</v>
          </cell>
          <cell r="H13">
            <v>0</v>
          </cell>
          <cell r="K13">
            <v>0</v>
          </cell>
          <cell r="M13">
            <v>0</v>
          </cell>
        </row>
        <row r="14">
          <cell r="A14" t="str">
            <v>014021.000</v>
          </cell>
          <cell r="H14">
            <v>0</v>
          </cell>
          <cell r="K14">
            <v>0</v>
          </cell>
          <cell r="M14">
            <v>0</v>
          </cell>
        </row>
        <row r="15">
          <cell r="A15" t="str">
            <v>014021.600</v>
          </cell>
          <cell r="H15">
            <v>589164.39</v>
          </cell>
          <cell r="K15">
            <v>2809860.37</v>
          </cell>
          <cell r="M15">
            <v>0</v>
          </cell>
        </row>
        <row r="16">
          <cell r="A16" t="str">
            <v>014023.000</v>
          </cell>
          <cell r="H16">
            <v>0</v>
          </cell>
          <cell r="K16">
            <v>0</v>
          </cell>
          <cell r="M16">
            <v>0</v>
          </cell>
        </row>
        <row r="17">
          <cell r="A17" t="str">
            <v>014045.000</v>
          </cell>
          <cell r="H17">
            <v>0</v>
          </cell>
          <cell r="K17">
            <v>0</v>
          </cell>
          <cell r="M17">
            <v>0</v>
          </cell>
        </row>
        <row r="18">
          <cell r="A18" t="str">
            <v>014076.000</v>
          </cell>
          <cell r="H18">
            <v>0</v>
          </cell>
          <cell r="K18">
            <v>0</v>
          </cell>
          <cell r="M18">
            <v>0</v>
          </cell>
        </row>
        <row r="19">
          <cell r="A19" t="str">
            <v>014128.000</v>
          </cell>
          <cell r="H19">
            <v>26310</v>
          </cell>
          <cell r="K19">
            <v>26310</v>
          </cell>
          <cell r="M19">
            <v>26309.99</v>
          </cell>
        </row>
        <row r="20">
          <cell r="A20" t="str">
            <v>014129.000</v>
          </cell>
          <cell r="H20">
            <v>0</v>
          </cell>
          <cell r="K20">
            <v>0</v>
          </cell>
          <cell r="M20">
            <v>0</v>
          </cell>
        </row>
        <row r="21">
          <cell r="A21" t="str">
            <v>014150.000</v>
          </cell>
          <cell r="H21">
            <v>0</v>
          </cell>
          <cell r="K21">
            <v>0</v>
          </cell>
          <cell r="M21">
            <v>0</v>
          </cell>
        </row>
        <row r="22">
          <cell r="A22" t="str">
            <v>014203.000</v>
          </cell>
          <cell r="H22">
            <v>0</v>
          </cell>
          <cell r="K22">
            <v>-83570.759999999995</v>
          </cell>
          <cell r="M22">
            <v>0</v>
          </cell>
        </row>
        <row r="23">
          <cell r="A23" t="str">
            <v>014998.000</v>
          </cell>
          <cell r="H23">
            <v>0</v>
          </cell>
          <cell r="K23">
            <v>166289.9</v>
          </cell>
          <cell r="M23">
            <v>-7950019.7400000002</v>
          </cell>
        </row>
        <row r="24">
          <cell r="A24" t="str">
            <v>014999.000</v>
          </cell>
          <cell r="H24">
            <v>-413556.27999999997</v>
          </cell>
          <cell r="K24">
            <v>1567938.66</v>
          </cell>
          <cell r="M24">
            <v>1567938.66</v>
          </cell>
        </row>
        <row r="25">
          <cell r="A25" t="str">
            <v>015010.000</v>
          </cell>
          <cell r="H25">
            <v>54233.200000000012</v>
          </cell>
          <cell r="K25">
            <v>52340.220000000008</v>
          </cell>
          <cell r="M25">
            <v>1757318.87</v>
          </cell>
        </row>
        <row r="26">
          <cell r="A26" t="str">
            <v>015010.600</v>
          </cell>
          <cell r="H26">
            <v>7773.77</v>
          </cell>
          <cell r="K26">
            <v>66330.12</v>
          </cell>
          <cell r="M26">
            <v>0</v>
          </cell>
        </row>
        <row r="27">
          <cell r="A27" t="str">
            <v>015012.000</v>
          </cell>
          <cell r="H27">
            <v>0</v>
          </cell>
          <cell r="K27">
            <v>0</v>
          </cell>
          <cell r="M27">
            <v>0</v>
          </cell>
        </row>
        <row r="28">
          <cell r="A28" t="str">
            <v>015020.000</v>
          </cell>
          <cell r="H28">
            <v>1090054.49</v>
          </cell>
          <cell r="K28">
            <v>-44038.090000000084</v>
          </cell>
          <cell r="M28">
            <v>-2745033.39</v>
          </cell>
        </row>
        <row r="29">
          <cell r="A29" t="str">
            <v>015020.600</v>
          </cell>
          <cell r="H29">
            <v>-29198.25</v>
          </cell>
          <cell r="K29">
            <v>-151320.63</v>
          </cell>
          <cell r="M29">
            <v>0</v>
          </cell>
        </row>
        <row r="30">
          <cell r="A30" t="str">
            <v>015021.000</v>
          </cell>
          <cell r="H30">
            <v>0</v>
          </cell>
          <cell r="K30">
            <v>4209.8500000000004</v>
          </cell>
          <cell r="M30">
            <v>0</v>
          </cell>
        </row>
        <row r="31">
          <cell r="A31" t="str">
            <v>015021.600</v>
          </cell>
          <cell r="H31">
            <v>-205.80999999999767</v>
          </cell>
          <cell r="K31">
            <v>-13596.669999999998</v>
          </cell>
          <cell r="M31">
            <v>0</v>
          </cell>
        </row>
        <row r="32">
          <cell r="A32" t="str">
            <v>015022.000</v>
          </cell>
          <cell r="H32">
            <v>0</v>
          </cell>
          <cell r="K32">
            <v>0</v>
          </cell>
          <cell r="M32">
            <v>0</v>
          </cell>
        </row>
        <row r="33">
          <cell r="A33" t="str">
            <v>016013.000</v>
          </cell>
          <cell r="H33">
            <v>0</v>
          </cell>
          <cell r="K33">
            <v>-42521.31</v>
          </cell>
          <cell r="M33">
            <v>0</v>
          </cell>
        </row>
        <row r="34">
          <cell r="A34" t="str">
            <v>016020.000</v>
          </cell>
          <cell r="H34">
            <v>0</v>
          </cell>
          <cell r="K34">
            <v>0</v>
          </cell>
          <cell r="M34">
            <v>0</v>
          </cell>
        </row>
        <row r="35">
          <cell r="A35" t="str">
            <v>016999.000</v>
          </cell>
          <cell r="H35">
            <v>0</v>
          </cell>
          <cell r="K35">
            <v>0</v>
          </cell>
          <cell r="M35">
            <v>0</v>
          </cell>
        </row>
        <row r="36">
          <cell r="A36" t="str">
            <v>018002.000</v>
          </cell>
          <cell r="H36">
            <v>0</v>
          </cell>
          <cell r="K36">
            <v>0</v>
          </cell>
          <cell r="M36">
            <v>0</v>
          </cell>
        </row>
        <row r="37">
          <cell r="A37" t="str">
            <v>018014.000</v>
          </cell>
          <cell r="H37">
            <v>0</v>
          </cell>
          <cell r="K37">
            <v>0</v>
          </cell>
          <cell r="M37">
            <v>0</v>
          </cell>
        </row>
        <row r="38">
          <cell r="A38" t="str">
            <v>018019.000</v>
          </cell>
          <cell r="H38">
            <v>-22307.460000000021</v>
          </cell>
          <cell r="K38">
            <v>-1119808.18</v>
          </cell>
          <cell r="M38">
            <v>-1250591.8400000001</v>
          </cell>
        </row>
        <row r="39">
          <cell r="A39" t="str">
            <v>018020.000</v>
          </cell>
          <cell r="H39">
            <v>0</v>
          </cell>
          <cell r="K39">
            <v>0</v>
          </cell>
          <cell r="M39">
            <v>0</v>
          </cell>
        </row>
        <row r="40">
          <cell r="A40" t="str">
            <v>018021.000</v>
          </cell>
          <cell r="H40">
            <v>0</v>
          </cell>
          <cell r="K40">
            <v>0</v>
          </cell>
          <cell r="M40">
            <v>0</v>
          </cell>
        </row>
        <row r="41">
          <cell r="A41" t="str">
            <v>018022.000</v>
          </cell>
          <cell r="H41">
            <v>0</v>
          </cell>
          <cell r="K41">
            <v>0</v>
          </cell>
          <cell r="M41">
            <v>0</v>
          </cell>
        </row>
        <row r="42">
          <cell r="A42" t="str">
            <v>018023.000</v>
          </cell>
          <cell r="H42">
            <v>0</v>
          </cell>
          <cell r="K42">
            <v>0</v>
          </cell>
          <cell r="M42">
            <v>0</v>
          </cell>
        </row>
        <row r="43">
          <cell r="A43" t="str">
            <v>018045.000</v>
          </cell>
          <cell r="H43">
            <v>0</v>
          </cell>
          <cell r="K43">
            <v>0</v>
          </cell>
          <cell r="M43">
            <v>0</v>
          </cell>
        </row>
        <row r="44">
          <cell r="A44" t="str">
            <v>018079.000</v>
          </cell>
          <cell r="H44">
            <v>0</v>
          </cell>
          <cell r="K44">
            <v>0</v>
          </cell>
          <cell r="M44">
            <v>0</v>
          </cell>
        </row>
        <row r="45">
          <cell r="A45" t="str">
            <v>018128.000</v>
          </cell>
          <cell r="H45">
            <v>-3614889.68</v>
          </cell>
          <cell r="K45">
            <v>-11052047.83</v>
          </cell>
          <cell r="M45">
            <v>-10120068.789999999</v>
          </cell>
        </row>
        <row r="46">
          <cell r="A46" t="str">
            <v>018134.000</v>
          </cell>
          <cell r="H46">
            <v>16848.300000000047</v>
          </cell>
          <cell r="K46">
            <v>-7061580.5499999998</v>
          </cell>
          <cell r="M46">
            <v>-6867786.5099999998</v>
          </cell>
        </row>
        <row r="47">
          <cell r="A47" t="str">
            <v>018184.000</v>
          </cell>
          <cell r="H47">
            <v>-1220532.4299999997</v>
          </cell>
          <cell r="K47">
            <v>0</v>
          </cell>
          <cell r="M47">
            <v>0</v>
          </cell>
        </row>
        <row r="48">
          <cell r="A48" t="str">
            <v>018500.000</v>
          </cell>
          <cell r="H48">
            <v>1466.5099999999948</v>
          </cell>
          <cell r="K48">
            <v>-614654.30999999994</v>
          </cell>
          <cell r="M48">
            <v>-562888.54</v>
          </cell>
        </row>
        <row r="49">
          <cell r="A49" t="str">
            <v>018570.000</v>
          </cell>
          <cell r="H49">
            <v>0</v>
          </cell>
          <cell r="K49">
            <v>0</v>
          </cell>
          <cell r="M49">
            <v>0</v>
          </cell>
        </row>
        <row r="50">
          <cell r="A50" t="str">
            <v>018570.600</v>
          </cell>
          <cell r="H50">
            <v>-1320033.2599999979</v>
          </cell>
          <cell r="K50">
            <v>-23467852.059999999</v>
          </cell>
          <cell r="M50">
            <v>0</v>
          </cell>
        </row>
        <row r="51">
          <cell r="A51" t="str">
            <v>020003.000</v>
          </cell>
          <cell r="H51">
            <v>0</v>
          </cell>
          <cell r="K51">
            <v>0</v>
          </cell>
          <cell r="M51">
            <v>0</v>
          </cell>
        </row>
        <row r="52">
          <cell r="A52" t="str">
            <v>021000.000</v>
          </cell>
          <cell r="H52">
            <v>0</v>
          </cell>
          <cell r="K52">
            <v>0</v>
          </cell>
          <cell r="M52">
            <v>0</v>
          </cell>
        </row>
        <row r="53">
          <cell r="A53" t="str">
            <v>023014.000</v>
          </cell>
          <cell r="H53">
            <v>-399589.28</v>
          </cell>
          <cell r="K53">
            <v>2525367.87</v>
          </cell>
          <cell r="M53">
            <v>2525367.87</v>
          </cell>
        </row>
        <row r="54">
          <cell r="A54" t="str">
            <v>024000.000</v>
          </cell>
          <cell r="H54">
            <v>0</v>
          </cell>
          <cell r="K54">
            <v>0</v>
          </cell>
          <cell r="M54">
            <v>0</v>
          </cell>
        </row>
        <row r="55">
          <cell r="A55" t="str">
            <v>024048.000</v>
          </cell>
          <cell r="H55">
            <v>-9982.06</v>
          </cell>
          <cell r="K55">
            <v>81140.790000000008</v>
          </cell>
          <cell r="M55">
            <v>81140.789999999994</v>
          </cell>
        </row>
        <row r="56">
          <cell r="A56" t="str">
            <v>024901.600</v>
          </cell>
          <cell r="H56">
            <v>-107585.54000000001</v>
          </cell>
          <cell r="K56">
            <v>23822.429999999993</v>
          </cell>
          <cell r="M56">
            <v>0</v>
          </cell>
        </row>
        <row r="57">
          <cell r="A57" t="str">
            <v>024902.600</v>
          </cell>
          <cell r="H57">
            <v>-331908.19</v>
          </cell>
          <cell r="K57">
            <v>862743.78</v>
          </cell>
          <cell r="M57">
            <v>0</v>
          </cell>
        </row>
        <row r="58">
          <cell r="A58" t="str">
            <v>027010.000</v>
          </cell>
          <cell r="H58">
            <v>0</v>
          </cell>
          <cell r="K58">
            <v>0</v>
          </cell>
          <cell r="M58">
            <v>0</v>
          </cell>
        </row>
        <row r="59">
          <cell r="A59" t="str">
            <v>028010.000</v>
          </cell>
          <cell r="H59">
            <v>0</v>
          </cell>
          <cell r="K59">
            <v>0</v>
          </cell>
          <cell r="M59">
            <v>0</v>
          </cell>
        </row>
        <row r="60">
          <cell r="A60" t="str">
            <v>028910.000</v>
          </cell>
          <cell r="H60">
            <v>0</v>
          </cell>
          <cell r="K60">
            <v>0</v>
          </cell>
          <cell r="M60">
            <v>0</v>
          </cell>
        </row>
        <row r="61">
          <cell r="A61" t="str">
            <v>029010.000</v>
          </cell>
          <cell r="H61">
            <v>184012.68</v>
          </cell>
          <cell r="K61">
            <v>1704563.73</v>
          </cell>
          <cell r="M61">
            <v>1703963.73</v>
          </cell>
        </row>
        <row r="62">
          <cell r="A62" t="str">
            <v>029010.600</v>
          </cell>
          <cell r="H62">
            <v>0</v>
          </cell>
          <cell r="K62">
            <v>40000</v>
          </cell>
          <cell r="M62">
            <v>0</v>
          </cell>
        </row>
        <row r="63">
          <cell r="A63" t="str">
            <v>029110.000</v>
          </cell>
          <cell r="H63">
            <v>-20000</v>
          </cell>
          <cell r="K63">
            <v>163986.85999999999</v>
          </cell>
          <cell r="M63">
            <v>105000</v>
          </cell>
        </row>
        <row r="64">
          <cell r="A64" t="str">
            <v>029130.000</v>
          </cell>
          <cell r="H64">
            <v>2669.33</v>
          </cell>
          <cell r="K64">
            <v>12889.99</v>
          </cell>
          <cell r="M64">
            <v>12889.97</v>
          </cell>
        </row>
        <row r="65">
          <cell r="A65" t="str">
            <v>029150.000</v>
          </cell>
          <cell r="H65">
            <v>0</v>
          </cell>
          <cell r="K65">
            <v>0</v>
          </cell>
          <cell r="M65">
            <v>0</v>
          </cell>
        </row>
        <row r="66">
          <cell r="A66" t="str">
            <v>029160.000</v>
          </cell>
          <cell r="H66">
            <v>9278.35</v>
          </cell>
          <cell r="K66">
            <v>9278.35</v>
          </cell>
          <cell r="M66">
            <v>9278.35</v>
          </cell>
        </row>
        <row r="67">
          <cell r="A67" t="str">
            <v>029170.000</v>
          </cell>
          <cell r="H67">
            <v>8853156.8499999996</v>
          </cell>
          <cell r="K67">
            <v>11104035.899999999</v>
          </cell>
          <cell r="M67">
            <v>13986565.279999999</v>
          </cell>
        </row>
        <row r="68">
          <cell r="A68" t="str">
            <v>029170.600</v>
          </cell>
          <cell r="H68">
            <v>0</v>
          </cell>
          <cell r="K68">
            <v>0</v>
          </cell>
          <cell r="M68">
            <v>0</v>
          </cell>
        </row>
        <row r="69">
          <cell r="A69" t="str">
            <v>029900.000</v>
          </cell>
          <cell r="H69">
            <v>660217.82000000007</v>
          </cell>
          <cell r="K69">
            <v>1480819.27</v>
          </cell>
          <cell r="M69">
            <v>1353492.69</v>
          </cell>
        </row>
        <row r="70">
          <cell r="A70" t="str">
            <v>041110.000</v>
          </cell>
          <cell r="H70">
            <v>0</v>
          </cell>
          <cell r="K70">
            <v>0</v>
          </cell>
          <cell r="M70">
            <v>0</v>
          </cell>
        </row>
        <row r="71">
          <cell r="A71" t="str">
            <v>041210.000</v>
          </cell>
          <cell r="H71">
            <v>0</v>
          </cell>
          <cell r="K71">
            <v>0</v>
          </cell>
          <cell r="M71">
            <v>1</v>
          </cell>
        </row>
        <row r="72">
          <cell r="A72" t="str">
            <v>041510.000</v>
          </cell>
          <cell r="H72">
            <v>0</v>
          </cell>
          <cell r="K72">
            <v>673994.98</v>
          </cell>
          <cell r="M72">
            <v>378875.95</v>
          </cell>
        </row>
        <row r="73">
          <cell r="A73" t="str">
            <v>041510.600</v>
          </cell>
          <cell r="H73">
            <v>0</v>
          </cell>
          <cell r="K73">
            <v>99625</v>
          </cell>
          <cell r="M73">
            <v>0</v>
          </cell>
        </row>
        <row r="74">
          <cell r="A74" t="str">
            <v>041610.000</v>
          </cell>
          <cell r="H74">
            <v>0</v>
          </cell>
          <cell r="K74">
            <v>908820.47</v>
          </cell>
          <cell r="M74">
            <v>0</v>
          </cell>
        </row>
        <row r="75">
          <cell r="A75" t="str">
            <v>042110.000</v>
          </cell>
          <cell r="H75">
            <v>0</v>
          </cell>
          <cell r="K75">
            <v>0</v>
          </cell>
          <cell r="M75">
            <v>0</v>
          </cell>
        </row>
        <row r="76">
          <cell r="A76" t="str">
            <v>042210.000</v>
          </cell>
          <cell r="H76">
            <v>0</v>
          </cell>
          <cell r="K76">
            <v>0</v>
          </cell>
          <cell r="M76">
            <v>0</v>
          </cell>
        </row>
        <row r="77">
          <cell r="A77" t="str">
            <v>042510.000</v>
          </cell>
          <cell r="H77">
            <v>-5024.1400000000003</v>
          </cell>
          <cell r="K77">
            <v>-461415.46</v>
          </cell>
          <cell r="M77">
            <v>-378215.98</v>
          </cell>
        </row>
        <row r="78">
          <cell r="A78" t="str">
            <v>042510.600</v>
          </cell>
          <cell r="H78">
            <v>-1692.26</v>
          </cell>
          <cell r="K78">
            <v>-6948.6</v>
          </cell>
          <cell r="M78">
            <v>0</v>
          </cell>
        </row>
        <row r="79">
          <cell r="A79" t="str">
            <v>042610.000</v>
          </cell>
          <cell r="H79">
            <v>-15437.5</v>
          </cell>
          <cell r="K79">
            <v>-243016.1</v>
          </cell>
          <cell r="M79">
            <v>0</v>
          </cell>
        </row>
        <row r="80">
          <cell r="A80" t="str">
            <v>061110.000</v>
          </cell>
          <cell r="H80">
            <v>-893661.74</v>
          </cell>
          <cell r="K80">
            <v>-1184543.93</v>
          </cell>
          <cell r="M80">
            <v>-1130317.96</v>
          </cell>
        </row>
        <row r="81">
          <cell r="A81" t="str">
            <v>061111.000</v>
          </cell>
          <cell r="H81">
            <v>0</v>
          </cell>
          <cell r="K81">
            <v>0</v>
          </cell>
          <cell r="M81">
            <v>0</v>
          </cell>
        </row>
        <row r="82">
          <cell r="A82" t="str">
            <v>062010.000</v>
          </cell>
          <cell r="H82">
            <v>0</v>
          </cell>
          <cell r="K82">
            <v>0</v>
          </cell>
          <cell r="M82">
            <v>0</v>
          </cell>
        </row>
        <row r="83">
          <cell r="A83" t="str">
            <v>062110.000</v>
          </cell>
          <cell r="H83">
            <v>0</v>
          </cell>
          <cell r="K83">
            <v>0</v>
          </cell>
          <cell r="M83">
            <v>0</v>
          </cell>
        </row>
        <row r="84">
          <cell r="A84" t="str">
            <v>062120.000</v>
          </cell>
          <cell r="H84">
            <v>3296</v>
          </cell>
          <cell r="K84">
            <v>-60876</v>
          </cell>
          <cell r="M84">
            <v>-60796</v>
          </cell>
        </row>
        <row r="85">
          <cell r="A85" t="str">
            <v>062120.600</v>
          </cell>
          <cell r="H85">
            <v>9100</v>
          </cell>
          <cell r="K85">
            <v>-3800</v>
          </cell>
          <cell r="M85">
            <v>0</v>
          </cell>
        </row>
        <row r="86">
          <cell r="A86" t="str">
            <v>062130.000</v>
          </cell>
          <cell r="H86">
            <v>-377943.18</v>
          </cell>
          <cell r="K86">
            <v>-2931304.75</v>
          </cell>
          <cell r="M86">
            <v>-2908038.08</v>
          </cell>
        </row>
        <row r="87">
          <cell r="A87" t="str">
            <v>062130.600</v>
          </cell>
          <cell r="H87">
            <v>0</v>
          </cell>
          <cell r="K87">
            <v>-3350</v>
          </cell>
          <cell r="M87">
            <v>0</v>
          </cell>
        </row>
        <row r="88">
          <cell r="A88" t="str">
            <v>062160.000</v>
          </cell>
          <cell r="H88">
            <v>-158478.61000000002</v>
          </cell>
          <cell r="K88">
            <v>-1621064.7000000002</v>
          </cell>
          <cell r="M88">
            <v>-1621064.7</v>
          </cell>
        </row>
        <row r="89">
          <cell r="A89" t="str">
            <v>062210.000</v>
          </cell>
          <cell r="H89">
            <v>0</v>
          </cell>
          <cell r="K89">
            <v>0</v>
          </cell>
          <cell r="M89">
            <v>0</v>
          </cell>
        </row>
        <row r="90">
          <cell r="A90" t="str">
            <v>062310.000</v>
          </cell>
          <cell r="H90">
            <v>0</v>
          </cell>
          <cell r="K90">
            <v>-2328.37</v>
          </cell>
          <cell r="M90">
            <v>-2328.37</v>
          </cell>
        </row>
        <row r="91">
          <cell r="A91" t="str">
            <v>062410.000</v>
          </cell>
          <cell r="H91">
            <v>0</v>
          </cell>
          <cell r="K91">
            <v>0</v>
          </cell>
          <cell r="M91">
            <v>0</v>
          </cell>
        </row>
        <row r="92">
          <cell r="A92" t="str">
            <v>062510.000</v>
          </cell>
          <cell r="H92">
            <v>-44148.69</v>
          </cell>
          <cell r="K92">
            <v>-209386.07</v>
          </cell>
          <cell r="M92">
            <v>-209386.07</v>
          </cell>
        </row>
        <row r="93">
          <cell r="A93" t="str">
            <v>062610.000</v>
          </cell>
          <cell r="H93">
            <v>55000</v>
          </cell>
          <cell r="K93">
            <v>-360000</v>
          </cell>
          <cell r="M93">
            <v>-325000</v>
          </cell>
        </row>
        <row r="94">
          <cell r="A94" t="str">
            <v>062630.000</v>
          </cell>
          <cell r="H94">
            <v>0</v>
          </cell>
          <cell r="K94">
            <v>0</v>
          </cell>
          <cell r="M94">
            <v>-80000</v>
          </cell>
        </row>
        <row r="95">
          <cell r="A95" t="str">
            <v>062710.000</v>
          </cell>
          <cell r="H95">
            <v>-50000</v>
          </cell>
          <cell r="K95">
            <v>-690000</v>
          </cell>
          <cell r="M95">
            <v>-1500525.83</v>
          </cell>
        </row>
        <row r="96">
          <cell r="A96" t="str">
            <v>062810.000</v>
          </cell>
          <cell r="H96">
            <v>-13937.5</v>
          </cell>
          <cell r="K96">
            <v>-46796.34</v>
          </cell>
          <cell r="M96">
            <v>-46796.34</v>
          </cell>
        </row>
        <row r="97">
          <cell r="A97" t="str">
            <v>062910.000</v>
          </cell>
          <cell r="H97">
            <v>-796874.63</v>
          </cell>
          <cell r="K97">
            <v>-8702581.1500000004</v>
          </cell>
          <cell r="M97">
            <v>-8702581.1500000004</v>
          </cell>
        </row>
        <row r="98">
          <cell r="A98" t="str">
            <v>063010.000</v>
          </cell>
          <cell r="H98">
            <v>0</v>
          </cell>
          <cell r="K98">
            <v>0</v>
          </cell>
          <cell r="M98">
            <v>0</v>
          </cell>
        </row>
        <row r="99">
          <cell r="A99" t="str">
            <v>063210.000</v>
          </cell>
          <cell r="H99">
            <v>-31695.72</v>
          </cell>
          <cell r="K99">
            <v>-688821.6</v>
          </cell>
          <cell r="M99">
            <v>-679695.47</v>
          </cell>
        </row>
        <row r="100">
          <cell r="A100" t="str">
            <v>063310.000</v>
          </cell>
          <cell r="H100">
            <v>0</v>
          </cell>
          <cell r="K100">
            <v>0</v>
          </cell>
          <cell r="M100">
            <v>0</v>
          </cell>
        </row>
        <row r="101">
          <cell r="A101" t="str">
            <v>063410.000</v>
          </cell>
          <cell r="H101">
            <v>0</v>
          </cell>
          <cell r="K101">
            <v>0</v>
          </cell>
          <cell r="M101">
            <v>0</v>
          </cell>
        </row>
        <row r="102">
          <cell r="A102" t="str">
            <v>063420.000</v>
          </cell>
          <cell r="H102">
            <v>0</v>
          </cell>
          <cell r="K102">
            <v>0</v>
          </cell>
          <cell r="M102">
            <v>0</v>
          </cell>
        </row>
        <row r="103">
          <cell r="A103" t="str">
            <v>064900.000</v>
          </cell>
          <cell r="H103">
            <v>-970446.02</v>
          </cell>
          <cell r="K103">
            <v>-5015366.3</v>
          </cell>
          <cell r="M103">
            <v>-5804626.7599999998</v>
          </cell>
        </row>
        <row r="104">
          <cell r="A104" t="str">
            <v>065010.000</v>
          </cell>
          <cell r="H104">
            <v>-10778646.77</v>
          </cell>
          <cell r="K104">
            <v>-12188968.119999999</v>
          </cell>
          <cell r="M104">
            <v>1851165.92</v>
          </cell>
        </row>
        <row r="105">
          <cell r="A105" t="str">
            <v>065010.600</v>
          </cell>
          <cell r="H105">
            <v>-583060.46</v>
          </cell>
          <cell r="K105">
            <v>-583060.46</v>
          </cell>
          <cell r="M105">
            <v>0</v>
          </cell>
        </row>
        <row r="106">
          <cell r="A106" t="str">
            <v>065020.000</v>
          </cell>
          <cell r="H106">
            <v>0</v>
          </cell>
          <cell r="K106">
            <v>-12777.14</v>
          </cell>
          <cell r="M106">
            <v>0</v>
          </cell>
        </row>
        <row r="107">
          <cell r="A107" t="str">
            <v>065030.000</v>
          </cell>
          <cell r="H107">
            <v>7715.8000000000029</v>
          </cell>
          <cell r="K107">
            <v>-1190896.05</v>
          </cell>
          <cell r="M107">
            <v>-2052701.41</v>
          </cell>
        </row>
        <row r="108">
          <cell r="A108" t="str">
            <v>065030.600</v>
          </cell>
          <cell r="H108">
            <v>420.55999999999995</v>
          </cell>
          <cell r="K108">
            <v>-3701.15</v>
          </cell>
          <cell r="M108">
            <v>0</v>
          </cell>
        </row>
        <row r="109">
          <cell r="A109" t="str">
            <v>080010.000</v>
          </cell>
          <cell r="H109">
            <v>0</v>
          </cell>
          <cell r="K109">
            <v>-20000000</v>
          </cell>
          <cell r="M109">
            <v>-20000000</v>
          </cell>
        </row>
        <row r="110">
          <cell r="A110" t="str">
            <v>081010.000</v>
          </cell>
          <cell r="H110">
            <v>0</v>
          </cell>
          <cell r="K110">
            <v>0</v>
          </cell>
          <cell r="M110">
            <v>458951.39</v>
          </cell>
        </row>
        <row r="111">
          <cell r="A111" t="str">
            <v>081030.000</v>
          </cell>
          <cell r="H111">
            <v>0</v>
          </cell>
          <cell r="K111">
            <v>0</v>
          </cell>
          <cell r="M111">
            <v>0</v>
          </cell>
        </row>
        <row r="112">
          <cell r="A112" t="str">
            <v>082010.000</v>
          </cell>
          <cell r="H112">
            <v>39924.67</v>
          </cell>
          <cell r="K112">
            <v>-18851140.869999997</v>
          </cell>
          <cell r="M112">
            <v>-32658571.91</v>
          </cell>
        </row>
        <row r="113">
          <cell r="A113" t="str">
            <v>082020.000</v>
          </cell>
          <cell r="H113">
            <v>0</v>
          </cell>
          <cell r="K113">
            <v>0</v>
          </cell>
          <cell r="M113">
            <v>0</v>
          </cell>
        </row>
        <row r="114">
          <cell r="A114" t="str">
            <v>084010.000</v>
          </cell>
          <cell r="H114">
            <v>0</v>
          </cell>
          <cell r="K114">
            <v>0</v>
          </cell>
          <cell r="M114">
            <v>1863234.6</v>
          </cell>
        </row>
        <row r="115">
          <cell r="A115" t="str">
            <v>110102.521</v>
          </cell>
          <cell r="H115">
            <v>-7697318.0199999996</v>
          </cell>
          <cell r="K115">
            <v>-69633976.010000005</v>
          </cell>
          <cell r="M115">
            <v>-69079871.829999998</v>
          </cell>
        </row>
        <row r="116">
          <cell r="A116" t="str">
            <v>110900.521</v>
          </cell>
          <cell r="H116">
            <v>0</v>
          </cell>
          <cell r="K116">
            <v>0</v>
          </cell>
          <cell r="M116">
            <v>0</v>
          </cell>
        </row>
        <row r="117">
          <cell r="A117" t="str">
            <v>113011.521</v>
          </cell>
          <cell r="H117">
            <v>-431219.1</v>
          </cell>
          <cell r="K117">
            <v>-6317638.5699999994</v>
          </cell>
          <cell r="M117">
            <v>-6317638.5599999996</v>
          </cell>
        </row>
        <row r="118">
          <cell r="A118" t="str">
            <v>113012.521</v>
          </cell>
          <cell r="H118">
            <v>0</v>
          </cell>
          <cell r="K118">
            <v>-2122348.5099999998</v>
          </cell>
          <cell r="M118">
            <v>-2699337.52</v>
          </cell>
        </row>
        <row r="119">
          <cell r="A119" t="str">
            <v>113014.521</v>
          </cell>
          <cell r="H119">
            <v>-692177.6</v>
          </cell>
          <cell r="K119">
            <v>-8717404.8100000005</v>
          </cell>
          <cell r="M119">
            <v>-9752739.6999999993</v>
          </cell>
        </row>
        <row r="120">
          <cell r="A120" t="str">
            <v>113015.521</v>
          </cell>
          <cell r="H120">
            <v>0</v>
          </cell>
          <cell r="K120">
            <v>0</v>
          </cell>
          <cell r="M120">
            <v>0</v>
          </cell>
        </row>
        <row r="121">
          <cell r="A121" t="str">
            <v>114048.521</v>
          </cell>
          <cell r="H121">
            <v>-40831.93</v>
          </cell>
          <cell r="K121">
            <v>-607803.64</v>
          </cell>
          <cell r="M121">
            <v>-661593.79</v>
          </cell>
        </row>
        <row r="122">
          <cell r="A122" t="str">
            <v>116101.521</v>
          </cell>
          <cell r="H122">
            <v>-9368056.5</v>
          </cell>
          <cell r="K122">
            <v>-89091921.650000006</v>
          </cell>
          <cell r="M122">
            <v>-87618515.609999999</v>
          </cell>
        </row>
        <row r="123">
          <cell r="A123" t="str">
            <v>190105.521</v>
          </cell>
          <cell r="H123">
            <v>-204277.38</v>
          </cell>
          <cell r="K123">
            <v>-13255067.24</v>
          </cell>
          <cell r="M123">
            <v>-13348057.23</v>
          </cell>
        </row>
        <row r="124">
          <cell r="A124" t="str">
            <v>191107.521</v>
          </cell>
          <cell r="H124">
            <v>-0.33</v>
          </cell>
          <cell r="K124">
            <v>-23169.29</v>
          </cell>
          <cell r="M124">
            <v>-23167.96</v>
          </cell>
        </row>
        <row r="125">
          <cell r="A125" t="str">
            <v>191201.603</v>
          </cell>
          <cell r="H125">
            <v>0</v>
          </cell>
          <cell r="K125">
            <v>-4595317.2</v>
          </cell>
          <cell r="M125">
            <v>0</v>
          </cell>
        </row>
        <row r="126">
          <cell r="A126" t="str">
            <v>191202.603</v>
          </cell>
          <cell r="H126">
            <v>0</v>
          </cell>
          <cell r="K126">
            <v>-5036067.91</v>
          </cell>
          <cell r="M126">
            <v>0</v>
          </cell>
        </row>
        <row r="127">
          <cell r="A127" t="str">
            <v>191203.603</v>
          </cell>
          <cell r="H127">
            <v>0</v>
          </cell>
          <cell r="K127">
            <v>-1994717.45</v>
          </cell>
          <cell r="M127">
            <v>0</v>
          </cell>
        </row>
        <row r="128">
          <cell r="A128" t="str">
            <v>191204.603</v>
          </cell>
          <cell r="H128">
            <v>0</v>
          </cell>
          <cell r="K128">
            <v>-646294.9</v>
          </cell>
          <cell r="M128">
            <v>0</v>
          </cell>
        </row>
        <row r="129">
          <cell r="A129" t="str">
            <v>191205.603</v>
          </cell>
          <cell r="H129">
            <v>0</v>
          </cell>
          <cell r="K129">
            <v>-187924</v>
          </cell>
          <cell r="M129">
            <v>0</v>
          </cell>
        </row>
        <row r="130">
          <cell r="A130" t="str">
            <v>191206.603</v>
          </cell>
          <cell r="H130">
            <v>0</v>
          </cell>
          <cell r="K130">
            <v>-13155.87</v>
          </cell>
          <cell r="M130">
            <v>0</v>
          </cell>
        </row>
        <row r="131">
          <cell r="A131" t="str">
            <v>191207.603</v>
          </cell>
          <cell r="H131">
            <v>-1973063.22</v>
          </cell>
          <cell r="K131">
            <v>-7349068.5599999996</v>
          </cell>
          <cell r="M131">
            <v>0</v>
          </cell>
        </row>
        <row r="132">
          <cell r="A132" t="str">
            <v>191208.603</v>
          </cell>
          <cell r="H132">
            <v>-40800</v>
          </cell>
          <cell r="K132">
            <v>-59727.1</v>
          </cell>
          <cell r="M132">
            <v>0</v>
          </cell>
        </row>
        <row r="133">
          <cell r="A133" t="str">
            <v>191209.603</v>
          </cell>
          <cell r="H133">
            <v>0</v>
          </cell>
          <cell r="K133">
            <v>-292823.19</v>
          </cell>
          <cell r="M133">
            <v>0</v>
          </cell>
        </row>
        <row r="134">
          <cell r="A134" t="str">
            <v>191210.603</v>
          </cell>
          <cell r="H134">
            <v>0</v>
          </cell>
          <cell r="K134">
            <v>-191298.16</v>
          </cell>
          <cell r="M134">
            <v>0</v>
          </cell>
        </row>
        <row r="135">
          <cell r="A135" t="str">
            <v>191211.603</v>
          </cell>
          <cell r="H135">
            <v>0</v>
          </cell>
          <cell r="K135">
            <v>-44976</v>
          </cell>
          <cell r="M135">
            <v>0</v>
          </cell>
        </row>
        <row r="136">
          <cell r="A136" t="str">
            <v>191212.603</v>
          </cell>
          <cell r="H136">
            <v>0</v>
          </cell>
          <cell r="K136">
            <v>-947913.34</v>
          </cell>
          <cell r="M136">
            <v>0</v>
          </cell>
        </row>
        <row r="137">
          <cell r="A137" t="str">
            <v>191213.603</v>
          </cell>
          <cell r="H137">
            <v>0</v>
          </cell>
          <cell r="K137">
            <v>-22171</v>
          </cell>
          <cell r="M137">
            <v>0</v>
          </cell>
        </row>
        <row r="138">
          <cell r="A138" t="str">
            <v>191214.603</v>
          </cell>
          <cell r="H138">
            <v>-24400</v>
          </cell>
          <cell r="K138">
            <v>-24400</v>
          </cell>
          <cell r="M138">
            <v>0</v>
          </cell>
        </row>
        <row r="139">
          <cell r="A139" t="str">
            <v>191215.603</v>
          </cell>
          <cell r="H139">
            <v>-126400</v>
          </cell>
          <cell r="K139">
            <v>-126400</v>
          </cell>
          <cell r="M139">
            <v>0</v>
          </cell>
        </row>
        <row r="140">
          <cell r="A140" t="str">
            <v>192000.603</v>
          </cell>
          <cell r="H140">
            <v>-43138.280000000028</v>
          </cell>
          <cell r="K140">
            <v>-1005075.72</v>
          </cell>
          <cell r="M140">
            <v>0</v>
          </cell>
        </row>
        <row r="141">
          <cell r="A141" t="str">
            <v>193000.603</v>
          </cell>
          <cell r="H141">
            <v>-0.01</v>
          </cell>
          <cell r="K141">
            <v>-0.01</v>
          </cell>
          <cell r="M141">
            <v>0</v>
          </cell>
        </row>
        <row r="142">
          <cell r="A142" t="str">
            <v>210100.603</v>
          </cell>
          <cell r="H142">
            <v>1086966.6600000001</v>
          </cell>
          <cell r="K142">
            <v>20325715.5</v>
          </cell>
          <cell r="M142">
            <v>0</v>
          </cell>
        </row>
        <row r="143">
          <cell r="A143" t="str">
            <v>210102.521</v>
          </cell>
          <cell r="H143">
            <v>2607001.4300000002</v>
          </cell>
          <cell r="K143">
            <v>28871078.66</v>
          </cell>
          <cell r="M143">
            <v>31929766.18</v>
          </cell>
        </row>
        <row r="144">
          <cell r="A144" t="str">
            <v>210200.603</v>
          </cell>
          <cell r="H144">
            <v>113407.97</v>
          </cell>
          <cell r="K144">
            <v>220930.27000000002</v>
          </cell>
          <cell r="M144">
            <v>0</v>
          </cell>
        </row>
        <row r="145">
          <cell r="A145" t="str">
            <v>213011.521</v>
          </cell>
          <cell r="H145">
            <v>126252.93</v>
          </cell>
          <cell r="K145">
            <v>1944671.5799999998</v>
          </cell>
          <cell r="M145">
            <v>1945468.95</v>
          </cell>
        </row>
        <row r="146">
          <cell r="A146" t="str">
            <v>213012.521</v>
          </cell>
          <cell r="H146">
            <v>0</v>
          </cell>
          <cell r="K146">
            <v>979476.2</v>
          </cell>
          <cell r="M146">
            <v>993523.5</v>
          </cell>
        </row>
        <row r="147">
          <cell r="A147" t="str">
            <v>213013.521</v>
          </cell>
          <cell r="H147">
            <v>0</v>
          </cell>
          <cell r="K147">
            <v>0</v>
          </cell>
          <cell r="M147">
            <v>0</v>
          </cell>
        </row>
        <row r="148">
          <cell r="A148" t="str">
            <v>213014.521</v>
          </cell>
          <cell r="H148">
            <v>458103.07</v>
          </cell>
          <cell r="K148">
            <v>4466172.0999999996</v>
          </cell>
          <cell r="M148">
            <v>5262073.1100000003</v>
          </cell>
        </row>
        <row r="149">
          <cell r="A149" t="str">
            <v>213015.521</v>
          </cell>
          <cell r="H149">
            <v>0</v>
          </cell>
          <cell r="K149">
            <v>0</v>
          </cell>
          <cell r="M149">
            <v>0</v>
          </cell>
        </row>
        <row r="150">
          <cell r="A150" t="str">
            <v>214048.521</v>
          </cell>
          <cell r="H150">
            <v>9982.06</v>
          </cell>
          <cell r="K150">
            <v>162479.44</v>
          </cell>
          <cell r="M150">
            <v>162479.44</v>
          </cell>
        </row>
        <row r="151">
          <cell r="A151" t="str">
            <v>290105.521</v>
          </cell>
          <cell r="H151">
            <v>173172.44</v>
          </cell>
          <cell r="K151">
            <v>11598036.32</v>
          </cell>
          <cell r="M151">
            <v>11602536.32</v>
          </cell>
        </row>
        <row r="152">
          <cell r="A152" t="str">
            <v>310110.521</v>
          </cell>
          <cell r="H152">
            <v>1230553.8999999999</v>
          </cell>
          <cell r="K152">
            <v>11443131.560000001</v>
          </cell>
          <cell r="M152">
            <v>11450531.560000001</v>
          </cell>
        </row>
        <row r="153">
          <cell r="A153" t="str">
            <v>310120.521</v>
          </cell>
          <cell r="H153">
            <v>0</v>
          </cell>
          <cell r="K153">
            <v>23217.52</v>
          </cell>
          <cell r="M153">
            <v>23217.52</v>
          </cell>
        </row>
        <row r="154">
          <cell r="A154" t="str">
            <v>310140.521</v>
          </cell>
          <cell r="H154">
            <v>0</v>
          </cell>
          <cell r="K154">
            <v>0</v>
          </cell>
          <cell r="M154">
            <v>0</v>
          </cell>
        </row>
        <row r="155">
          <cell r="A155" t="str">
            <v>311110.521</v>
          </cell>
          <cell r="H155">
            <v>0</v>
          </cell>
          <cell r="K155">
            <v>0</v>
          </cell>
          <cell r="M155">
            <v>0</v>
          </cell>
        </row>
        <row r="156">
          <cell r="A156" t="str">
            <v>312110.521</v>
          </cell>
          <cell r="H156">
            <v>36000</v>
          </cell>
          <cell r="K156">
            <v>48000</v>
          </cell>
          <cell r="M156">
            <v>48000</v>
          </cell>
        </row>
        <row r="157">
          <cell r="A157" t="str">
            <v>313110.521</v>
          </cell>
          <cell r="H157">
            <v>27620</v>
          </cell>
          <cell r="K157">
            <v>242850.17</v>
          </cell>
          <cell r="M157">
            <v>242770.17</v>
          </cell>
        </row>
        <row r="158">
          <cell r="A158" t="str">
            <v>313120.521</v>
          </cell>
          <cell r="H158">
            <v>0</v>
          </cell>
          <cell r="K158">
            <v>0</v>
          </cell>
          <cell r="M158">
            <v>0</v>
          </cell>
        </row>
        <row r="159">
          <cell r="A159" t="str">
            <v>313130.521</v>
          </cell>
          <cell r="H159">
            <v>0</v>
          </cell>
          <cell r="K159">
            <v>0</v>
          </cell>
          <cell r="M159">
            <v>0</v>
          </cell>
        </row>
        <row r="160">
          <cell r="A160" t="str">
            <v>313140.521</v>
          </cell>
          <cell r="H160">
            <v>0</v>
          </cell>
          <cell r="K160">
            <v>9345</v>
          </cell>
          <cell r="M160">
            <v>9345</v>
          </cell>
        </row>
        <row r="161">
          <cell r="A161" t="str">
            <v>313150.521</v>
          </cell>
          <cell r="H161">
            <v>3716.2</v>
          </cell>
          <cell r="K161">
            <v>40255.899999999994</v>
          </cell>
          <cell r="M161">
            <v>40255.9</v>
          </cell>
        </row>
        <row r="162">
          <cell r="A162" t="str">
            <v>313160.521</v>
          </cell>
          <cell r="H162">
            <v>10347.76</v>
          </cell>
          <cell r="K162">
            <v>112490.39</v>
          </cell>
          <cell r="M162">
            <v>112490.38</v>
          </cell>
        </row>
        <row r="163">
          <cell r="A163" t="str">
            <v>313170.521</v>
          </cell>
          <cell r="H163">
            <v>11611.89</v>
          </cell>
          <cell r="K163">
            <v>122986.92</v>
          </cell>
          <cell r="M163">
            <v>122986.92</v>
          </cell>
        </row>
        <row r="164">
          <cell r="A164" t="str">
            <v>313180.521</v>
          </cell>
          <cell r="H164">
            <v>9345.08</v>
          </cell>
          <cell r="K164">
            <v>87774.24</v>
          </cell>
          <cell r="M164">
            <v>94174.24</v>
          </cell>
        </row>
        <row r="165">
          <cell r="A165" t="str">
            <v>313190.521</v>
          </cell>
          <cell r="H165">
            <v>0</v>
          </cell>
          <cell r="K165">
            <v>631048.5</v>
          </cell>
          <cell r="M165">
            <v>651967</v>
          </cell>
        </row>
        <row r="166">
          <cell r="A166" t="str">
            <v>313210.521</v>
          </cell>
          <cell r="H166">
            <v>0</v>
          </cell>
          <cell r="K166">
            <v>0</v>
          </cell>
          <cell r="M166">
            <v>0</v>
          </cell>
        </row>
        <row r="167">
          <cell r="A167" t="str">
            <v>313220.521</v>
          </cell>
          <cell r="H167">
            <v>0</v>
          </cell>
          <cell r="K167">
            <v>0</v>
          </cell>
          <cell r="M167">
            <v>0</v>
          </cell>
        </row>
        <row r="168">
          <cell r="A168" t="str">
            <v>313230.521</v>
          </cell>
          <cell r="H168">
            <v>0</v>
          </cell>
          <cell r="K168">
            <v>0</v>
          </cell>
          <cell r="M168">
            <v>0</v>
          </cell>
        </row>
        <row r="169">
          <cell r="A169" t="str">
            <v>313250.521</v>
          </cell>
          <cell r="H169">
            <v>29947.25</v>
          </cell>
          <cell r="K169">
            <v>64268.6</v>
          </cell>
          <cell r="M169">
            <v>64868.6</v>
          </cell>
        </row>
        <row r="170">
          <cell r="A170" t="str">
            <v>313260.521</v>
          </cell>
          <cell r="H170">
            <v>0</v>
          </cell>
          <cell r="K170">
            <v>0</v>
          </cell>
          <cell r="M170">
            <v>0</v>
          </cell>
        </row>
        <row r="171">
          <cell r="A171" t="str">
            <v>313270.521</v>
          </cell>
          <cell r="H171">
            <v>36610</v>
          </cell>
          <cell r="K171">
            <v>336100</v>
          </cell>
          <cell r="M171">
            <v>336100</v>
          </cell>
        </row>
        <row r="172">
          <cell r="A172" t="str">
            <v>313280.521</v>
          </cell>
          <cell r="H172">
            <v>13088.34</v>
          </cell>
          <cell r="K172">
            <v>122765.62999999999</v>
          </cell>
          <cell r="M172">
            <v>140155.72</v>
          </cell>
        </row>
        <row r="173">
          <cell r="A173" t="str">
            <v>313290.521</v>
          </cell>
          <cell r="H173">
            <v>158478.61000000002</v>
          </cell>
          <cell r="K173">
            <v>1621064.7000000002</v>
          </cell>
          <cell r="M173">
            <v>1621064.7</v>
          </cell>
        </row>
        <row r="174">
          <cell r="A174" t="str">
            <v>320110.521</v>
          </cell>
          <cell r="H174">
            <v>30669.78</v>
          </cell>
          <cell r="K174">
            <v>241671.9</v>
          </cell>
          <cell r="M174">
            <v>241671.9</v>
          </cell>
        </row>
        <row r="175">
          <cell r="A175" t="str">
            <v>321140.521</v>
          </cell>
          <cell r="H175">
            <v>0</v>
          </cell>
          <cell r="K175">
            <v>0</v>
          </cell>
          <cell r="M175">
            <v>0</v>
          </cell>
        </row>
        <row r="176">
          <cell r="A176" t="str">
            <v>321150.521</v>
          </cell>
          <cell r="H176">
            <v>0</v>
          </cell>
          <cell r="K176">
            <v>0</v>
          </cell>
          <cell r="M176">
            <v>0</v>
          </cell>
        </row>
        <row r="177">
          <cell r="A177" t="str">
            <v>321180.521</v>
          </cell>
          <cell r="H177">
            <v>0</v>
          </cell>
          <cell r="K177">
            <v>0</v>
          </cell>
          <cell r="M177">
            <v>0</v>
          </cell>
        </row>
        <row r="178">
          <cell r="A178" t="str">
            <v>322110.521</v>
          </cell>
          <cell r="H178">
            <v>392901.65</v>
          </cell>
          <cell r="K178">
            <v>2307306.35</v>
          </cell>
          <cell r="M178">
            <v>2419007.71</v>
          </cell>
        </row>
        <row r="179">
          <cell r="A179" t="str">
            <v>323110.521</v>
          </cell>
          <cell r="H179">
            <v>0</v>
          </cell>
          <cell r="K179">
            <v>62390</v>
          </cell>
          <cell r="M179">
            <v>62390</v>
          </cell>
        </row>
        <row r="180">
          <cell r="A180" t="str">
            <v>323120.521</v>
          </cell>
          <cell r="H180">
            <v>0</v>
          </cell>
          <cell r="K180">
            <v>109115.5</v>
          </cell>
          <cell r="M180">
            <v>-5160.01</v>
          </cell>
        </row>
        <row r="181">
          <cell r="A181" t="str">
            <v>323130.521</v>
          </cell>
          <cell r="H181">
            <v>1405208.56</v>
          </cell>
          <cell r="K181">
            <v>13154745.09</v>
          </cell>
          <cell r="M181">
            <v>13154745.09</v>
          </cell>
        </row>
        <row r="182">
          <cell r="A182" t="str">
            <v>350110.521</v>
          </cell>
          <cell r="H182">
            <v>77400</v>
          </cell>
          <cell r="K182">
            <v>158400</v>
          </cell>
          <cell r="M182">
            <v>90000</v>
          </cell>
        </row>
        <row r="183">
          <cell r="A183" t="str">
            <v>350120.521</v>
          </cell>
          <cell r="H183">
            <v>38947.370000000003</v>
          </cell>
          <cell r="K183">
            <v>408823.38</v>
          </cell>
          <cell r="M183">
            <v>396673.7</v>
          </cell>
        </row>
        <row r="184">
          <cell r="A184" t="str">
            <v>350130.521</v>
          </cell>
          <cell r="H184">
            <v>0</v>
          </cell>
          <cell r="K184">
            <v>0</v>
          </cell>
          <cell r="M184">
            <v>0</v>
          </cell>
        </row>
        <row r="185">
          <cell r="A185" t="str">
            <v>353110.521</v>
          </cell>
          <cell r="H185">
            <v>99539.12</v>
          </cell>
          <cell r="K185">
            <v>545955.39</v>
          </cell>
          <cell r="M185">
            <v>586762.86</v>
          </cell>
        </row>
        <row r="186">
          <cell r="A186" t="str">
            <v>353120.521</v>
          </cell>
          <cell r="H186">
            <v>541618.72000000009</v>
          </cell>
          <cell r="K186">
            <v>4869527.3099999996</v>
          </cell>
          <cell r="M186">
            <v>4883425.47</v>
          </cell>
        </row>
        <row r="187">
          <cell r="A187" t="str">
            <v>353120.603</v>
          </cell>
          <cell r="H187">
            <v>0</v>
          </cell>
          <cell r="K187">
            <v>0</v>
          </cell>
          <cell r="M187">
            <v>0</v>
          </cell>
        </row>
        <row r="188">
          <cell r="A188" t="str">
            <v>353130.521</v>
          </cell>
          <cell r="H188">
            <v>139757.62</v>
          </cell>
          <cell r="K188">
            <v>1084419.5699999998</v>
          </cell>
          <cell r="M188">
            <v>1206271.19</v>
          </cell>
        </row>
        <row r="189">
          <cell r="A189" t="str">
            <v>353140.521</v>
          </cell>
          <cell r="H189">
            <v>0</v>
          </cell>
          <cell r="K189">
            <v>0</v>
          </cell>
          <cell r="M189">
            <v>0</v>
          </cell>
        </row>
        <row r="190">
          <cell r="A190" t="str">
            <v>353150.521</v>
          </cell>
          <cell r="H190">
            <v>60000</v>
          </cell>
          <cell r="K190">
            <v>161790.01</v>
          </cell>
          <cell r="M190">
            <v>188394.01</v>
          </cell>
        </row>
        <row r="191">
          <cell r="A191" t="str">
            <v>354201.521</v>
          </cell>
          <cell r="H191">
            <v>462826.43</v>
          </cell>
          <cell r="K191">
            <v>5187965.46</v>
          </cell>
          <cell r="M191">
            <v>5330077.7</v>
          </cell>
        </row>
        <row r="192">
          <cell r="A192" t="str">
            <v>355110.521</v>
          </cell>
          <cell r="H192">
            <v>19887.919999999998</v>
          </cell>
          <cell r="K192">
            <v>186079.91999999998</v>
          </cell>
          <cell r="M192">
            <v>181329.92000000001</v>
          </cell>
        </row>
        <row r="193">
          <cell r="A193" t="str">
            <v>355120.521</v>
          </cell>
          <cell r="H193">
            <v>0</v>
          </cell>
          <cell r="K193">
            <v>1500</v>
          </cell>
          <cell r="M193">
            <v>1500</v>
          </cell>
        </row>
        <row r="194">
          <cell r="A194" t="str">
            <v>355150.521</v>
          </cell>
          <cell r="H194">
            <v>0</v>
          </cell>
          <cell r="K194">
            <v>0</v>
          </cell>
          <cell r="M194">
            <v>0</v>
          </cell>
        </row>
        <row r="195">
          <cell r="A195" t="str">
            <v>356110.521</v>
          </cell>
          <cell r="H195">
            <v>19740.05</v>
          </cell>
          <cell r="K195">
            <v>224576.21</v>
          </cell>
          <cell r="M195">
            <v>240082.93</v>
          </cell>
        </row>
        <row r="196">
          <cell r="A196" t="str">
            <v>356120.521</v>
          </cell>
          <cell r="H196">
            <v>43420.9</v>
          </cell>
          <cell r="K196">
            <v>433718.13</v>
          </cell>
          <cell r="M196">
            <v>508562.65</v>
          </cell>
        </row>
        <row r="197">
          <cell r="A197" t="str">
            <v>357110.521</v>
          </cell>
          <cell r="H197">
            <v>0</v>
          </cell>
          <cell r="K197">
            <v>0</v>
          </cell>
          <cell r="M197">
            <v>0</v>
          </cell>
        </row>
        <row r="198">
          <cell r="A198" t="str">
            <v>358110.521</v>
          </cell>
          <cell r="H198">
            <v>31280</v>
          </cell>
          <cell r="K198">
            <v>284841</v>
          </cell>
          <cell r="M198">
            <v>284985</v>
          </cell>
        </row>
        <row r="199">
          <cell r="A199" t="str">
            <v>359110.521</v>
          </cell>
          <cell r="H199">
            <v>52780.55</v>
          </cell>
          <cell r="K199">
            <v>427624.45</v>
          </cell>
          <cell r="M199">
            <v>439143.62</v>
          </cell>
        </row>
        <row r="200">
          <cell r="A200" t="str">
            <v>360110.521</v>
          </cell>
          <cell r="H200">
            <v>0</v>
          </cell>
          <cell r="K200">
            <v>426262.45</v>
          </cell>
          <cell r="M200">
            <v>426262.45</v>
          </cell>
        </row>
        <row r="201">
          <cell r="A201" t="str">
            <v>361120.521</v>
          </cell>
          <cell r="H201">
            <v>0</v>
          </cell>
          <cell r="K201">
            <v>13077.5</v>
          </cell>
          <cell r="M201">
            <v>13077.5</v>
          </cell>
        </row>
        <row r="202">
          <cell r="A202" t="str">
            <v>361130.521</v>
          </cell>
          <cell r="H202">
            <v>985.1</v>
          </cell>
          <cell r="K202">
            <v>296374.06999999995</v>
          </cell>
          <cell r="M202">
            <v>262467.08</v>
          </cell>
        </row>
        <row r="203">
          <cell r="A203" t="str">
            <v>361140.521</v>
          </cell>
          <cell r="H203">
            <v>0</v>
          </cell>
          <cell r="K203">
            <v>0</v>
          </cell>
          <cell r="M203">
            <v>0</v>
          </cell>
        </row>
        <row r="204">
          <cell r="A204" t="str">
            <v>361150.521</v>
          </cell>
          <cell r="H204">
            <v>0</v>
          </cell>
          <cell r="K204">
            <v>0</v>
          </cell>
          <cell r="M204">
            <v>0</v>
          </cell>
        </row>
        <row r="205">
          <cell r="A205" t="str">
            <v>380110.521</v>
          </cell>
          <cell r="H205">
            <v>4571</v>
          </cell>
          <cell r="K205">
            <v>4571</v>
          </cell>
          <cell r="M205">
            <v>0</v>
          </cell>
        </row>
        <row r="206">
          <cell r="A206" t="str">
            <v>380120.521</v>
          </cell>
          <cell r="H206">
            <v>0</v>
          </cell>
          <cell r="K206">
            <v>0</v>
          </cell>
          <cell r="M206">
            <v>0</v>
          </cell>
        </row>
        <row r="207">
          <cell r="A207" t="str">
            <v>380130.521</v>
          </cell>
          <cell r="H207">
            <v>2000</v>
          </cell>
          <cell r="K207">
            <v>9478.5299999999988</v>
          </cell>
          <cell r="M207">
            <v>20248.939999999999</v>
          </cell>
        </row>
        <row r="208">
          <cell r="A208" t="str">
            <v>390010.521</v>
          </cell>
          <cell r="H208">
            <v>0</v>
          </cell>
          <cell r="K208">
            <v>370400</v>
          </cell>
          <cell r="M208">
            <v>370399</v>
          </cell>
        </row>
        <row r="209">
          <cell r="A209" t="str">
            <v>410110.521</v>
          </cell>
          <cell r="H209">
            <v>87990.12</v>
          </cell>
          <cell r="K209">
            <v>812479.2</v>
          </cell>
          <cell r="M209">
            <v>812479.2</v>
          </cell>
        </row>
        <row r="210">
          <cell r="A210" t="str">
            <v>410120.521</v>
          </cell>
          <cell r="H210">
            <v>0</v>
          </cell>
          <cell r="K210">
            <v>8461.14</v>
          </cell>
          <cell r="M210">
            <v>8461.14</v>
          </cell>
        </row>
        <row r="211">
          <cell r="A211" t="str">
            <v>410150.521</v>
          </cell>
          <cell r="H211">
            <v>461489.69</v>
          </cell>
          <cell r="K211">
            <v>5130440.7600000007</v>
          </cell>
          <cell r="M211">
            <v>5130440.8</v>
          </cell>
        </row>
        <row r="212">
          <cell r="A212" t="str">
            <v>411110.521</v>
          </cell>
          <cell r="H212">
            <v>41796.959999999999</v>
          </cell>
          <cell r="K212">
            <v>336842.66000000003</v>
          </cell>
          <cell r="M212">
            <v>336842.66</v>
          </cell>
        </row>
        <row r="213">
          <cell r="A213" t="str">
            <v>413110.521</v>
          </cell>
          <cell r="H213">
            <v>3000</v>
          </cell>
          <cell r="K213">
            <v>28576</v>
          </cell>
          <cell r="M213">
            <v>28576</v>
          </cell>
        </row>
        <row r="214">
          <cell r="A214" t="str">
            <v>413120.521</v>
          </cell>
          <cell r="H214">
            <v>31695.72</v>
          </cell>
          <cell r="K214">
            <v>324212.90000000002</v>
          </cell>
          <cell r="M214">
            <v>324212.90000000002</v>
          </cell>
        </row>
        <row r="215">
          <cell r="A215" t="str">
            <v>413150.521</v>
          </cell>
          <cell r="H215">
            <v>550.49</v>
          </cell>
          <cell r="K215">
            <v>5296.0599999999995</v>
          </cell>
          <cell r="M215">
            <v>5296.06</v>
          </cell>
        </row>
        <row r="216">
          <cell r="A216" t="str">
            <v>413160.521</v>
          </cell>
          <cell r="H216">
            <v>1223.42</v>
          </cell>
          <cell r="K216">
            <v>13473.56</v>
          </cell>
          <cell r="M216">
            <v>13473.56</v>
          </cell>
        </row>
        <row r="217">
          <cell r="A217" t="str">
            <v>413170.521</v>
          </cell>
          <cell r="H217">
            <v>2752.81</v>
          </cell>
          <cell r="K217">
            <v>27785.370000000003</v>
          </cell>
          <cell r="M217">
            <v>27785.37</v>
          </cell>
        </row>
        <row r="218">
          <cell r="A218" t="str">
            <v>413180.521</v>
          </cell>
          <cell r="H218">
            <v>15084.12</v>
          </cell>
          <cell r="K218">
            <v>138321.71</v>
          </cell>
          <cell r="M218">
            <v>138321.71</v>
          </cell>
        </row>
        <row r="219">
          <cell r="A219" t="str">
            <v>413190.521</v>
          </cell>
          <cell r="H219">
            <v>3925</v>
          </cell>
          <cell r="K219">
            <v>28332.18</v>
          </cell>
          <cell r="M219">
            <v>28332.18</v>
          </cell>
        </row>
        <row r="220">
          <cell r="A220" t="str">
            <v>413210.521</v>
          </cell>
          <cell r="H220">
            <v>10250</v>
          </cell>
          <cell r="K220">
            <v>108197.37</v>
          </cell>
          <cell r="M220">
            <v>104250</v>
          </cell>
        </row>
        <row r="221">
          <cell r="A221" t="str">
            <v>413220.521</v>
          </cell>
          <cell r="H221">
            <v>17217</v>
          </cell>
          <cell r="K221">
            <v>166120</v>
          </cell>
          <cell r="M221">
            <v>166120</v>
          </cell>
        </row>
        <row r="222">
          <cell r="A222" t="str">
            <v>413230.521</v>
          </cell>
          <cell r="H222">
            <v>0</v>
          </cell>
          <cell r="K222">
            <v>0</v>
          </cell>
          <cell r="M222">
            <v>0</v>
          </cell>
        </row>
        <row r="223">
          <cell r="A223" t="str">
            <v>413240.521</v>
          </cell>
          <cell r="H223">
            <v>0</v>
          </cell>
          <cell r="K223">
            <v>0</v>
          </cell>
          <cell r="M223">
            <v>0</v>
          </cell>
        </row>
        <row r="224">
          <cell r="A224" t="str">
            <v>413250.521</v>
          </cell>
          <cell r="H224">
            <v>362677.22</v>
          </cell>
          <cell r="K224">
            <v>2730090.5300000003</v>
          </cell>
          <cell r="M224">
            <v>5741903.0700000003</v>
          </cell>
        </row>
        <row r="225">
          <cell r="A225" t="str">
            <v>413260.521</v>
          </cell>
          <cell r="H225">
            <v>0</v>
          </cell>
          <cell r="K225">
            <v>0</v>
          </cell>
          <cell r="M225">
            <v>0</v>
          </cell>
        </row>
        <row r="226">
          <cell r="A226" t="str">
            <v>413270.521</v>
          </cell>
          <cell r="H226">
            <v>188947.37</v>
          </cell>
          <cell r="K226">
            <v>1779736.85</v>
          </cell>
          <cell r="M226">
            <v>1768684.22</v>
          </cell>
        </row>
        <row r="227">
          <cell r="A227" t="str">
            <v>413280.521</v>
          </cell>
          <cell r="H227">
            <v>20305.87</v>
          </cell>
          <cell r="K227">
            <v>178508.43</v>
          </cell>
          <cell r="M227">
            <v>177245.95</v>
          </cell>
        </row>
        <row r="228">
          <cell r="A228" t="str">
            <v>441110.521</v>
          </cell>
          <cell r="H228">
            <v>0</v>
          </cell>
          <cell r="K228">
            <v>0</v>
          </cell>
          <cell r="M228">
            <v>0</v>
          </cell>
        </row>
        <row r="229">
          <cell r="A229" t="str">
            <v>441210.521</v>
          </cell>
          <cell r="H229">
            <v>0</v>
          </cell>
          <cell r="K229">
            <v>0</v>
          </cell>
          <cell r="M229">
            <v>0</v>
          </cell>
        </row>
        <row r="230">
          <cell r="A230" t="str">
            <v>441510.521</v>
          </cell>
          <cell r="H230">
            <v>5024.1400000000003</v>
          </cell>
          <cell r="K230">
            <v>49268.99</v>
          </cell>
          <cell r="M230">
            <v>0</v>
          </cell>
        </row>
        <row r="231">
          <cell r="A231" t="str">
            <v>441510.603</v>
          </cell>
          <cell r="H231">
            <v>1692.26</v>
          </cell>
          <cell r="K231">
            <v>6948.6</v>
          </cell>
          <cell r="M231">
            <v>0</v>
          </cell>
        </row>
        <row r="232">
          <cell r="A232" t="str">
            <v>441610.521</v>
          </cell>
          <cell r="H232">
            <v>15437.5</v>
          </cell>
          <cell r="K232">
            <v>151387.07</v>
          </cell>
          <cell r="M232">
            <v>0</v>
          </cell>
        </row>
        <row r="233">
          <cell r="A233" t="str">
            <v>450110.521</v>
          </cell>
          <cell r="H233">
            <v>0</v>
          </cell>
          <cell r="K233">
            <v>0</v>
          </cell>
          <cell r="M233">
            <v>0</v>
          </cell>
        </row>
        <row r="234">
          <cell r="A234" t="str">
            <v>450120.521</v>
          </cell>
          <cell r="H234">
            <v>71690</v>
          </cell>
          <cell r="K234">
            <v>708750</v>
          </cell>
          <cell r="M234">
            <v>720899.68</v>
          </cell>
        </row>
        <row r="235">
          <cell r="A235" t="str">
            <v>450130.521</v>
          </cell>
          <cell r="H235">
            <v>313677.08</v>
          </cell>
          <cell r="K235">
            <v>2825970.8000000003</v>
          </cell>
          <cell r="M235">
            <v>2825970.8</v>
          </cell>
        </row>
        <row r="236">
          <cell r="A236" t="str">
            <v>451110.521</v>
          </cell>
          <cell r="H236">
            <v>159</v>
          </cell>
          <cell r="K236">
            <v>1590</v>
          </cell>
          <cell r="M236">
            <v>1590</v>
          </cell>
        </row>
        <row r="237">
          <cell r="A237" t="str">
            <v>451120.521</v>
          </cell>
          <cell r="H237">
            <v>83.67</v>
          </cell>
          <cell r="K237">
            <v>836.68999999999994</v>
          </cell>
          <cell r="M237">
            <v>836.7</v>
          </cell>
        </row>
        <row r="238">
          <cell r="A238" t="str">
            <v>451130.521</v>
          </cell>
          <cell r="H238">
            <v>0</v>
          </cell>
          <cell r="K238">
            <v>0</v>
          </cell>
          <cell r="M238">
            <v>0</v>
          </cell>
        </row>
        <row r="239">
          <cell r="A239" t="str">
            <v>453110.521</v>
          </cell>
          <cell r="H239">
            <v>5015</v>
          </cell>
          <cell r="K239">
            <v>77281.039999999994</v>
          </cell>
          <cell r="M239">
            <v>77541.039999999994</v>
          </cell>
        </row>
        <row r="240">
          <cell r="A240" t="str">
            <v>453110.588</v>
          </cell>
          <cell r="H240">
            <v>0</v>
          </cell>
          <cell r="K240">
            <v>0</v>
          </cell>
          <cell r="M240">
            <v>0</v>
          </cell>
        </row>
        <row r="241">
          <cell r="A241" t="str">
            <v>453120.521</v>
          </cell>
          <cell r="H241">
            <v>26707.06</v>
          </cell>
          <cell r="K241">
            <v>256940.9</v>
          </cell>
          <cell r="M241">
            <v>256940.9</v>
          </cell>
        </row>
        <row r="242">
          <cell r="A242" t="str">
            <v>453130.521</v>
          </cell>
          <cell r="H242">
            <v>81154.039999999994</v>
          </cell>
          <cell r="K242">
            <v>322278.13</v>
          </cell>
          <cell r="M242">
            <v>322278.13</v>
          </cell>
        </row>
        <row r="243">
          <cell r="A243" t="str">
            <v>453150.521</v>
          </cell>
          <cell r="H243">
            <v>18017.12</v>
          </cell>
          <cell r="K243">
            <v>94679.2</v>
          </cell>
          <cell r="M243">
            <v>94679.2</v>
          </cell>
        </row>
        <row r="244">
          <cell r="A244" t="str">
            <v>453160.521</v>
          </cell>
          <cell r="H244">
            <v>2902.06</v>
          </cell>
          <cell r="K244">
            <v>2902.06</v>
          </cell>
          <cell r="M244">
            <v>2902.06</v>
          </cell>
        </row>
        <row r="245">
          <cell r="A245" t="str">
            <v>455110.521</v>
          </cell>
          <cell r="H245">
            <v>19084</v>
          </cell>
          <cell r="K245">
            <v>209650.25</v>
          </cell>
          <cell r="M245">
            <v>217770.25</v>
          </cell>
        </row>
        <row r="246">
          <cell r="A246" t="str">
            <v>455120.521</v>
          </cell>
          <cell r="H246">
            <v>0</v>
          </cell>
          <cell r="K246">
            <v>180</v>
          </cell>
          <cell r="M246">
            <v>180</v>
          </cell>
        </row>
        <row r="247">
          <cell r="A247" t="str">
            <v>456110.521</v>
          </cell>
          <cell r="H247">
            <v>19218.439999999999</v>
          </cell>
          <cell r="K247">
            <v>151622.26999999999</v>
          </cell>
          <cell r="M247">
            <v>157259.20000000001</v>
          </cell>
        </row>
        <row r="248">
          <cell r="A248" t="str">
            <v>456120.521</v>
          </cell>
          <cell r="H248">
            <v>0</v>
          </cell>
          <cell r="K248">
            <v>6114.49</v>
          </cell>
          <cell r="M248">
            <v>6034.49</v>
          </cell>
        </row>
        <row r="249">
          <cell r="A249" t="str">
            <v>459110.521</v>
          </cell>
          <cell r="H249">
            <v>1024.72</v>
          </cell>
          <cell r="K249">
            <v>58777.440000000002</v>
          </cell>
          <cell r="M249">
            <v>58043.27</v>
          </cell>
        </row>
        <row r="250">
          <cell r="A250" t="str">
            <v>460110.521</v>
          </cell>
          <cell r="H250">
            <v>0</v>
          </cell>
          <cell r="K250">
            <v>0</v>
          </cell>
          <cell r="M250">
            <v>0</v>
          </cell>
        </row>
        <row r="251">
          <cell r="A251" t="str">
            <v>461130.521</v>
          </cell>
          <cell r="H251">
            <v>0</v>
          </cell>
          <cell r="K251">
            <v>70634.429999999993</v>
          </cell>
          <cell r="M251">
            <v>122093.54</v>
          </cell>
        </row>
        <row r="252">
          <cell r="A252" t="str">
            <v>471110.521</v>
          </cell>
          <cell r="H252">
            <v>0</v>
          </cell>
          <cell r="K252">
            <v>0</v>
          </cell>
          <cell r="M252">
            <v>0</v>
          </cell>
        </row>
        <row r="253">
          <cell r="A253" t="str">
            <v>480110.521</v>
          </cell>
          <cell r="H253">
            <v>0</v>
          </cell>
          <cell r="K253">
            <v>0</v>
          </cell>
          <cell r="M253">
            <v>0</v>
          </cell>
        </row>
        <row r="254">
          <cell r="A254" t="str">
            <v>480130.521</v>
          </cell>
          <cell r="H254">
            <v>15200</v>
          </cell>
          <cell r="K254">
            <v>30600</v>
          </cell>
          <cell r="M254">
            <v>30600</v>
          </cell>
        </row>
        <row r="255">
          <cell r="A255" t="str">
            <v>480150.521</v>
          </cell>
          <cell r="H255">
            <v>7321.71</v>
          </cell>
          <cell r="K255">
            <v>62218.720000000001</v>
          </cell>
          <cell r="M255">
            <v>69709.63</v>
          </cell>
        </row>
        <row r="256">
          <cell r="A256" t="str">
            <v>490010.521</v>
          </cell>
          <cell r="H256">
            <v>62399.68</v>
          </cell>
          <cell r="K256">
            <v>638280.96000000008</v>
          </cell>
          <cell r="M256">
            <v>638280.95999999996</v>
          </cell>
        </row>
        <row r="257">
          <cell r="A257" t="str">
            <v>610110.521</v>
          </cell>
          <cell r="H257">
            <v>0</v>
          </cell>
          <cell r="K257">
            <v>0</v>
          </cell>
          <cell r="M257">
            <v>0</v>
          </cell>
        </row>
        <row r="258">
          <cell r="A258" t="str">
            <v>610110.588</v>
          </cell>
          <cell r="H258">
            <v>65000</v>
          </cell>
          <cell r="K258">
            <v>123500</v>
          </cell>
          <cell r="M258">
            <v>123500</v>
          </cell>
        </row>
        <row r="259">
          <cell r="A259" t="str">
            <v>613110.588</v>
          </cell>
          <cell r="H259">
            <v>750</v>
          </cell>
          <cell r="K259">
            <v>1500</v>
          </cell>
          <cell r="M259">
            <v>1500</v>
          </cell>
        </row>
        <row r="260">
          <cell r="A260" t="str">
            <v>613180.588</v>
          </cell>
          <cell r="H260">
            <v>0</v>
          </cell>
          <cell r="K260">
            <v>0</v>
          </cell>
          <cell r="M260">
            <v>0</v>
          </cell>
        </row>
        <row r="261">
          <cell r="A261" t="str">
            <v>653110.588</v>
          </cell>
          <cell r="H261">
            <v>3274.4</v>
          </cell>
          <cell r="K261">
            <v>3774.4</v>
          </cell>
          <cell r="M261">
            <v>3774.4</v>
          </cell>
        </row>
        <row r="262">
          <cell r="A262" t="str">
            <v>653120.588</v>
          </cell>
          <cell r="H262">
            <v>0</v>
          </cell>
          <cell r="K262">
            <v>11300</v>
          </cell>
          <cell r="M262">
            <v>11300</v>
          </cell>
        </row>
        <row r="263">
          <cell r="A263" t="str">
            <v>653130.588</v>
          </cell>
          <cell r="H263">
            <v>18623.04</v>
          </cell>
          <cell r="K263">
            <v>18623.04</v>
          </cell>
          <cell r="M263">
            <v>18623.05</v>
          </cell>
        </row>
        <row r="264">
          <cell r="A264" t="str">
            <v>659110.521</v>
          </cell>
          <cell r="H264">
            <v>0</v>
          </cell>
          <cell r="K264">
            <v>0</v>
          </cell>
          <cell r="M264">
            <v>0</v>
          </cell>
        </row>
        <row r="265">
          <cell r="A265" t="str">
            <v>659110.588</v>
          </cell>
          <cell r="H265">
            <v>0</v>
          </cell>
          <cell r="K265">
            <v>56641.3</v>
          </cell>
          <cell r="M265">
            <v>57339.3</v>
          </cell>
        </row>
        <row r="266">
          <cell r="A266" t="str">
            <v>661110.588</v>
          </cell>
          <cell r="H266">
            <v>158600</v>
          </cell>
          <cell r="K266">
            <v>158600</v>
          </cell>
          <cell r="M266">
            <v>158600</v>
          </cell>
        </row>
        <row r="267">
          <cell r="A267" t="str">
            <v>661130.588</v>
          </cell>
          <cell r="H267">
            <v>0</v>
          </cell>
          <cell r="K267">
            <v>53440.85</v>
          </cell>
          <cell r="M267">
            <v>53439.94</v>
          </cell>
        </row>
        <row r="268">
          <cell r="A268" t="str">
            <v>670110.588</v>
          </cell>
          <cell r="H268">
            <v>50000</v>
          </cell>
          <cell r="K268">
            <v>500000</v>
          </cell>
          <cell r="M268">
            <v>500000</v>
          </cell>
        </row>
        <row r="269">
          <cell r="A269" t="str">
            <v>671110.588</v>
          </cell>
          <cell r="H269">
            <v>370100</v>
          </cell>
          <cell r="K269">
            <v>1391654</v>
          </cell>
          <cell r="M269">
            <v>660120</v>
          </cell>
        </row>
        <row r="270">
          <cell r="A270" t="str">
            <v>671120.588</v>
          </cell>
          <cell r="H270">
            <v>0</v>
          </cell>
          <cell r="K270">
            <v>0</v>
          </cell>
          <cell r="M270">
            <v>66557.919999999998</v>
          </cell>
        </row>
        <row r="271">
          <cell r="A271" t="str">
            <v>672110.588</v>
          </cell>
          <cell r="H271">
            <v>95087.16</v>
          </cell>
          <cell r="K271">
            <v>972638.82000000007</v>
          </cell>
          <cell r="M271">
            <v>972638.82</v>
          </cell>
        </row>
        <row r="272">
          <cell r="A272" t="str">
            <v>680130.588</v>
          </cell>
          <cell r="H272">
            <v>0</v>
          </cell>
          <cell r="K272">
            <v>156000</v>
          </cell>
          <cell r="M272">
            <v>156000</v>
          </cell>
        </row>
        <row r="273">
          <cell r="A273" t="str">
            <v>801110.521</v>
          </cell>
          <cell r="H273">
            <v>510989.88</v>
          </cell>
          <cell r="K273">
            <v>1415765.63</v>
          </cell>
          <cell r="M273">
            <v>1240611.3799999999</v>
          </cell>
        </row>
        <row r="274">
          <cell r="A274" t="str">
            <v>801110.603</v>
          </cell>
          <cell r="H274">
            <v>2837.56</v>
          </cell>
          <cell r="K274">
            <v>7168.4699999999993</v>
          </cell>
          <cell r="M274">
            <v>0</v>
          </cell>
        </row>
        <row r="275">
          <cell r="A275" t="str">
            <v>801111.521</v>
          </cell>
          <cell r="H275">
            <v>0</v>
          </cell>
          <cell r="K275">
            <v>0</v>
          </cell>
          <cell r="M275">
            <v>0</v>
          </cell>
        </row>
        <row r="276">
          <cell r="A276" t="str">
            <v>801210.521</v>
          </cell>
          <cell r="H276">
            <v>345387.16999999993</v>
          </cell>
          <cell r="K276">
            <v>247466.68999999994</v>
          </cell>
          <cell r="M276">
            <v>596148.51</v>
          </cell>
        </row>
        <row r="277">
          <cell r="A277" t="str">
            <v>801210.603</v>
          </cell>
          <cell r="H277">
            <v>-1994.2000000000007</v>
          </cell>
          <cell r="K277">
            <v>29136.79</v>
          </cell>
          <cell r="M277">
            <v>0</v>
          </cell>
        </row>
        <row r="278">
          <cell r="A278" t="str">
            <v>801211.521</v>
          </cell>
          <cell r="H278">
            <v>0</v>
          </cell>
          <cell r="K278">
            <v>0</v>
          </cell>
          <cell r="M278">
            <v>0</v>
          </cell>
        </row>
        <row r="279">
          <cell r="A279" t="str">
            <v>804010.521</v>
          </cell>
          <cell r="H279">
            <v>3120</v>
          </cell>
          <cell r="K279">
            <v>27787.81</v>
          </cell>
          <cell r="M279">
            <v>28656.74</v>
          </cell>
        </row>
        <row r="280">
          <cell r="A280" t="str">
            <v>804010.588</v>
          </cell>
          <cell r="H280">
            <v>0</v>
          </cell>
          <cell r="K280">
            <v>0</v>
          </cell>
          <cell r="M280">
            <v>0</v>
          </cell>
        </row>
        <row r="281">
          <cell r="A281" t="str">
            <v>804030.521</v>
          </cell>
          <cell r="H281">
            <v>-26424.41</v>
          </cell>
          <cell r="K281">
            <v>-26424.41</v>
          </cell>
          <cell r="M281">
            <v>-24786.76</v>
          </cell>
        </row>
        <row r="282">
          <cell r="A282" t="str">
            <v>804030.588</v>
          </cell>
          <cell r="H282">
            <v>0</v>
          </cell>
          <cell r="K282">
            <v>0</v>
          </cell>
          <cell r="M282">
            <v>0</v>
          </cell>
        </row>
        <row r="283">
          <cell r="A283" t="str">
            <v>804031.521</v>
          </cell>
          <cell r="H283">
            <v>0</v>
          </cell>
          <cell r="K283">
            <v>162256.06</v>
          </cell>
          <cell r="M283">
            <v>0</v>
          </cell>
        </row>
        <row r="284">
          <cell r="A284" t="str">
            <v>811134.521</v>
          </cell>
          <cell r="H284">
            <v>0</v>
          </cell>
          <cell r="K284">
            <v>9847452.6699999999</v>
          </cell>
          <cell r="M284">
            <v>9847452.6699999999</v>
          </cell>
        </row>
        <row r="285">
          <cell r="A285" t="str">
            <v>813500.521</v>
          </cell>
          <cell r="H285">
            <v>0</v>
          </cell>
          <cell r="K285">
            <v>546585.37</v>
          </cell>
          <cell r="M285">
            <v>546585.37</v>
          </cell>
        </row>
        <row r="286">
          <cell r="A286" t="str">
            <v>814019.521</v>
          </cell>
          <cell r="H286">
            <v>158478.5</v>
          </cell>
          <cell r="K286">
            <v>1621064.61</v>
          </cell>
          <cell r="M286">
            <v>1621064.7</v>
          </cell>
        </row>
        <row r="287">
          <cell r="A287" t="str">
            <v>814058.521</v>
          </cell>
          <cell r="H287">
            <v>0</v>
          </cell>
          <cell r="K287">
            <v>0</v>
          </cell>
          <cell r="M287">
            <v>0</v>
          </cell>
        </row>
        <row r="288">
          <cell r="A288" t="str">
            <v>817128.521</v>
          </cell>
          <cell r="H288">
            <v>270187</v>
          </cell>
          <cell r="K288">
            <v>-133217.52000000002</v>
          </cell>
          <cell r="M288">
            <v>1876999.9</v>
          </cell>
        </row>
        <row r="289">
          <cell r="A289" t="str">
            <v>819999.521</v>
          </cell>
          <cell r="H289">
            <v>0</v>
          </cell>
          <cell r="K289">
            <v>0</v>
          </cell>
          <cell r="M289">
            <v>274442.59000000003</v>
          </cell>
        </row>
        <row r="290">
          <cell r="A290" t="str">
            <v>880010.521</v>
          </cell>
          <cell r="H290">
            <v>12140</v>
          </cell>
          <cell r="K290">
            <v>38965</v>
          </cell>
          <cell r="M290">
            <v>61870.82</v>
          </cell>
        </row>
        <row r="291">
          <cell r="A291" t="str">
            <v>880010.588</v>
          </cell>
          <cell r="H291">
            <v>0</v>
          </cell>
          <cell r="K291">
            <v>-3580</v>
          </cell>
          <cell r="M291">
            <v>0</v>
          </cell>
        </row>
        <row r="292">
          <cell r="A292" t="str">
            <v>880010.603</v>
          </cell>
          <cell r="H292">
            <v>5.32</v>
          </cell>
          <cell r="K292">
            <v>2229.2600000000002</v>
          </cell>
          <cell r="M292">
            <v>0</v>
          </cell>
        </row>
        <row r="293">
          <cell r="A293" t="str">
            <v>900110.521</v>
          </cell>
          <cell r="H293">
            <v>1640813.5199999996</v>
          </cell>
          <cell r="K293">
            <v>18768802.109999999</v>
          </cell>
          <cell r="M293">
            <v>8853156.8499999996</v>
          </cell>
        </row>
        <row r="294">
          <cell r="A294" t="str">
            <v>900110.603</v>
          </cell>
          <cell r="H294">
            <v>583560.46</v>
          </cell>
          <cell r="K294">
            <v>583560.46</v>
          </cell>
          <cell r="M294">
            <v>0</v>
          </cell>
        </row>
        <row r="295">
          <cell r="A295" t="str">
            <v>804020.521</v>
          </cell>
          <cell r="H295">
            <v>0</v>
          </cell>
          <cell r="K295">
            <v>0</v>
          </cell>
          <cell r="M295">
            <v>1</v>
          </cell>
        </row>
        <row r="297">
          <cell r="M297">
            <v>-1.862645149230957E-8</v>
          </cell>
        </row>
      </sheetData>
      <sheetData sheetId="8">
        <row r="1">
          <cell r="A1" t="str">
            <v>Account No.</v>
          </cell>
          <cell r="H1" t="str">
            <v>This Period Balance</v>
          </cell>
          <cell r="K1" t="str">
            <v>Ending Balance</v>
          </cell>
          <cell r="M1" t="str">
            <v>TUBO's Ending Balance</v>
          </cell>
        </row>
        <row r="2">
          <cell r="A2" t="str">
            <v>010010.000</v>
          </cell>
          <cell r="H2">
            <v>-43043.100000000006</v>
          </cell>
          <cell r="K2">
            <v>55672.989999999991</v>
          </cell>
          <cell r="M2">
            <v>100000</v>
          </cell>
        </row>
        <row r="3">
          <cell r="A3" t="str">
            <v>011051.000</v>
          </cell>
          <cell r="H3">
            <v>-26985337.23</v>
          </cell>
          <cell r="K3">
            <v>40194858.799999997</v>
          </cell>
          <cell r="M3">
            <v>42819819.32</v>
          </cell>
        </row>
        <row r="4">
          <cell r="A4" t="str">
            <v>011051.600</v>
          </cell>
          <cell r="H4">
            <v>4090623.5000000005</v>
          </cell>
          <cell r="K4">
            <v>7998513.9900000002</v>
          </cell>
          <cell r="M4">
            <v>0</v>
          </cell>
        </row>
        <row r="5">
          <cell r="A5" t="str">
            <v>011052.600</v>
          </cell>
          <cell r="H5">
            <v>0</v>
          </cell>
          <cell r="K5">
            <v>0</v>
          </cell>
          <cell r="M5">
            <v>0</v>
          </cell>
        </row>
        <row r="6">
          <cell r="A6" t="str">
            <v>012010.000</v>
          </cell>
          <cell r="H6">
            <v>10375671.530000001</v>
          </cell>
          <cell r="K6">
            <v>49473692.240000002</v>
          </cell>
          <cell r="M6">
            <v>49473692.240000002</v>
          </cell>
        </row>
        <row r="7">
          <cell r="A7" t="str">
            <v>012010.600</v>
          </cell>
          <cell r="H7">
            <v>-2337480.6000000006</v>
          </cell>
          <cell r="K7">
            <v>11505824.41</v>
          </cell>
          <cell r="M7">
            <v>0</v>
          </cell>
        </row>
        <row r="8">
          <cell r="A8" t="str">
            <v>012900.000</v>
          </cell>
          <cell r="H8">
            <v>-267630.65000000224</v>
          </cell>
          <cell r="K8">
            <v>15088681.379999997</v>
          </cell>
          <cell r="M8">
            <v>14255030.49</v>
          </cell>
        </row>
        <row r="9">
          <cell r="A9" t="str">
            <v>013010.000</v>
          </cell>
          <cell r="H9">
            <v>0</v>
          </cell>
          <cell r="K9">
            <v>0</v>
          </cell>
          <cell r="M9">
            <v>-235671.87</v>
          </cell>
        </row>
        <row r="10">
          <cell r="A10" t="str">
            <v>013110.000</v>
          </cell>
          <cell r="H10">
            <v>-91463.41</v>
          </cell>
          <cell r="K10">
            <v>-1853527.64</v>
          </cell>
          <cell r="M10">
            <v>-1853527.64</v>
          </cell>
        </row>
        <row r="11">
          <cell r="A11" t="str">
            <v>013120.000</v>
          </cell>
          <cell r="H11">
            <v>0</v>
          </cell>
          <cell r="K11">
            <v>0</v>
          </cell>
          <cell r="M11">
            <v>0</v>
          </cell>
        </row>
        <row r="12">
          <cell r="A12" t="str">
            <v>014019.000</v>
          </cell>
          <cell r="H12">
            <v>-20660.190000000002</v>
          </cell>
          <cell r="K12">
            <v>99872.3</v>
          </cell>
          <cell r="M12">
            <v>99872.3</v>
          </cell>
        </row>
        <row r="13">
          <cell r="A13" t="str">
            <v>014020.000</v>
          </cell>
          <cell r="H13">
            <v>0</v>
          </cell>
          <cell r="K13">
            <v>0</v>
          </cell>
          <cell r="M13">
            <v>0</v>
          </cell>
        </row>
        <row r="14">
          <cell r="A14" t="str">
            <v>014021.000</v>
          </cell>
          <cell r="H14">
            <v>0</v>
          </cell>
          <cell r="K14">
            <v>0</v>
          </cell>
          <cell r="M14">
            <v>0</v>
          </cell>
        </row>
        <row r="15">
          <cell r="A15" t="str">
            <v>014021.600</v>
          </cell>
          <cell r="H15">
            <v>615215.06000000006</v>
          </cell>
          <cell r="K15">
            <v>2220695.98</v>
          </cell>
          <cell r="M15">
            <v>0</v>
          </cell>
        </row>
        <row r="16">
          <cell r="A16" t="str">
            <v>014023.000</v>
          </cell>
          <cell r="H16">
            <v>0</v>
          </cell>
          <cell r="K16">
            <v>0</v>
          </cell>
          <cell r="M16">
            <v>0</v>
          </cell>
        </row>
        <row r="17">
          <cell r="A17" t="str">
            <v>014045.000</v>
          </cell>
          <cell r="H17">
            <v>0</v>
          </cell>
          <cell r="K17">
            <v>0</v>
          </cell>
          <cell r="M17">
            <v>0</v>
          </cell>
        </row>
        <row r="18">
          <cell r="A18" t="str">
            <v>014076.000</v>
          </cell>
          <cell r="H18">
            <v>0</v>
          </cell>
          <cell r="K18">
            <v>0</v>
          </cell>
          <cell r="M18">
            <v>0</v>
          </cell>
        </row>
        <row r="19">
          <cell r="A19" t="str">
            <v>014128.000</v>
          </cell>
          <cell r="H19">
            <v>1.0000000002037268E-2</v>
          </cell>
          <cell r="K19">
            <v>2.0372679238045421E-12</v>
          </cell>
          <cell r="M19">
            <v>0</v>
          </cell>
        </row>
        <row r="20">
          <cell r="A20" t="str">
            <v>014129.000</v>
          </cell>
          <cell r="H20">
            <v>0</v>
          </cell>
          <cell r="K20">
            <v>0</v>
          </cell>
          <cell r="M20">
            <v>0</v>
          </cell>
        </row>
        <row r="21">
          <cell r="A21" t="str">
            <v>014150.000</v>
          </cell>
          <cell r="H21">
            <v>0</v>
          </cell>
          <cell r="K21">
            <v>0</v>
          </cell>
          <cell r="M21">
            <v>0</v>
          </cell>
        </row>
        <row r="22">
          <cell r="A22" t="str">
            <v>014203.000</v>
          </cell>
          <cell r="H22">
            <v>0</v>
          </cell>
          <cell r="K22">
            <v>-83570.759999999995</v>
          </cell>
          <cell r="M22">
            <v>0</v>
          </cell>
        </row>
        <row r="23">
          <cell r="A23" t="str">
            <v>014998.000</v>
          </cell>
          <cell r="H23">
            <v>163651.5</v>
          </cell>
          <cell r="K23">
            <v>166289.9</v>
          </cell>
          <cell r="M23">
            <v>-2438531.62</v>
          </cell>
        </row>
        <row r="24">
          <cell r="A24" t="str">
            <v>014999.000</v>
          </cell>
          <cell r="H24">
            <v>851694.64999999991</v>
          </cell>
          <cell r="K24">
            <v>1981494.94</v>
          </cell>
          <cell r="M24">
            <v>2146032.94</v>
          </cell>
        </row>
        <row r="25">
          <cell r="A25" t="str">
            <v>015010.000</v>
          </cell>
          <cell r="H25">
            <v>-24907.700000000012</v>
          </cell>
          <cell r="K25">
            <v>-1892.9800000000105</v>
          </cell>
          <cell r="M25">
            <v>1750501.51</v>
          </cell>
        </row>
        <row r="26">
          <cell r="A26" t="str">
            <v>015010.600</v>
          </cell>
          <cell r="H26">
            <v>12832.26</v>
          </cell>
          <cell r="K26">
            <v>58556.35</v>
          </cell>
          <cell r="M26">
            <v>0</v>
          </cell>
        </row>
        <row r="27">
          <cell r="A27" t="str">
            <v>015012.000</v>
          </cell>
          <cell r="H27">
            <v>0</v>
          </cell>
          <cell r="K27">
            <v>0</v>
          </cell>
          <cell r="M27">
            <v>0</v>
          </cell>
        </row>
        <row r="28">
          <cell r="A28" t="str">
            <v>015020.000</v>
          </cell>
          <cell r="H28">
            <v>79880.600000000093</v>
          </cell>
          <cell r="K28">
            <v>-1134092.5799999998</v>
          </cell>
          <cell r="M28">
            <v>-2751202.96</v>
          </cell>
        </row>
        <row r="29">
          <cell r="A29" t="str">
            <v>015020.600</v>
          </cell>
          <cell r="H29">
            <v>-16099.430000000008</v>
          </cell>
          <cell r="K29">
            <v>-122122.38</v>
          </cell>
          <cell r="M29">
            <v>0</v>
          </cell>
        </row>
        <row r="30">
          <cell r="A30" t="str">
            <v>015021.000</v>
          </cell>
          <cell r="H30">
            <v>-44979.350000000093</v>
          </cell>
          <cell r="K30">
            <v>4209.849999999904</v>
          </cell>
          <cell r="M30">
            <v>0</v>
          </cell>
        </row>
        <row r="31">
          <cell r="A31" t="str">
            <v>015021.600</v>
          </cell>
          <cell r="H31">
            <v>0</v>
          </cell>
          <cell r="K31">
            <v>-13390.86</v>
          </cell>
          <cell r="M31">
            <v>0</v>
          </cell>
        </row>
        <row r="32">
          <cell r="A32" t="str">
            <v>015022.000</v>
          </cell>
          <cell r="H32">
            <v>0</v>
          </cell>
          <cell r="K32">
            <v>0</v>
          </cell>
          <cell r="M32">
            <v>0</v>
          </cell>
        </row>
        <row r="33">
          <cell r="A33" t="str">
            <v>016013.000</v>
          </cell>
          <cell r="H33">
            <v>0</v>
          </cell>
          <cell r="K33">
            <v>-42521.31</v>
          </cell>
          <cell r="M33">
            <v>0</v>
          </cell>
        </row>
        <row r="34">
          <cell r="A34" t="str">
            <v>016020.000</v>
          </cell>
          <cell r="H34">
            <v>-15</v>
          </cell>
          <cell r="K34">
            <v>0</v>
          </cell>
          <cell r="M34">
            <v>0</v>
          </cell>
        </row>
        <row r="35">
          <cell r="A35" t="str">
            <v>016999.000</v>
          </cell>
          <cell r="H35">
            <v>0</v>
          </cell>
          <cell r="K35">
            <v>0</v>
          </cell>
          <cell r="M35">
            <v>0</v>
          </cell>
        </row>
        <row r="36">
          <cell r="A36" t="str">
            <v>018002.000</v>
          </cell>
          <cell r="H36">
            <v>0</v>
          </cell>
          <cell r="K36">
            <v>0</v>
          </cell>
          <cell r="M36">
            <v>0</v>
          </cell>
        </row>
        <row r="37">
          <cell r="A37" t="str">
            <v>018014.000</v>
          </cell>
          <cell r="H37">
            <v>0</v>
          </cell>
          <cell r="K37">
            <v>0</v>
          </cell>
          <cell r="M37">
            <v>0</v>
          </cell>
        </row>
        <row r="38">
          <cell r="A38" t="str">
            <v>018019.000</v>
          </cell>
          <cell r="H38">
            <v>10342815.4</v>
          </cell>
          <cell r="K38">
            <v>-1097500.7199999988</v>
          </cell>
          <cell r="M38">
            <v>-1250588.7</v>
          </cell>
        </row>
        <row r="39">
          <cell r="A39" t="str">
            <v>018020.000</v>
          </cell>
          <cell r="H39">
            <v>0</v>
          </cell>
          <cell r="K39">
            <v>0</v>
          </cell>
          <cell r="M39">
            <v>0</v>
          </cell>
        </row>
        <row r="40">
          <cell r="A40" t="str">
            <v>018021.000</v>
          </cell>
          <cell r="H40">
            <v>0</v>
          </cell>
          <cell r="K40">
            <v>0</v>
          </cell>
          <cell r="M40">
            <v>0</v>
          </cell>
        </row>
        <row r="41">
          <cell r="A41" t="str">
            <v>018022.000</v>
          </cell>
          <cell r="H41">
            <v>0</v>
          </cell>
          <cell r="K41">
            <v>0</v>
          </cell>
          <cell r="M41">
            <v>0</v>
          </cell>
        </row>
        <row r="42">
          <cell r="A42" t="str">
            <v>018023.000</v>
          </cell>
          <cell r="H42">
            <v>0</v>
          </cell>
          <cell r="K42">
            <v>0</v>
          </cell>
          <cell r="M42">
            <v>0</v>
          </cell>
        </row>
        <row r="43">
          <cell r="A43" t="str">
            <v>018045.000</v>
          </cell>
          <cell r="H43">
            <v>0</v>
          </cell>
          <cell r="K43">
            <v>0</v>
          </cell>
          <cell r="M43">
            <v>0</v>
          </cell>
        </row>
        <row r="44">
          <cell r="A44" t="str">
            <v>018079.000</v>
          </cell>
          <cell r="H44">
            <v>-38001.43</v>
          </cell>
          <cell r="K44">
            <v>0</v>
          </cell>
          <cell r="M44">
            <v>0</v>
          </cell>
        </row>
        <row r="45">
          <cell r="A45" t="str">
            <v>018128.000</v>
          </cell>
          <cell r="H45">
            <v>42002949.479999997</v>
          </cell>
          <cell r="K45">
            <v>-7437158.150000006</v>
          </cell>
          <cell r="M45">
            <v>829776.81</v>
          </cell>
        </row>
        <row r="46">
          <cell r="A46" t="str">
            <v>018134.000</v>
          </cell>
          <cell r="H46">
            <v>-5383125.5600000005</v>
          </cell>
          <cell r="K46">
            <v>-7078428.8500000006</v>
          </cell>
          <cell r="M46">
            <v>-6771344.2400000002</v>
          </cell>
        </row>
        <row r="47">
          <cell r="A47" t="str">
            <v>018184.000</v>
          </cell>
          <cell r="H47">
            <v>-10522001</v>
          </cell>
          <cell r="K47">
            <v>1220532.4299999997</v>
          </cell>
          <cell r="M47">
            <v>-7008048.9500000002</v>
          </cell>
        </row>
        <row r="48">
          <cell r="A48" t="str">
            <v>018500.000</v>
          </cell>
          <cell r="H48">
            <v>-616120.81999999995</v>
          </cell>
          <cell r="K48">
            <v>-616120.81999999995</v>
          </cell>
          <cell r="M48">
            <v>-546585.37</v>
          </cell>
        </row>
        <row r="49">
          <cell r="A49" t="str">
            <v>018570.000</v>
          </cell>
          <cell r="H49">
            <v>0</v>
          </cell>
          <cell r="K49">
            <v>0</v>
          </cell>
          <cell r="M49">
            <v>0</v>
          </cell>
        </row>
        <row r="50">
          <cell r="A50" t="str">
            <v>018570.600</v>
          </cell>
          <cell r="H50">
            <v>-2351276.87</v>
          </cell>
          <cell r="K50">
            <v>-22147818.800000001</v>
          </cell>
          <cell r="M50">
            <v>0</v>
          </cell>
        </row>
        <row r="51">
          <cell r="A51" t="str">
            <v>020003.000</v>
          </cell>
          <cell r="H51">
            <v>-0.01</v>
          </cell>
          <cell r="K51">
            <v>0</v>
          </cell>
          <cell r="M51">
            <v>0</v>
          </cell>
        </row>
        <row r="52">
          <cell r="A52" t="str">
            <v>021000.000</v>
          </cell>
          <cell r="H52">
            <v>0</v>
          </cell>
          <cell r="K52">
            <v>0</v>
          </cell>
          <cell r="M52">
            <v>0</v>
          </cell>
        </row>
        <row r="53">
          <cell r="A53" t="str">
            <v>023014.000</v>
          </cell>
          <cell r="H53">
            <v>-354607.28</v>
          </cell>
          <cell r="K53">
            <v>2924957.1500000004</v>
          </cell>
          <cell r="M53">
            <v>2924957.15</v>
          </cell>
        </row>
        <row r="54">
          <cell r="A54" t="str">
            <v>024000.000</v>
          </cell>
          <cell r="H54">
            <v>0</v>
          </cell>
          <cell r="K54">
            <v>0</v>
          </cell>
          <cell r="M54">
            <v>0</v>
          </cell>
        </row>
        <row r="55">
          <cell r="A55" t="str">
            <v>024048.000</v>
          </cell>
          <cell r="H55">
            <v>-13854.12</v>
          </cell>
          <cell r="K55">
            <v>91122.85</v>
          </cell>
          <cell r="M55">
            <v>91122.85</v>
          </cell>
        </row>
        <row r="56">
          <cell r="A56" t="str">
            <v>024901.600</v>
          </cell>
          <cell r="H56">
            <v>48460</v>
          </cell>
          <cell r="K56">
            <v>131407.97</v>
          </cell>
          <cell r="M56">
            <v>0</v>
          </cell>
        </row>
        <row r="57">
          <cell r="A57" t="str">
            <v>024902.600</v>
          </cell>
          <cell r="H57">
            <v>0</v>
          </cell>
          <cell r="K57">
            <v>1194651.97</v>
          </cell>
          <cell r="M57">
            <v>0</v>
          </cell>
        </row>
        <row r="58">
          <cell r="A58" t="str">
            <v>027010.000</v>
          </cell>
          <cell r="H58">
            <v>0</v>
          </cell>
          <cell r="K58">
            <v>0</v>
          </cell>
          <cell r="M58">
            <v>0</v>
          </cell>
        </row>
        <row r="59">
          <cell r="A59" t="str">
            <v>028010.000</v>
          </cell>
          <cell r="H59">
            <v>0</v>
          </cell>
          <cell r="K59">
            <v>0</v>
          </cell>
          <cell r="M59">
            <v>0</v>
          </cell>
        </row>
        <row r="60">
          <cell r="A60" t="str">
            <v>028910.000</v>
          </cell>
          <cell r="H60">
            <v>0</v>
          </cell>
          <cell r="K60">
            <v>0</v>
          </cell>
          <cell r="M60">
            <v>0</v>
          </cell>
        </row>
        <row r="61">
          <cell r="A61" t="str">
            <v>029010.000</v>
          </cell>
          <cell r="H61">
            <v>600</v>
          </cell>
          <cell r="K61">
            <v>1520551.05</v>
          </cell>
          <cell r="M61">
            <v>1519951.05</v>
          </cell>
        </row>
        <row r="62">
          <cell r="A62" t="str">
            <v>029010.600</v>
          </cell>
          <cell r="H62">
            <v>20000</v>
          </cell>
          <cell r="K62">
            <v>40000</v>
          </cell>
          <cell r="M62">
            <v>0</v>
          </cell>
        </row>
        <row r="63">
          <cell r="A63" t="str">
            <v>029110.000</v>
          </cell>
          <cell r="H63">
            <v>20000</v>
          </cell>
          <cell r="K63">
            <v>183986.86</v>
          </cell>
          <cell r="M63">
            <v>105000</v>
          </cell>
        </row>
        <row r="64">
          <cell r="A64" t="str">
            <v>029130.000</v>
          </cell>
          <cell r="H64">
            <v>-242.67</v>
          </cell>
          <cell r="K64">
            <v>10220.66</v>
          </cell>
          <cell r="M64">
            <v>10220.64</v>
          </cell>
        </row>
        <row r="65">
          <cell r="A65" t="str">
            <v>029150.000</v>
          </cell>
          <cell r="H65">
            <v>0</v>
          </cell>
          <cell r="K65">
            <v>0</v>
          </cell>
          <cell r="M65">
            <v>0</v>
          </cell>
        </row>
        <row r="66">
          <cell r="A66" t="str">
            <v>029160.000</v>
          </cell>
          <cell r="H66">
            <v>0</v>
          </cell>
          <cell r="K66">
            <v>0</v>
          </cell>
          <cell r="M66">
            <v>0</v>
          </cell>
        </row>
        <row r="67">
          <cell r="A67" t="str">
            <v>029170.000</v>
          </cell>
          <cell r="H67">
            <v>-225630.13999999966</v>
          </cell>
          <cell r="K67">
            <v>2250879.0500000003</v>
          </cell>
          <cell r="M67">
            <v>13151591.74</v>
          </cell>
        </row>
        <row r="68">
          <cell r="A68" t="str">
            <v>029900.000</v>
          </cell>
          <cell r="H68">
            <v>496850.41000000003</v>
          </cell>
          <cell r="K68">
            <v>820601.45</v>
          </cell>
          <cell r="M68">
            <v>693274.87</v>
          </cell>
        </row>
        <row r="69">
          <cell r="A69" t="str">
            <v>041110.000</v>
          </cell>
          <cell r="H69">
            <v>0</v>
          </cell>
          <cell r="K69">
            <v>0</v>
          </cell>
          <cell r="M69">
            <v>0</v>
          </cell>
        </row>
        <row r="70">
          <cell r="A70" t="str">
            <v>041210.000</v>
          </cell>
          <cell r="H70">
            <v>-1</v>
          </cell>
          <cell r="K70">
            <v>0</v>
          </cell>
          <cell r="M70">
            <v>1</v>
          </cell>
        </row>
        <row r="71">
          <cell r="A71" t="str">
            <v>041510.000</v>
          </cell>
          <cell r="H71">
            <v>-120.28</v>
          </cell>
          <cell r="K71">
            <v>673994.98</v>
          </cell>
          <cell r="M71">
            <v>378875.95</v>
          </cell>
        </row>
        <row r="72">
          <cell r="A72" t="str">
            <v>041510.600</v>
          </cell>
          <cell r="H72">
            <v>0</v>
          </cell>
          <cell r="K72">
            <v>99625</v>
          </cell>
          <cell r="M72">
            <v>0</v>
          </cell>
        </row>
        <row r="73">
          <cell r="A73" t="str">
            <v>041610.000</v>
          </cell>
          <cell r="H73">
            <v>0</v>
          </cell>
          <cell r="K73">
            <v>908820.47</v>
          </cell>
          <cell r="M73">
            <v>0</v>
          </cell>
        </row>
        <row r="74">
          <cell r="A74" t="str">
            <v>042110.000</v>
          </cell>
          <cell r="H74">
            <v>-1</v>
          </cell>
          <cell r="K74">
            <v>0</v>
          </cell>
          <cell r="M74">
            <v>0</v>
          </cell>
        </row>
        <row r="75">
          <cell r="A75" t="str">
            <v>042210.000</v>
          </cell>
          <cell r="H75">
            <v>-0.28000000000000003</v>
          </cell>
          <cell r="K75">
            <v>0</v>
          </cell>
          <cell r="M75">
            <v>0</v>
          </cell>
        </row>
        <row r="76">
          <cell r="A76" t="str">
            <v>042510.000</v>
          </cell>
          <cell r="H76">
            <v>-4862.07</v>
          </cell>
          <cell r="K76">
            <v>-456391.32</v>
          </cell>
          <cell r="M76">
            <v>-378215.98</v>
          </cell>
        </row>
        <row r="77">
          <cell r="A77" t="str">
            <v>042510.600</v>
          </cell>
          <cell r="H77">
            <v>-1637.67</v>
          </cell>
          <cell r="K77">
            <v>-5256.34</v>
          </cell>
          <cell r="M77">
            <v>0</v>
          </cell>
        </row>
        <row r="78">
          <cell r="A78" t="str">
            <v>042610.000</v>
          </cell>
          <cell r="H78">
            <v>-14939.51</v>
          </cell>
          <cell r="K78">
            <v>-227578.6</v>
          </cell>
          <cell r="M78">
            <v>0</v>
          </cell>
        </row>
        <row r="79">
          <cell r="A79" t="str">
            <v>061110.000</v>
          </cell>
          <cell r="H79">
            <v>-82527.839999999997</v>
          </cell>
          <cell r="K79">
            <v>-290882.19</v>
          </cell>
          <cell r="M79">
            <v>-474180.85</v>
          </cell>
        </row>
        <row r="80">
          <cell r="A80" t="str">
            <v>061111.000</v>
          </cell>
          <cell r="H80">
            <v>-15</v>
          </cell>
          <cell r="K80">
            <v>0</v>
          </cell>
          <cell r="M80">
            <v>0</v>
          </cell>
        </row>
        <row r="81">
          <cell r="A81" t="str">
            <v>062010.000</v>
          </cell>
          <cell r="H81">
            <v>0</v>
          </cell>
          <cell r="K81">
            <v>0</v>
          </cell>
          <cell r="M81">
            <v>0</v>
          </cell>
        </row>
        <row r="82">
          <cell r="A82" t="str">
            <v>062110.000</v>
          </cell>
          <cell r="H82">
            <v>0</v>
          </cell>
          <cell r="K82">
            <v>0</v>
          </cell>
          <cell r="M82">
            <v>0</v>
          </cell>
        </row>
        <row r="83">
          <cell r="A83" t="str">
            <v>062120.000</v>
          </cell>
          <cell r="H83">
            <v>-4692</v>
          </cell>
          <cell r="K83">
            <v>-64172</v>
          </cell>
          <cell r="M83">
            <v>-64092</v>
          </cell>
        </row>
        <row r="84">
          <cell r="A84" t="str">
            <v>062120.600</v>
          </cell>
          <cell r="H84">
            <v>-5300</v>
          </cell>
          <cell r="K84">
            <v>-12900</v>
          </cell>
          <cell r="M84">
            <v>0</v>
          </cell>
        </row>
        <row r="85">
          <cell r="A85" t="str">
            <v>062130.000</v>
          </cell>
          <cell r="H85">
            <v>-321360.41000000003</v>
          </cell>
          <cell r="K85">
            <v>-2553361.5700000003</v>
          </cell>
          <cell r="M85">
            <v>-2530094.9</v>
          </cell>
        </row>
        <row r="86">
          <cell r="A86" t="str">
            <v>062130.600</v>
          </cell>
          <cell r="H86">
            <v>-3350</v>
          </cell>
          <cell r="K86">
            <v>-3350</v>
          </cell>
          <cell r="M86">
            <v>0</v>
          </cell>
        </row>
        <row r="87">
          <cell r="A87" t="str">
            <v>062160.000</v>
          </cell>
          <cell r="H87">
            <v>-152439.01999999999</v>
          </cell>
          <cell r="K87">
            <v>-1462586.09</v>
          </cell>
          <cell r="M87">
            <v>-1462586.09</v>
          </cell>
        </row>
        <row r="88">
          <cell r="A88" t="str">
            <v>062210.000</v>
          </cell>
          <cell r="H88">
            <v>0</v>
          </cell>
          <cell r="K88">
            <v>0</v>
          </cell>
          <cell r="M88">
            <v>0</v>
          </cell>
        </row>
        <row r="89">
          <cell r="A89" t="str">
            <v>062310.000</v>
          </cell>
          <cell r="H89">
            <v>120.78</v>
          </cell>
          <cell r="K89">
            <v>-2328.37</v>
          </cell>
          <cell r="M89">
            <v>-2328.37</v>
          </cell>
        </row>
        <row r="90">
          <cell r="A90" t="str">
            <v>062410.000</v>
          </cell>
          <cell r="H90">
            <v>0</v>
          </cell>
          <cell r="K90">
            <v>0</v>
          </cell>
          <cell r="M90">
            <v>0</v>
          </cell>
        </row>
        <row r="91">
          <cell r="A91" t="str">
            <v>062510.000</v>
          </cell>
          <cell r="H91">
            <v>10068.470000000001</v>
          </cell>
          <cell r="K91">
            <v>-165237.38</v>
          </cell>
          <cell r="M91">
            <v>-165237.38</v>
          </cell>
        </row>
        <row r="92">
          <cell r="A92" t="str">
            <v>062610.000</v>
          </cell>
          <cell r="H92">
            <v>-45000</v>
          </cell>
          <cell r="K92">
            <v>-415000</v>
          </cell>
          <cell r="M92">
            <v>-380000</v>
          </cell>
        </row>
        <row r="93">
          <cell r="A93" t="str">
            <v>062630.000</v>
          </cell>
          <cell r="H93">
            <v>0</v>
          </cell>
          <cell r="K93">
            <v>0</v>
          </cell>
          <cell r="M93">
            <v>-80000</v>
          </cell>
        </row>
        <row r="94">
          <cell r="A94" t="str">
            <v>062710.000</v>
          </cell>
          <cell r="H94">
            <v>-50000</v>
          </cell>
          <cell r="K94">
            <v>-640000</v>
          </cell>
          <cell r="M94">
            <v>-1450525.83</v>
          </cell>
        </row>
        <row r="95">
          <cell r="A95" t="str">
            <v>062810.000</v>
          </cell>
          <cell r="H95">
            <v>0</v>
          </cell>
          <cell r="K95">
            <v>-32858.839999999997</v>
          </cell>
          <cell r="M95">
            <v>-32858.839999999997</v>
          </cell>
        </row>
        <row r="96">
          <cell r="A96" t="str">
            <v>062910.000</v>
          </cell>
          <cell r="H96">
            <v>-3005422.27</v>
          </cell>
          <cell r="K96">
            <v>-7905706.5199999996</v>
          </cell>
          <cell r="M96">
            <v>-7905706.5199999996</v>
          </cell>
        </row>
        <row r="97">
          <cell r="A97" t="str">
            <v>063010.000</v>
          </cell>
          <cell r="H97">
            <v>0</v>
          </cell>
          <cell r="K97">
            <v>0</v>
          </cell>
          <cell r="M97">
            <v>0</v>
          </cell>
        </row>
        <row r="98">
          <cell r="A98" t="str">
            <v>063210.000</v>
          </cell>
          <cell r="H98">
            <v>-30487.8</v>
          </cell>
          <cell r="K98">
            <v>-657125.88</v>
          </cell>
          <cell r="M98">
            <v>-647999.75</v>
          </cell>
        </row>
        <row r="99">
          <cell r="A99" t="str">
            <v>063310.000</v>
          </cell>
          <cell r="H99">
            <v>0</v>
          </cell>
          <cell r="K99">
            <v>0</v>
          </cell>
          <cell r="M99">
            <v>0</v>
          </cell>
        </row>
        <row r="100">
          <cell r="A100" t="str">
            <v>063410.000</v>
          </cell>
          <cell r="H100">
            <v>-930911.25999999989</v>
          </cell>
          <cell r="K100">
            <v>0</v>
          </cell>
          <cell r="M100">
            <v>0</v>
          </cell>
        </row>
        <row r="101">
          <cell r="A101" t="str">
            <v>063420.000</v>
          </cell>
          <cell r="H101">
            <v>0</v>
          </cell>
          <cell r="K101">
            <v>0</v>
          </cell>
          <cell r="M101">
            <v>0</v>
          </cell>
        </row>
        <row r="102">
          <cell r="A102" t="str">
            <v>064900.000</v>
          </cell>
          <cell r="H102">
            <v>132984.8200000003</v>
          </cell>
          <cell r="K102">
            <v>-4044920.28</v>
          </cell>
          <cell r="M102">
            <v>-4860553.4000000004</v>
          </cell>
        </row>
        <row r="103">
          <cell r="A103" t="str">
            <v>065010.000</v>
          </cell>
          <cell r="H103">
            <v>1424442.3499999996</v>
          </cell>
          <cell r="K103">
            <v>-1410321.3500000006</v>
          </cell>
          <cell r="M103">
            <v>1851165.92</v>
          </cell>
        </row>
        <row r="104">
          <cell r="A104" t="str">
            <v>065020.000</v>
          </cell>
          <cell r="H104">
            <v>0</v>
          </cell>
          <cell r="K104">
            <v>-12777.14</v>
          </cell>
          <cell r="M104">
            <v>0</v>
          </cell>
        </row>
        <row r="105">
          <cell r="A105" t="str">
            <v>065030.000</v>
          </cell>
          <cell r="H105">
            <v>-9004.6000000000058</v>
          </cell>
          <cell r="K105">
            <v>-1198611.8500000001</v>
          </cell>
          <cell r="M105">
            <v>-2031632.99</v>
          </cell>
        </row>
        <row r="106">
          <cell r="A106" t="str">
            <v>065030.600</v>
          </cell>
          <cell r="H106">
            <v>1865.21</v>
          </cell>
          <cell r="K106">
            <v>-4121.71</v>
          </cell>
          <cell r="M106">
            <v>0</v>
          </cell>
        </row>
        <row r="107">
          <cell r="A107" t="str">
            <v>080010.000</v>
          </cell>
          <cell r="H107">
            <v>-19550000</v>
          </cell>
          <cell r="K107">
            <v>-20000000</v>
          </cell>
          <cell r="M107">
            <v>-20000000</v>
          </cell>
        </row>
        <row r="108">
          <cell r="A108" t="str">
            <v>081010.000</v>
          </cell>
          <cell r="H108">
            <v>0</v>
          </cell>
          <cell r="K108">
            <v>0</v>
          </cell>
          <cell r="M108">
            <v>458951.39</v>
          </cell>
        </row>
        <row r="109">
          <cell r="A109" t="str">
            <v>081030.000</v>
          </cell>
          <cell r="H109">
            <v>0</v>
          </cell>
          <cell r="K109">
            <v>0</v>
          </cell>
          <cell r="M109">
            <v>0</v>
          </cell>
        </row>
        <row r="110">
          <cell r="A110" t="str">
            <v>082010.000</v>
          </cell>
          <cell r="H110">
            <v>5960136.6999999993</v>
          </cell>
          <cell r="K110">
            <v>-18891065.539999999</v>
          </cell>
          <cell r="M110">
            <v>-32658571.91</v>
          </cell>
        </row>
        <row r="111">
          <cell r="A111" t="str">
            <v>082020.000</v>
          </cell>
          <cell r="H111">
            <v>0</v>
          </cell>
          <cell r="K111">
            <v>0</v>
          </cell>
          <cell r="M111">
            <v>0</v>
          </cell>
        </row>
        <row r="112">
          <cell r="A112" t="str">
            <v>084010.000</v>
          </cell>
          <cell r="H112">
            <v>0</v>
          </cell>
          <cell r="K112">
            <v>0</v>
          </cell>
          <cell r="M112">
            <v>1863234.6</v>
          </cell>
        </row>
        <row r="113">
          <cell r="A113" t="str">
            <v>110102.521</v>
          </cell>
          <cell r="H113">
            <v>-7615254.4900000021</v>
          </cell>
          <cell r="K113">
            <v>-61936657.990000002</v>
          </cell>
          <cell r="M113">
            <v>-61382553.810000002</v>
          </cell>
        </row>
        <row r="114">
          <cell r="A114" t="str">
            <v>110900.521</v>
          </cell>
          <cell r="H114">
            <v>0</v>
          </cell>
          <cell r="K114">
            <v>0</v>
          </cell>
          <cell r="M114">
            <v>0</v>
          </cell>
        </row>
        <row r="115">
          <cell r="A115" t="str">
            <v>113011.521</v>
          </cell>
          <cell r="H115">
            <v>-610798</v>
          </cell>
          <cell r="K115">
            <v>-5886419.4699999997</v>
          </cell>
          <cell r="M115">
            <v>-5886419.46</v>
          </cell>
        </row>
        <row r="116">
          <cell r="A116" t="str">
            <v>113012.521</v>
          </cell>
          <cell r="H116">
            <v>576989.01</v>
          </cell>
          <cell r="K116">
            <v>-2122348.5099999998</v>
          </cell>
          <cell r="M116">
            <v>-2699337.52</v>
          </cell>
        </row>
        <row r="117">
          <cell r="A117" t="str">
            <v>113014.521</v>
          </cell>
          <cell r="H117">
            <v>437874.35</v>
          </cell>
          <cell r="K117">
            <v>-8025227.2100000009</v>
          </cell>
          <cell r="M117">
            <v>-9060562.0999999996</v>
          </cell>
        </row>
        <row r="118">
          <cell r="A118" t="str">
            <v>113015.521</v>
          </cell>
          <cell r="H118">
            <v>0</v>
          </cell>
          <cell r="K118">
            <v>0</v>
          </cell>
          <cell r="M118">
            <v>0</v>
          </cell>
        </row>
        <row r="119">
          <cell r="A119" t="str">
            <v>114048.521</v>
          </cell>
          <cell r="H119">
            <v>133.68000000000029</v>
          </cell>
          <cell r="K119">
            <v>-566971.71</v>
          </cell>
          <cell r="M119">
            <v>-620761.86</v>
          </cell>
        </row>
        <row r="120">
          <cell r="A120" t="str">
            <v>116101.521</v>
          </cell>
          <cell r="H120">
            <v>-10070851.98</v>
          </cell>
          <cell r="K120">
            <v>-79723865.150000006</v>
          </cell>
          <cell r="M120">
            <v>-78250459.109999999</v>
          </cell>
        </row>
        <row r="121">
          <cell r="A121" t="str">
            <v>190105.521</v>
          </cell>
          <cell r="H121">
            <v>55707</v>
          </cell>
          <cell r="K121">
            <v>-13050789.859999999</v>
          </cell>
          <cell r="M121">
            <v>-13143779.85</v>
          </cell>
        </row>
        <row r="122">
          <cell r="A122" t="str">
            <v>191107.521</v>
          </cell>
          <cell r="H122">
            <v>-1</v>
          </cell>
          <cell r="K122">
            <v>-23168.959999999999</v>
          </cell>
          <cell r="M122">
            <v>-23167.96</v>
          </cell>
        </row>
        <row r="123">
          <cell r="A123" t="str">
            <v>191201.603</v>
          </cell>
          <cell r="H123">
            <v>-346754</v>
          </cell>
          <cell r="K123">
            <v>-4595317.2</v>
          </cell>
          <cell r="M123">
            <v>0</v>
          </cell>
        </row>
        <row r="124">
          <cell r="A124" t="str">
            <v>191202.603</v>
          </cell>
          <cell r="H124">
            <v>-340165</v>
          </cell>
          <cell r="K124">
            <v>-5036067.91</v>
          </cell>
          <cell r="M124">
            <v>0</v>
          </cell>
        </row>
        <row r="125">
          <cell r="A125" t="str">
            <v>191203.603</v>
          </cell>
          <cell r="H125">
            <v>0</v>
          </cell>
          <cell r="K125">
            <v>-1994717.45</v>
          </cell>
          <cell r="M125">
            <v>0</v>
          </cell>
        </row>
        <row r="126">
          <cell r="A126" t="str">
            <v>191204.603</v>
          </cell>
          <cell r="H126">
            <v>-30600</v>
          </cell>
          <cell r="K126">
            <v>-646294.9</v>
          </cell>
          <cell r="M126">
            <v>0</v>
          </cell>
        </row>
        <row r="127">
          <cell r="A127" t="str">
            <v>191205.603</v>
          </cell>
          <cell r="H127">
            <v>-10200</v>
          </cell>
          <cell r="K127">
            <v>-187924</v>
          </cell>
          <cell r="M127">
            <v>0</v>
          </cell>
        </row>
        <row r="128">
          <cell r="A128" t="str">
            <v>191206.603</v>
          </cell>
          <cell r="H128">
            <v>0</v>
          </cell>
          <cell r="K128">
            <v>-13155.87</v>
          </cell>
          <cell r="M128">
            <v>0</v>
          </cell>
        </row>
        <row r="129">
          <cell r="A129" t="str">
            <v>191207.603</v>
          </cell>
          <cell r="H129">
            <v>-981115.46</v>
          </cell>
          <cell r="K129">
            <v>-5376005.3399999999</v>
          </cell>
          <cell r="M129">
            <v>0</v>
          </cell>
        </row>
        <row r="130">
          <cell r="A130" t="str">
            <v>191208.603</v>
          </cell>
          <cell r="H130">
            <v>-13600</v>
          </cell>
          <cell r="K130">
            <v>-18927.099999999999</v>
          </cell>
          <cell r="M130">
            <v>0</v>
          </cell>
        </row>
        <row r="131">
          <cell r="A131" t="str">
            <v>191209.603</v>
          </cell>
          <cell r="H131">
            <v>0</v>
          </cell>
          <cell r="K131">
            <v>-292823.19</v>
          </cell>
          <cell r="M131">
            <v>0</v>
          </cell>
        </row>
        <row r="132">
          <cell r="A132" t="str">
            <v>191210.603</v>
          </cell>
          <cell r="H132">
            <v>0</v>
          </cell>
          <cell r="K132">
            <v>-191298.16</v>
          </cell>
          <cell r="M132">
            <v>0</v>
          </cell>
        </row>
        <row r="133">
          <cell r="A133" t="str">
            <v>191211.603</v>
          </cell>
          <cell r="H133">
            <v>0</v>
          </cell>
          <cell r="K133">
            <v>-44976</v>
          </cell>
          <cell r="M133">
            <v>0</v>
          </cell>
        </row>
        <row r="134">
          <cell r="A134" t="str">
            <v>191212.603</v>
          </cell>
          <cell r="H134">
            <v>0</v>
          </cell>
          <cell r="K134">
            <v>-947913.34</v>
          </cell>
          <cell r="M134">
            <v>0</v>
          </cell>
        </row>
        <row r="135">
          <cell r="A135" t="str">
            <v>191213.603</v>
          </cell>
          <cell r="H135">
            <v>-22171</v>
          </cell>
          <cell r="K135">
            <v>-22171</v>
          </cell>
          <cell r="M135">
            <v>0</v>
          </cell>
        </row>
        <row r="136">
          <cell r="A136" t="str">
            <v>191214.603</v>
          </cell>
          <cell r="H136">
            <v>0</v>
          </cell>
          <cell r="K136">
            <v>0</v>
          </cell>
          <cell r="M136">
            <v>0</v>
          </cell>
        </row>
        <row r="137">
          <cell r="A137" t="str">
            <v>191215.603</v>
          </cell>
          <cell r="H137">
            <v>0</v>
          </cell>
          <cell r="K137">
            <v>0</v>
          </cell>
          <cell r="M137">
            <v>0</v>
          </cell>
        </row>
        <row r="138">
          <cell r="A138" t="str">
            <v>192000.603</v>
          </cell>
          <cell r="H138">
            <v>-87230.27</v>
          </cell>
          <cell r="K138">
            <v>-961937.44000000006</v>
          </cell>
          <cell r="M138">
            <v>0</v>
          </cell>
        </row>
        <row r="139">
          <cell r="A139" t="str">
            <v>193000.603</v>
          </cell>
          <cell r="H139">
            <v>0</v>
          </cell>
          <cell r="K139">
            <v>0</v>
          </cell>
          <cell r="M139">
            <v>0</v>
          </cell>
        </row>
        <row r="140">
          <cell r="A140" t="str">
            <v>210100.603</v>
          </cell>
          <cell r="H140">
            <v>4207132.4400000004</v>
          </cell>
          <cell r="K140">
            <v>19238748.84</v>
          </cell>
          <cell r="M140">
            <v>0</v>
          </cell>
        </row>
        <row r="141">
          <cell r="A141" t="str">
            <v>210102.521</v>
          </cell>
          <cell r="H141">
            <v>1789980.42</v>
          </cell>
          <cell r="K141">
            <v>26264077.229999997</v>
          </cell>
          <cell r="M141">
            <v>28502980.289999999</v>
          </cell>
        </row>
        <row r="142">
          <cell r="A142" t="str">
            <v>210200.603</v>
          </cell>
          <cell r="H142">
            <v>-2462526.9800000004</v>
          </cell>
          <cell r="K142">
            <v>107522.29999999935</v>
          </cell>
          <cell r="M142">
            <v>0</v>
          </cell>
        </row>
        <row r="143">
          <cell r="A143" t="str">
            <v>213011.521</v>
          </cell>
          <cell r="H143">
            <v>179372.26</v>
          </cell>
          <cell r="K143">
            <v>1818418.65</v>
          </cell>
          <cell r="M143">
            <v>1819216.02</v>
          </cell>
        </row>
        <row r="144">
          <cell r="A144" t="str">
            <v>213012.521</v>
          </cell>
          <cell r="H144">
            <v>-14047.3</v>
          </cell>
          <cell r="K144">
            <v>979476.2</v>
          </cell>
          <cell r="M144">
            <v>993523.5</v>
          </cell>
        </row>
        <row r="145">
          <cell r="A145" t="str">
            <v>213013.521</v>
          </cell>
          <cell r="H145">
            <v>0</v>
          </cell>
          <cell r="K145">
            <v>0</v>
          </cell>
          <cell r="M145">
            <v>0</v>
          </cell>
        </row>
        <row r="146">
          <cell r="A146" t="str">
            <v>213014.521</v>
          </cell>
          <cell r="H146">
            <v>-396855.62</v>
          </cell>
          <cell r="K146">
            <v>4008069.0300000003</v>
          </cell>
          <cell r="M146">
            <v>4803970.04</v>
          </cell>
        </row>
        <row r="147">
          <cell r="A147" t="str">
            <v>213015.521</v>
          </cell>
          <cell r="H147">
            <v>0</v>
          </cell>
          <cell r="K147">
            <v>0</v>
          </cell>
          <cell r="M147">
            <v>0</v>
          </cell>
        </row>
        <row r="148">
          <cell r="A148" t="str">
            <v>214048.521</v>
          </cell>
          <cell r="H148">
            <v>13854.12</v>
          </cell>
          <cell r="K148">
            <v>152497.38</v>
          </cell>
          <cell r="M148">
            <v>152497.38</v>
          </cell>
        </row>
        <row r="149">
          <cell r="A149" t="str">
            <v>290105.521</v>
          </cell>
          <cell r="H149">
            <v>21520</v>
          </cell>
          <cell r="K149">
            <v>11424863.880000001</v>
          </cell>
          <cell r="M149">
            <v>11424863.880000001</v>
          </cell>
        </row>
        <row r="150">
          <cell r="A150" t="str">
            <v>310110.521</v>
          </cell>
          <cell r="H150">
            <v>1250731.5</v>
          </cell>
          <cell r="K150">
            <v>10212577.66</v>
          </cell>
          <cell r="M150">
            <v>10212577.66</v>
          </cell>
        </row>
        <row r="151">
          <cell r="A151" t="str">
            <v>310120.521</v>
          </cell>
          <cell r="H151">
            <v>0</v>
          </cell>
          <cell r="K151">
            <v>23217.52</v>
          </cell>
          <cell r="M151">
            <v>23217.52</v>
          </cell>
        </row>
        <row r="152">
          <cell r="A152" t="str">
            <v>310140.521</v>
          </cell>
          <cell r="H152">
            <v>0</v>
          </cell>
          <cell r="K152">
            <v>0</v>
          </cell>
          <cell r="M152">
            <v>0</v>
          </cell>
        </row>
        <row r="153">
          <cell r="A153" t="str">
            <v>311110.521</v>
          </cell>
          <cell r="H153">
            <v>0</v>
          </cell>
          <cell r="K153">
            <v>0</v>
          </cell>
          <cell r="M153">
            <v>0</v>
          </cell>
        </row>
        <row r="154">
          <cell r="A154" t="str">
            <v>312110.521</v>
          </cell>
          <cell r="H154">
            <v>0</v>
          </cell>
          <cell r="K154">
            <v>12000</v>
          </cell>
          <cell r="M154">
            <v>12000</v>
          </cell>
        </row>
        <row r="155">
          <cell r="A155" t="str">
            <v>313110.521</v>
          </cell>
          <cell r="H155">
            <v>29166</v>
          </cell>
          <cell r="K155">
            <v>215230.17</v>
          </cell>
          <cell r="M155">
            <v>215150.17</v>
          </cell>
        </row>
        <row r="156">
          <cell r="A156" t="str">
            <v>313120.521</v>
          </cell>
          <cell r="H156">
            <v>0</v>
          </cell>
          <cell r="K156">
            <v>0</v>
          </cell>
          <cell r="M156">
            <v>0</v>
          </cell>
        </row>
        <row r="157">
          <cell r="A157" t="str">
            <v>313130.521</v>
          </cell>
          <cell r="H157">
            <v>0</v>
          </cell>
          <cell r="K157">
            <v>0</v>
          </cell>
          <cell r="M157">
            <v>0</v>
          </cell>
        </row>
        <row r="158">
          <cell r="A158" t="str">
            <v>313140.521</v>
          </cell>
          <cell r="H158">
            <v>0</v>
          </cell>
          <cell r="K158">
            <v>9345</v>
          </cell>
          <cell r="M158">
            <v>9345</v>
          </cell>
        </row>
        <row r="159">
          <cell r="A159" t="str">
            <v>313150.521</v>
          </cell>
          <cell r="H159">
            <v>3716.2</v>
          </cell>
          <cell r="K159">
            <v>36539.699999999997</v>
          </cell>
          <cell r="M159">
            <v>36539.699999999997</v>
          </cell>
        </row>
        <row r="160">
          <cell r="A160" t="str">
            <v>313160.521</v>
          </cell>
          <cell r="H160">
            <v>10347.76</v>
          </cell>
          <cell r="K160">
            <v>102142.62999999999</v>
          </cell>
          <cell r="M160">
            <v>102142.62</v>
          </cell>
        </row>
        <row r="161">
          <cell r="A161" t="str">
            <v>313170.521</v>
          </cell>
          <cell r="H161">
            <v>11611.89</v>
          </cell>
          <cell r="K161">
            <v>111375.03</v>
          </cell>
          <cell r="M161">
            <v>111375.03</v>
          </cell>
        </row>
        <row r="162">
          <cell r="A162" t="str">
            <v>313180.521</v>
          </cell>
          <cell r="H162">
            <v>-4025</v>
          </cell>
          <cell r="K162">
            <v>78429.16</v>
          </cell>
          <cell r="M162">
            <v>84829.16</v>
          </cell>
        </row>
        <row r="163">
          <cell r="A163" t="str">
            <v>313190.521</v>
          </cell>
          <cell r="H163">
            <v>0</v>
          </cell>
          <cell r="K163">
            <v>631048.5</v>
          </cell>
          <cell r="M163">
            <v>651967</v>
          </cell>
        </row>
        <row r="164">
          <cell r="A164" t="str">
            <v>313210.521</v>
          </cell>
          <cell r="H164">
            <v>0</v>
          </cell>
          <cell r="K164">
            <v>0</v>
          </cell>
          <cell r="M164">
            <v>0</v>
          </cell>
        </row>
        <row r="165">
          <cell r="A165" t="str">
            <v>313220.521</v>
          </cell>
          <cell r="H165">
            <v>0</v>
          </cell>
          <cell r="K165">
            <v>0</v>
          </cell>
          <cell r="M165">
            <v>0</v>
          </cell>
        </row>
        <row r="166">
          <cell r="A166" t="str">
            <v>313230.521</v>
          </cell>
          <cell r="H166">
            <v>0</v>
          </cell>
          <cell r="K166">
            <v>0</v>
          </cell>
          <cell r="M166">
            <v>0</v>
          </cell>
        </row>
        <row r="167">
          <cell r="A167" t="str">
            <v>313250.521</v>
          </cell>
          <cell r="H167">
            <v>8084.5</v>
          </cell>
          <cell r="K167">
            <v>34321.35</v>
          </cell>
          <cell r="M167">
            <v>33524.35</v>
          </cell>
        </row>
        <row r="168">
          <cell r="A168" t="str">
            <v>313260.521</v>
          </cell>
          <cell r="H168">
            <v>0</v>
          </cell>
          <cell r="K168">
            <v>0</v>
          </cell>
          <cell r="M168">
            <v>0</v>
          </cell>
        </row>
        <row r="169">
          <cell r="A169" t="str">
            <v>313270.521</v>
          </cell>
          <cell r="H169">
            <v>36610</v>
          </cell>
          <cell r="K169">
            <v>299490</v>
          </cell>
          <cell r="M169">
            <v>299490</v>
          </cell>
        </row>
        <row r="170">
          <cell r="A170" t="str">
            <v>313280.521</v>
          </cell>
          <cell r="H170">
            <v>9910.3299999999981</v>
          </cell>
          <cell r="K170">
            <v>109677.29000000001</v>
          </cell>
          <cell r="M170">
            <v>127147.88</v>
          </cell>
        </row>
        <row r="171">
          <cell r="A171" t="str">
            <v>313290.521</v>
          </cell>
          <cell r="H171">
            <v>152439.01999999999</v>
          </cell>
          <cell r="K171">
            <v>1462586.09</v>
          </cell>
          <cell r="M171">
            <v>1462586.09</v>
          </cell>
        </row>
        <row r="172">
          <cell r="A172" t="str">
            <v>320110.521</v>
          </cell>
          <cell r="H172">
            <v>34393</v>
          </cell>
          <cell r="K172">
            <v>211002.12</v>
          </cell>
          <cell r="M172">
            <v>212687.8</v>
          </cell>
        </row>
        <row r="173">
          <cell r="A173" t="str">
            <v>321140.521</v>
          </cell>
          <cell r="H173">
            <v>0</v>
          </cell>
          <cell r="K173">
            <v>0</v>
          </cell>
          <cell r="M173">
            <v>0</v>
          </cell>
        </row>
        <row r="174">
          <cell r="A174" t="str">
            <v>321150.521</v>
          </cell>
          <cell r="H174">
            <v>0</v>
          </cell>
          <cell r="K174">
            <v>0</v>
          </cell>
          <cell r="M174">
            <v>0</v>
          </cell>
        </row>
        <row r="175">
          <cell r="A175" t="str">
            <v>321180.521</v>
          </cell>
          <cell r="H175">
            <v>0</v>
          </cell>
          <cell r="K175">
            <v>0</v>
          </cell>
          <cell r="M175">
            <v>0</v>
          </cell>
        </row>
        <row r="176">
          <cell r="A176" t="str">
            <v>322110.521</v>
          </cell>
          <cell r="H176">
            <v>233759.02999999997</v>
          </cell>
          <cell r="K176">
            <v>1914404.7</v>
          </cell>
          <cell r="M176">
            <v>1957706.09</v>
          </cell>
        </row>
        <row r="177">
          <cell r="A177" t="str">
            <v>323110.521</v>
          </cell>
          <cell r="H177">
            <v>0</v>
          </cell>
          <cell r="K177">
            <v>62390</v>
          </cell>
          <cell r="M177">
            <v>62390</v>
          </cell>
        </row>
        <row r="178">
          <cell r="A178" t="str">
            <v>323120.521</v>
          </cell>
          <cell r="H178">
            <v>109115.5</v>
          </cell>
          <cell r="K178">
            <v>109115.5</v>
          </cell>
          <cell r="M178">
            <v>-5160.01</v>
          </cell>
        </row>
        <row r="179">
          <cell r="A179" t="str">
            <v>323130.521</v>
          </cell>
          <cell r="H179">
            <v>1356307.9299999997</v>
          </cell>
          <cell r="K179">
            <v>11749536.529999999</v>
          </cell>
          <cell r="M179">
            <v>11749536.529999999</v>
          </cell>
        </row>
        <row r="180">
          <cell r="A180" t="str">
            <v>350110.521</v>
          </cell>
          <cell r="H180">
            <v>9000</v>
          </cell>
          <cell r="K180">
            <v>81000</v>
          </cell>
          <cell r="M180">
            <v>81000</v>
          </cell>
        </row>
        <row r="181">
          <cell r="A181" t="str">
            <v>350120.521</v>
          </cell>
          <cell r="H181">
            <v>38947.370000000003</v>
          </cell>
          <cell r="K181">
            <v>369876.01</v>
          </cell>
          <cell r="M181">
            <v>357726.33</v>
          </cell>
        </row>
        <row r="182">
          <cell r="A182" t="str">
            <v>350130.521</v>
          </cell>
          <cell r="H182">
            <v>0</v>
          </cell>
          <cell r="K182">
            <v>0</v>
          </cell>
          <cell r="M182">
            <v>0</v>
          </cell>
        </row>
        <row r="183">
          <cell r="A183" t="str">
            <v>353110.521</v>
          </cell>
          <cell r="H183">
            <v>63284.21</v>
          </cell>
          <cell r="K183">
            <v>446416.27</v>
          </cell>
          <cell r="M183">
            <v>510903.74</v>
          </cell>
        </row>
        <row r="184">
          <cell r="A184" t="str">
            <v>353120.521</v>
          </cell>
          <cell r="H184">
            <v>398261.03</v>
          </cell>
          <cell r="K184">
            <v>4327908.59</v>
          </cell>
          <cell r="M184">
            <v>4318055.75</v>
          </cell>
        </row>
        <row r="185">
          <cell r="A185" t="str">
            <v>353120.603</v>
          </cell>
          <cell r="H185">
            <v>0</v>
          </cell>
          <cell r="K185">
            <v>0</v>
          </cell>
          <cell r="M185">
            <v>0</v>
          </cell>
        </row>
        <row r="186">
          <cell r="A186" t="str">
            <v>353130.521</v>
          </cell>
          <cell r="H186">
            <v>395131.15</v>
          </cell>
          <cell r="K186">
            <v>944661.95000000007</v>
          </cell>
          <cell r="M186">
            <v>1066513.57</v>
          </cell>
        </row>
        <row r="187">
          <cell r="A187" t="str">
            <v>353140.521</v>
          </cell>
          <cell r="H187">
            <v>0</v>
          </cell>
          <cell r="K187">
            <v>0</v>
          </cell>
          <cell r="M187">
            <v>0</v>
          </cell>
        </row>
        <row r="188">
          <cell r="A188" t="str">
            <v>353150.521</v>
          </cell>
          <cell r="H188">
            <v>77395.740000000005</v>
          </cell>
          <cell r="K188">
            <v>101790.01000000001</v>
          </cell>
          <cell r="M188">
            <v>128394.01</v>
          </cell>
        </row>
        <row r="189">
          <cell r="A189" t="str">
            <v>354201.521</v>
          </cell>
          <cell r="H189">
            <v>629252</v>
          </cell>
          <cell r="K189">
            <v>4725139.0299999993</v>
          </cell>
          <cell r="M189">
            <v>4867251.2699999996</v>
          </cell>
        </row>
        <row r="190">
          <cell r="A190" t="str">
            <v>355110.521</v>
          </cell>
          <cell r="H190">
            <v>19969</v>
          </cell>
          <cell r="K190">
            <v>166192</v>
          </cell>
          <cell r="M190">
            <v>161442</v>
          </cell>
        </row>
        <row r="191">
          <cell r="A191" t="str">
            <v>355120.521</v>
          </cell>
          <cell r="H191">
            <v>0</v>
          </cell>
          <cell r="K191">
            <v>1500</v>
          </cell>
          <cell r="M191">
            <v>1500</v>
          </cell>
        </row>
        <row r="192">
          <cell r="A192" t="str">
            <v>355150.521</v>
          </cell>
          <cell r="H192">
            <v>0</v>
          </cell>
          <cell r="K192">
            <v>0</v>
          </cell>
          <cell r="M192">
            <v>0</v>
          </cell>
        </row>
        <row r="193">
          <cell r="A193" t="str">
            <v>356110.521</v>
          </cell>
          <cell r="H193">
            <v>47040.179999999993</v>
          </cell>
          <cell r="K193">
            <v>204836.16</v>
          </cell>
          <cell r="M193">
            <v>219493.22</v>
          </cell>
        </row>
        <row r="194">
          <cell r="A194" t="str">
            <v>356120.521</v>
          </cell>
          <cell r="H194">
            <v>46739.91</v>
          </cell>
          <cell r="K194">
            <v>390297.23</v>
          </cell>
          <cell r="M194">
            <v>466646.17</v>
          </cell>
        </row>
        <row r="195">
          <cell r="A195" t="str">
            <v>357110.521</v>
          </cell>
          <cell r="H195">
            <v>0</v>
          </cell>
          <cell r="K195">
            <v>0</v>
          </cell>
          <cell r="M195">
            <v>0</v>
          </cell>
        </row>
        <row r="196">
          <cell r="A196" t="str">
            <v>358110.521</v>
          </cell>
          <cell r="H196">
            <v>63511</v>
          </cell>
          <cell r="K196">
            <v>253561</v>
          </cell>
          <cell r="M196">
            <v>253705</v>
          </cell>
        </row>
        <row r="197">
          <cell r="A197" t="str">
            <v>359110.521</v>
          </cell>
          <cell r="H197">
            <v>51924.57</v>
          </cell>
          <cell r="K197">
            <v>374843.9</v>
          </cell>
          <cell r="M197">
            <v>386563.07</v>
          </cell>
        </row>
        <row r="198">
          <cell r="A198" t="str">
            <v>360110.521</v>
          </cell>
          <cell r="H198">
            <v>0</v>
          </cell>
          <cell r="K198">
            <v>426262.45</v>
          </cell>
          <cell r="M198">
            <v>426262.45</v>
          </cell>
        </row>
        <row r="199">
          <cell r="A199" t="str">
            <v>361120.521</v>
          </cell>
          <cell r="H199">
            <v>0</v>
          </cell>
          <cell r="K199">
            <v>13077.5</v>
          </cell>
          <cell r="M199">
            <v>13077.5</v>
          </cell>
        </row>
        <row r="200">
          <cell r="A200" t="str">
            <v>361130.521</v>
          </cell>
          <cell r="H200">
            <v>-17868.66</v>
          </cell>
          <cell r="K200">
            <v>295388.97000000003</v>
          </cell>
          <cell r="M200">
            <v>261481.98</v>
          </cell>
        </row>
        <row r="201">
          <cell r="A201" t="str">
            <v>361140.521</v>
          </cell>
          <cell r="H201">
            <v>0</v>
          </cell>
          <cell r="K201">
            <v>0</v>
          </cell>
          <cell r="M201">
            <v>0</v>
          </cell>
        </row>
        <row r="202">
          <cell r="A202" t="str">
            <v>361150.521</v>
          </cell>
          <cell r="H202">
            <v>0</v>
          </cell>
          <cell r="K202">
            <v>0</v>
          </cell>
          <cell r="M202">
            <v>0</v>
          </cell>
        </row>
        <row r="203">
          <cell r="A203" t="str">
            <v>380110.521</v>
          </cell>
          <cell r="H203">
            <v>0</v>
          </cell>
          <cell r="K203">
            <v>0</v>
          </cell>
          <cell r="M203">
            <v>0</v>
          </cell>
        </row>
        <row r="204">
          <cell r="A204" t="str">
            <v>380120.521</v>
          </cell>
          <cell r="H204">
            <v>0</v>
          </cell>
          <cell r="K204">
            <v>0</v>
          </cell>
          <cell r="M204">
            <v>0</v>
          </cell>
        </row>
        <row r="205">
          <cell r="A205" t="str">
            <v>380130.521</v>
          </cell>
          <cell r="H205">
            <v>212.59000000000015</v>
          </cell>
          <cell r="K205">
            <v>7478.53</v>
          </cell>
          <cell r="M205">
            <v>18248.939999999999</v>
          </cell>
        </row>
        <row r="206">
          <cell r="A206" t="str">
            <v>390010.521</v>
          </cell>
          <cell r="H206">
            <v>0</v>
          </cell>
          <cell r="K206">
            <v>370400</v>
          </cell>
          <cell r="M206">
            <v>370399</v>
          </cell>
        </row>
        <row r="207">
          <cell r="A207" t="str">
            <v>410110.521</v>
          </cell>
          <cell r="H207">
            <v>87990.12</v>
          </cell>
          <cell r="K207">
            <v>724489.08</v>
          </cell>
          <cell r="M207">
            <v>724489.08</v>
          </cell>
        </row>
        <row r="208">
          <cell r="A208" t="str">
            <v>410120.521</v>
          </cell>
          <cell r="H208">
            <v>0</v>
          </cell>
          <cell r="K208">
            <v>8461.14</v>
          </cell>
          <cell r="M208">
            <v>8461.14</v>
          </cell>
        </row>
        <row r="209">
          <cell r="A209" t="str">
            <v>410150.521</v>
          </cell>
          <cell r="H209">
            <v>443902.44</v>
          </cell>
          <cell r="K209">
            <v>4668951.07</v>
          </cell>
          <cell r="M209">
            <v>4668951.1100000003</v>
          </cell>
        </row>
        <row r="210">
          <cell r="A210" t="str">
            <v>411110.521</v>
          </cell>
          <cell r="H210">
            <v>35756.49</v>
          </cell>
          <cell r="K210">
            <v>295045.7</v>
          </cell>
          <cell r="M210">
            <v>295045.7</v>
          </cell>
        </row>
        <row r="211">
          <cell r="A211" t="str">
            <v>413110.521</v>
          </cell>
          <cell r="H211">
            <v>3000</v>
          </cell>
          <cell r="K211">
            <v>25576</v>
          </cell>
          <cell r="M211">
            <v>25576</v>
          </cell>
        </row>
        <row r="212">
          <cell r="A212" t="str">
            <v>413120.521</v>
          </cell>
          <cell r="H212">
            <v>30487.8</v>
          </cell>
          <cell r="K212">
            <v>292517.18</v>
          </cell>
          <cell r="M212">
            <v>292517.18</v>
          </cell>
        </row>
        <row r="213">
          <cell r="A213" t="str">
            <v>413150.521</v>
          </cell>
          <cell r="H213">
            <v>550.49</v>
          </cell>
          <cell r="K213">
            <v>4745.57</v>
          </cell>
          <cell r="M213">
            <v>4745.57</v>
          </cell>
        </row>
        <row r="214">
          <cell r="A214" t="str">
            <v>413160.521</v>
          </cell>
          <cell r="H214">
            <v>1223.42</v>
          </cell>
          <cell r="K214">
            <v>12250.14</v>
          </cell>
          <cell r="M214">
            <v>12250.14</v>
          </cell>
        </row>
        <row r="215">
          <cell r="A215" t="str">
            <v>413170.521</v>
          </cell>
          <cell r="H215">
            <v>2752.81</v>
          </cell>
          <cell r="K215">
            <v>25032.560000000001</v>
          </cell>
          <cell r="M215">
            <v>25032.560000000001</v>
          </cell>
        </row>
        <row r="216">
          <cell r="A216" t="str">
            <v>413180.521</v>
          </cell>
          <cell r="H216">
            <v>-124.09000000000378</v>
          </cell>
          <cell r="K216">
            <v>123237.59</v>
          </cell>
          <cell r="M216">
            <v>123237.59</v>
          </cell>
        </row>
        <row r="217">
          <cell r="A217" t="str">
            <v>413190.521</v>
          </cell>
          <cell r="H217">
            <v>0</v>
          </cell>
          <cell r="K217">
            <v>24407.18</v>
          </cell>
          <cell r="M217">
            <v>24407.18</v>
          </cell>
        </row>
        <row r="218">
          <cell r="A218" t="str">
            <v>413210.521</v>
          </cell>
          <cell r="H218">
            <v>10250</v>
          </cell>
          <cell r="K218">
            <v>97947.37</v>
          </cell>
          <cell r="M218">
            <v>94000</v>
          </cell>
        </row>
        <row r="219">
          <cell r="A219" t="str">
            <v>413220.521</v>
          </cell>
          <cell r="H219">
            <v>17217</v>
          </cell>
          <cell r="K219">
            <v>148903</v>
          </cell>
          <cell r="M219">
            <v>148903</v>
          </cell>
        </row>
        <row r="220">
          <cell r="A220" t="str">
            <v>413230.521</v>
          </cell>
          <cell r="H220">
            <v>0</v>
          </cell>
          <cell r="K220">
            <v>0</v>
          </cell>
          <cell r="M220">
            <v>0</v>
          </cell>
        </row>
        <row r="221">
          <cell r="A221" t="str">
            <v>413240.521</v>
          </cell>
          <cell r="H221">
            <v>0</v>
          </cell>
          <cell r="K221">
            <v>0</v>
          </cell>
          <cell r="M221">
            <v>0</v>
          </cell>
        </row>
        <row r="222">
          <cell r="A222" t="str">
            <v>413250.521</v>
          </cell>
          <cell r="H222">
            <v>-2684897.76</v>
          </cell>
          <cell r="K222">
            <v>2367413.3100000005</v>
          </cell>
          <cell r="M222">
            <v>5380622.8499999996</v>
          </cell>
        </row>
        <row r="223">
          <cell r="A223" t="str">
            <v>413260.521</v>
          </cell>
          <cell r="H223">
            <v>0</v>
          </cell>
          <cell r="K223">
            <v>0</v>
          </cell>
          <cell r="M223">
            <v>0</v>
          </cell>
        </row>
        <row r="224">
          <cell r="A224" t="str">
            <v>413270.521</v>
          </cell>
          <cell r="H224">
            <v>188947.37</v>
          </cell>
          <cell r="K224">
            <v>1590789.48</v>
          </cell>
          <cell r="M224">
            <v>1579736.85</v>
          </cell>
        </row>
        <row r="225">
          <cell r="A225" t="str">
            <v>413280.521</v>
          </cell>
          <cell r="H225">
            <v>13667.349999999999</v>
          </cell>
          <cell r="K225">
            <v>158202.56</v>
          </cell>
          <cell r="M225">
            <v>156940.07999999999</v>
          </cell>
        </row>
        <row r="226">
          <cell r="A226" t="str">
            <v>441110.521</v>
          </cell>
          <cell r="H226">
            <v>0</v>
          </cell>
          <cell r="K226">
            <v>0</v>
          </cell>
          <cell r="M226">
            <v>0</v>
          </cell>
        </row>
        <row r="227">
          <cell r="A227" t="str">
            <v>441210.521</v>
          </cell>
          <cell r="H227">
            <v>0</v>
          </cell>
          <cell r="K227">
            <v>0</v>
          </cell>
          <cell r="M227">
            <v>0</v>
          </cell>
        </row>
        <row r="228">
          <cell r="A228" t="str">
            <v>441510.521</v>
          </cell>
          <cell r="H228">
            <v>4862.07</v>
          </cell>
          <cell r="K228">
            <v>44244.85</v>
          </cell>
          <cell r="M228">
            <v>0</v>
          </cell>
        </row>
        <row r="229">
          <cell r="A229" t="str">
            <v>441510.603</v>
          </cell>
          <cell r="H229">
            <v>1637.67</v>
          </cell>
          <cell r="K229">
            <v>5256.34</v>
          </cell>
          <cell r="M229">
            <v>0</v>
          </cell>
        </row>
        <row r="230">
          <cell r="A230" t="str">
            <v>441610.521</v>
          </cell>
          <cell r="H230">
            <v>14939.51</v>
          </cell>
          <cell r="K230">
            <v>135949.57</v>
          </cell>
          <cell r="M230">
            <v>0</v>
          </cell>
        </row>
        <row r="231">
          <cell r="A231" t="str">
            <v>450110.521</v>
          </cell>
          <cell r="H231">
            <v>0</v>
          </cell>
          <cell r="K231">
            <v>0</v>
          </cell>
          <cell r="M231">
            <v>0</v>
          </cell>
        </row>
        <row r="232">
          <cell r="A232" t="str">
            <v>450120.521</v>
          </cell>
          <cell r="H232">
            <v>71690</v>
          </cell>
          <cell r="K232">
            <v>637060</v>
          </cell>
          <cell r="M232">
            <v>649209.68000000005</v>
          </cell>
        </row>
        <row r="233">
          <cell r="A233" t="str">
            <v>450130.521</v>
          </cell>
          <cell r="H233">
            <v>348061.66</v>
          </cell>
          <cell r="K233">
            <v>2512293.7200000002</v>
          </cell>
          <cell r="M233">
            <v>2512293.7200000002</v>
          </cell>
        </row>
        <row r="234">
          <cell r="A234" t="str">
            <v>451110.521</v>
          </cell>
          <cell r="H234">
            <v>159</v>
          </cell>
          <cell r="K234">
            <v>1431</v>
          </cell>
          <cell r="M234">
            <v>1431</v>
          </cell>
        </row>
        <row r="235">
          <cell r="A235" t="str">
            <v>451120.521</v>
          </cell>
          <cell r="H235">
            <v>83.67</v>
          </cell>
          <cell r="K235">
            <v>753.02</v>
          </cell>
          <cell r="M235">
            <v>753.03</v>
          </cell>
        </row>
        <row r="236">
          <cell r="A236" t="str">
            <v>451130.521</v>
          </cell>
          <cell r="H236">
            <v>0</v>
          </cell>
          <cell r="K236">
            <v>0</v>
          </cell>
          <cell r="M236">
            <v>0</v>
          </cell>
        </row>
        <row r="237">
          <cell r="A237" t="str">
            <v>453110.521</v>
          </cell>
          <cell r="H237">
            <v>10630.55</v>
          </cell>
          <cell r="K237">
            <v>72266.039999999994</v>
          </cell>
          <cell r="M237">
            <v>72526.039999999994</v>
          </cell>
        </row>
        <row r="238">
          <cell r="A238" t="str">
            <v>453110.588</v>
          </cell>
          <cell r="H238">
            <v>0</v>
          </cell>
          <cell r="K238">
            <v>0</v>
          </cell>
          <cell r="M238">
            <v>0</v>
          </cell>
        </row>
        <row r="239">
          <cell r="A239" t="str">
            <v>453120.521</v>
          </cell>
          <cell r="H239">
            <v>27776.65</v>
          </cell>
          <cell r="K239">
            <v>230233.84</v>
          </cell>
          <cell r="M239">
            <v>230233.84</v>
          </cell>
        </row>
        <row r="240">
          <cell r="A240" t="str">
            <v>453130.521</v>
          </cell>
          <cell r="H240">
            <v>31596.33</v>
          </cell>
          <cell r="K240">
            <v>241124.09000000003</v>
          </cell>
          <cell r="M240">
            <v>241124.09</v>
          </cell>
        </row>
        <row r="241">
          <cell r="A241" t="str">
            <v>453150.521</v>
          </cell>
          <cell r="H241">
            <v>0</v>
          </cell>
          <cell r="K241">
            <v>76662.080000000002</v>
          </cell>
          <cell r="M241">
            <v>76662.080000000002</v>
          </cell>
        </row>
        <row r="242">
          <cell r="A242" t="str">
            <v>453160.521</v>
          </cell>
          <cell r="H242">
            <v>0</v>
          </cell>
          <cell r="K242">
            <v>0</v>
          </cell>
          <cell r="M242">
            <v>0</v>
          </cell>
        </row>
        <row r="243">
          <cell r="A243" t="str">
            <v>455110.521</v>
          </cell>
          <cell r="H243">
            <v>26975</v>
          </cell>
          <cell r="K243">
            <v>190566.25</v>
          </cell>
          <cell r="M243">
            <v>198686.25</v>
          </cell>
        </row>
        <row r="244">
          <cell r="A244" t="str">
            <v>455120.521</v>
          </cell>
          <cell r="H244">
            <v>0</v>
          </cell>
          <cell r="K244">
            <v>180</v>
          </cell>
          <cell r="M244">
            <v>180</v>
          </cell>
        </row>
        <row r="245">
          <cell r="A245" t="str">
            <v>456110.521</v>
          </cell>
          <cell r="H245">
            <v>23188.38</v>
          </cell>
          <cell r="K245">
            <v>132403.82999999999</v>
          </cell>
          <cell r="M245">
            <v>138040.76</v>
          </cell>
        </row>
        <row r="246">
          <cell r="A246" t="str">
            <v>456120.521</v>
          </cell>
          <cell r="H246">
            <v>0</v>
          </cell>
          <cell r="K246">
            <v>6114.49</v>
          </cell>
          <cell r="M246">
            <v>6034.49</v>
          </cell>
        </row>
        <row r="247">
          <cell r="A247" t="str">
            <v>459110.521</v>
          </cell>
          <cell r="H247">
            <v>750</v>
          </cell>
          <cell r="K247">
            <v>57752.72</v>
          </cell>
          <cell r="M247">
            <v>57018.55</v>
          </cell>
        </row>
        <row r="248">
          <cell r="A248" t="str">
            <v>460110.521</v>
          </cell>
          <cell r="H248">
            <v>0</v>
          </cell>
          <cell r="K248">
            <v>0</v>
          </cell>
          <cell r="M248">
            <v>0</v>
          </cell>
        </row>
        <row r="249">
          <cell r="A249" t="str">
            <v>461130.521</v>
          </cell>
          <cell r="H249">
            <v>0</v>
          </cell>
          <cell r="K249">
            <v>70634.429999999993</v>
          </cell>
          <cell r="M249">
            <v>122093.54</v>
          </cell>
        </row>
        <row r="250">
          <cell r="A250" t="str">
            <v>471110.521</v>
          </cell>
          <cell r="H250">
            <v>0</v>
          </cell>
          <cell r="K250">
            <v>0</v>
          </cell>
          <cell r="M250">
            <v>0</v>
          </cell>
        </row>
        <row r="251">
          <cell r="A251" t="str">
            <v>480110.521</v>
          </cell>
          <cell r="H251">
            <v>0</v>
          </cell>
          <cell r="K251">
            <v>0</v>
          </cell>
          <cell r="M251">
            <v>0</v>
          </cell>
        </row>
        <row r="252">
          <cell r="A252" t="str">
            <v>480130.521</v>
          </cell>
          <cell r="H252">
            <v>0</v>
          </cell>
          <cell r="K252">
            <v>15400</v>
          </cell>
          <cell r="M252">
            <v>15400</v>
          </cell>
        </row>
        <row r="253">
          <cell r="A253" t="str">
            <v>480150.521</v>
          </cell>
          <cell r="H253">
            <v>-852.1899999999996</v>
          </cell>
          <cell r="K253">
            <v>54897.009999999995</v>
          </cell>
          <cell r="M253">
            <v>62387.92</v>
          </cell>
        </row>
        <row r="254">
          <cell r="A254" t="str">
            <v>490010.521</v>
          </cell>
          <cell r="H254">
            <v>60021.65</v>
          </cell>
          <cell r="K254">
            <v>575881.28</v>
          </cell>
          <cell r="M254">
            <v>575881.28</v>
          </cell>
        </row>
        <row r="255">
          <cell r="A255" t="str">
            <v>610110.521</v>
          </cell>
          <cell r="H255">
            <v>0</v>
          </cell>
          <cell r="K255">
            <v>0</v>
          </cell>
          <cell r="M255">
            <v>0</v>
          </cell>
        </row>
        <row r="256">
          <cell r="A256" t="str">
            <v>610110.588</v>
          </cell>
          <cell r="H256">
            <v>58500</v>
          </cell>
          <cell r="K256">
            <v>58500</v>
          </cell>
          <cell r="M256">
            <v>58500</v>
          </cell>
        </row>
        <row r="257">
          <cell r="A257" t="str">
            <v>613110.588</v>
          </cell>
          <cell r="H257">
            <v>750</v>
          </cell>
          <cell r="K257">
            <v>750</v>
          </cell>
          <cell r="M257">
            <v>750</v>
          </cell>
        </row>
        <row r="258">
          <cell r="A258" t="str">
            <v>613180.588</v>
          </cell>
          <cell r="H258">
            <v>0</v>
          </cell>
          <cell r="K258">
            <v>0</v>
          </cell>
          <cell r="M258">
            <v>0</v>
          </cell>
        </row>
        <row r="259">
          <cell r="A259" t="str">
            <v>653110.588</v>
          </cell>
          <cell r="H259">
            <v>500</v>
          </cell>
          <cell r="K259">
            <v>500</v>
          </cell>
          <cell r="M259">
            <v>500</v>
          </cell>
        </row>
        <row r="260">
          <cell r="A260" t="str">
            <v>653120.588</v>
          </cell>
          <cell r="H260">
            <v>11300</v>
          </cell>
          <cell r="K260">
            <v>11300</v>
          </cell>
          <cell r="M260">
            <v>11300</v>
          </cell>
        </row>
        <row r="261">
          <cell r="A261" t="str">
            <v>653130.588</v>
          </cell>
          <cell r="H261">
            <v>0</v>
          </cell>
          <cell r="K261">
            <v>0</v>
          </cell>
          <cell r="M261">
            <v>0</v>
          </cell>
        </row>
        <row r="262">
          <cell r="A262" t="str">
            <v>659110.521</v>
          </cell>
          <cell r="H262">
            <v>0</v>
          </cell>
          <cell r="K262">
            <v>0</v>
          </cell>
          <cell r="M262">
            <v>0</v>
          </cell>
        </row>
        <row r="263">
          <cell r="A263" t="str">
            <v>659110.588</v>
          </cell>
          <cell r="H263">
            <v>56641.3</v>
          </cell>
          <cell r="K263">
            <v>56641.3</v>
          </cell>
          <cell r="M263">
            <v>57339.3</v>
          </cell>
        </row>
        <row r="264">
          <cell r="A264" t="str">
            <v>661110-588</v>
          </cell>
          <cell r="H264">
            <v>0</v>
          </cell>
          <cell r="K264">
            <v>0</v>
          </cell>
          <cell r="M264">
            <v>0</v>
          </cell>
        </row>
        <row r="265">
          <cell r="A265" t="str">
            <v>661130.588</v>
          </cell>
          <cell r="H265">
            <v>53440.85</v>
          </cell>
          <cell r="K265">
            <v>53440.85</v>
          </cell>
          <cell r="M265">
            <v>53439.94</v>
          </cell>
        </row>
        <row r="266">
          <cell r="A266" t="str">
            <v>670110.588</v>
          </cell>
          <cell r="H266">
            <v>50000</v>
          </cell>
          <cell r="K266">
            <v>450000</v>
          </cell>
          <cell r="M266">
            <v>450000</v>
          </cell>
        </row>
        <row r="267">
          <cell r="A267" t="str">
            <v>671110.588</v>
          </cell>
          <cell r="H267">
            <v>55000</v>
          </cell>
          <cell r="K267">
            <v>1021554</v>
          </cell>
          <cell r="M267">
            <v>290020</v>
          </cell>
        </row>
        <row r="268">
          <cell r="A268" t="str">
            <v>671120.588</v>
          </cell>
          <cell r="H268">
            <v>0</v>
          </cell>
          <cell r="K268">
            <v>0</v>
          </cell>
          <cell r="M268">
            <v>66557.919999999998</v>
          </cell>
        </row>
        <row r="269">
          <cell r="A269" t="str">
            <v>672110.588</v>
          </cell>
          <cell r="H269">
            <v>91463.41</v>
          </cell>
          <cell r="K269">
            <v>877551.66</v>
          </cell>
          <cell r="M269">
            <v>877551.66</v>
          </cell>
        </row>
        <row r="270">
          <cell r="A270" t="str">
            <v>680130.588</v>
          </cell>
          <cell r="H270">
            <v>156000</v>
          </cell>
          <cell r="K270">
            <v>156000</v>
          </cell>
          <cell r="M270">
            <v>156000</v>
          </cell>
        </row>
        <row r="271">
          <cell r="A271" t="str">
            <v>801110.521</v>
          </cell>
          <cell r="H271">
            <v>2090310.94</v>
          </cell>
          <cell r="K271">
            <v>904775.75</v>
          </cell>
          <cell r="M271">
            <v>2031203.38</v>
          </cell>
        </row>
        <row r="272">
          <cell r="A272" t="str">
            <v>801110.603</v>
          </cell>
          <cell r="H272">
            <v>4099.13</v>
          </cell>
          <cell r="K272">
            <v>4330.91</v>
          </cell>
          <cell r="M272">
            <v>0</v>
          </cell>
        </row>
        <row r="273">
          <cell r="A273" t="str">
            <v>801111.521</v>
          </cell>
          <cell r="H273">
            <v>0</v>
          </cell>
          <cell r="K273">
            <v>0</v>
          </cell>
          <cell r="M273">
            <v>0</v>
          </cell>
        </row>
        <row r="274">
          <cell r="A274" t="str">
            <v>801210.521</v>
          </cell>
          <cell r="H274">
            <v>13793.339999999851</v>
          </cell>
          <cell r="K274">
            <v>-97920.480000000156</v>
          </cell>
          <cell r="M274">
            <v>339734.59</v>
          </cell>
        </row>
        <row r="275">
          <cell r="A275" t="str">
            <v>801210.603</v>
          </cell>
          <cell r="H275">
            <v>5418.0800000000017</v>
          </cell>
          <cell r="K275">
            <v>31130.99</v>
          </cell>
          <cell r="M275">
            <v>0</v>
          </cell>
        </row>
        <row r="276">
          <cell r="A276" t="str">
            <v>801211.521</v>
          </cell>
          <cell r="H276">
            <v>0</v>
          </cell>
          <cell r="K276">
            <v>0</v>
          </cell>
          <cell r="M276">
            <v>0</v>
          </cell>
        </row>
        <row r="277">
          <cell r="A277" t="str">
            <v>804010.521</v>
          </cell>
          <cell r="H277">
            <v>1600</v>
          </cell>
          <cell r="K277">
            <v>24667.81</v>
          </cell>
          <cell r="M277">
            <v>25536.74</v>
          </cell>
        </row>
        <row r="278">
          <cell r="A278" t="str">
            <v>804010.588</v>
          </cell>
          <cell r="H278">
            <v>0</v>
          </cell>
          <cell r="K278">
            <v>0</v>
          </cell>
          <cell r="M278">
            <v>0</v>
          </cell>
        </row>
        <row r="279">
          <cell r="A279" t="str">
            <v>804020.521</v>
          </cell>
          <cell r="H279">
            <v>0</v>
          </cell>
          <cell r="K279">
            <v>0</v>
          </cell>
          <cell r="M279">
            <v>1</v>
          </cell>
        </row>
        <row r="280">
          <cell r="A280" t="str">
            <v>804030.521</v>
          </cell>
          <cell r="H280">
            <v>0</v>
          </cell>
          <cell r="K280">
            <v>0</v>
          </cell>
          <cell r="M280">
            <v>-24786.76</v>
          </cell>
        </row>
        <row r="281">
          <cell r="A281" t="str">
            <v>804030.588</v>
          </cell>
          <cell r="H281">
            <v>0</v>
          </cell>
          <cell r="K281">
            <v>0</v>
          </cell>
          <cell r="M281">
            <v>0</v>
          </cell>
        </row>
        <row r="282">
          <cell r="A282" t="str">
            <v>804031.521</v>
          </cell>
          <cell r="H282">
            <v>139181.44</v>
          </cell>
          <cell r="K282">
            <v>162256.06</v>
          </cell>
          <cell r="M282">
            <v>0</v>
          </cell>
        </row>
        <row r="283">
          <cell r="A283" t="str">
            <v>811134.521</v>
          </cell>
          <cell r="H283">
            <v>6083323.1799999997</v>
          </cell>
          <cell r="K283">
            <v>9847452.6699999999</v>
          </cell>
          <cell r="M283">
            <v>9847452.6699999999</v>
          </cell>
        </row>
        <row r="284">
          <cell r="A284" t="str">
            <v>813500.521</v>
          </cell>
          <cell r="H284">
            <v>546585.37</v>
          </cell>
          <cell r="K284">
            <v>546585.37</v>
          </cell>
          <cell r="M284">
            <v>546585.37</v>
          </cell>
        </row>
        <row r="285">
          <cell r="A285" t="str">
            <v>814019.521</v>
          </cell>
          <cell r="H285">
            <v>152439.01999999999</v>
          </cell>
          <cell r="K285">
            <v>1462586.11</v>
          </cell>
          <cell r="M285">
            <v>1462586.09</v>
          </cell>
        </row>
        <row r="286">
          <cell r="A286" t="str">
            <v>814058.521</v>
          </cell>
          <cell r="H286">
            <v>0</v>
          </cell>
          <cell r="K286">
            <v>0</v>
          </cell>
          <cell r="M286">
            <v>0</v>
          </cell>
        </row>
        <row r="287">
          <cell r="A287" t="str">
            <v>817128.521</v>
          </cell>
          <cell r="H287">
            <v>-1851853.51</v>
          </cell>
          <cell r="K287">
            <v>-403404.52</v>
          </cell>
          <cell r="M287">
            <v>1606812.9</v>
          </cell>
        </row>
        <row r="288">
          <cell r="A288" t="str">
            <v>819999.521</v>
          </cell>
          <cell r="H288">
            <v>-274442.59000000003</v>
          </cell>
          <cell r="K288">
            <v>0</v>
          </cell>
          <cell r="M288">
            <v>274442.59000000003</v>
          </cell>
        </row>
        <row r="289">
          <cell r="A289" t="str">
            <v>880010.521</v>
          </cell>
          <cell r="H289">
            <v>0</v>
          </cell>
          <cell r="K289">
            <v>26825</v>
          </cell>
          <cell r="M289">
            <v>49730.82</v>
          </cell>
        </row>
        <row r="290">
          <cell r="A290" t="str">
            <v>880010.588</v>
          </cell>
          <cell r="H290">
            <v>0</v>
          </cell>
          <cell r="K290">
            <v>-3580</v>
          </cell>
          <cell r="M290">
            <v>0</v>
          </cell>
        </row>
        <row r="291">
          <cell r="A291" t="str">
            <v>880010.603</v>
          </cell>
          <cell r="H291">
            <v>2223.9299999999998</v>
          </cell>
          <cell r="K291">
            <v>2223.94</v>
          </cell>
          <cell r="M291">
            <v>0</v>
          </cell>
        </row>
        <row r="292">
          <cell r="A292" t="str">
            <v>900110.521</v>
          </cell>
          <cell r="H292">
            <v>1333808.629999999</v>
          </cell>
          <cell r="K292">
            <v>17127988.59</v>
          </cell>
          <cell r="M292">
            <v>8853156.8499999996</v>
          </cell>
        </row>
        <row r="293">
          <cell r="H293">
            <v>-2.8870999813079834E-8</v>
          </cell>
          <cell r="K293">
            <v>4.8428773880004883E-8</v>
          </cell>
          <cell r="M293">
            <v>0</v>
          </cell>
        </row>
        <row r="294">
          <cell r="H294">
            <v>-2.7008354663848877E-8</v>
          </cell>
          <cell r="K294">
            <v>6.7055225372314453E-8</v>
          </cell>
          <cell r="M294">
            <v>-2.2351741790771484E-8</v>
          </cell>
        </row>
      </sheetData>
      <sheetData sheetId="9">
        <row r="1">
          <cell r="A1" t="str">
            <v>Account No.</v>
          </cell>
          <cell r="H1" t="str">
            <v>This Period Balance</v>
          </cell>
          <cell r="K1" t="str">
            <v>Ending Balance</v>
          </cell>
          <cell r="M1" t="str">
            <v>TUBO's Ending Balance</v>
          </cell>
        </row>
        <row r="2">
          <cell r="A2" t="str">
            <v>010010.000</v>
          </cell>
          <cell r="H2">
            <v>0</v>
          </cell>
          <cell r="K2">
            <v>98716.09</v>
          </cell>
          <cell r="M2">
            <v>100000</v>
          </cell>
        </row>
        <row r="3">
          <cell r="A3" t="str">
            <v>011051.000</v>
          </cell>
          <cell r="H3">
            <v>50179895.449999996</v>
          </cell>
          <cell r="K3">
            <v>67180196.030000001</v>
          </cell>
          <cell r="M3">
            <v>69368252.200000003</v>
          </cell>
        </row>
        <row r="4">
          <cell r="A4" t="str">
            <v>011051.600</v>
          </cell>
          <cell r="H4">
            <v>75509.240000000049</v>
          </cell>
          <cell r="K4">
            <v>3907890.49</v>
          </cell>
          <cell r="M4">
            <v>0</v>
          </cell>
        </row>
        <row r="5">
          <cell r="A5" t="str">
            <v>012010.000</v>
          </cell>
          <cell r="H5">
            <v>-47214142.989999995</v>
          </cell>
          <cell r="K5">
            <v>39098020.710000008</v>
          </cell>
          <cell r="M5">
            <v>39176616.539999999</v>
          </cell>
        </row>
        <row r="6">
          <cell r="A6" t="str">
            <v>012010.600</v>
          </cell>
          <cell r="H6">
            <v>2336310.1500000004</v>
          </cell>
          <cell r="K6">
            <v>13843305.01</v>
          </cell>
          <cell r="M6">
            <v>0</v>
          </cell>
        </row>
        <row r="7">
          <cell r="A7" t="str">
            <v>012900.000</v>
          </cell>
          <cell r="H7">
            <v>349418.73000000045</v>
          </cell>
          <cell r="K7">
            <v>15356312.030000001</v>
          </cell>
          <cell r="M7">
            <v>14019775.01</v>
          </cell>
        </row>
        <row r="8">
          <cell r="A8" t="str">
            <v>013010.000</v>
          </cell>
          <cell r="H8">
            <v>0</v>
          </cell>
          <cell r="K8">
            <v>0</v>
          </cell>
          <cell r="M8">
            <v>-235671.87</v>
          </cell>
        </row>
        <row r="9">
          <cell r="A9" t="str">
            <v>013110.000</v>
          </cell>
          <cell r="H9">
            <v>-88809.95</v>
          </cell>
          <cell r="K9">
            <v>-1762064.23</v>
          </cell>
          <cell r="M9">
            <v>-1762064.23</v>
          </cell>
        </row>
        <row r="10">
          <cell r="A10" t="str">
            <v>013120.000</v>
          </cell>
          <cell r="H10">
            <v>0</v>
          </cell>
          <cell r="K10">
            <v>0</v>
          </cell>
          <cell r="M10">
            <v>0</v>
          </cell>
        </row>
        <row r="11">
          <cell r="A11" t="str">
            <v>014019.000</v>
          </cell>
          <cell r="H11">
            <v>37500</v>
          </cell>
          <cell r="K11">
            <v>120532.49</v>
          </cell>
          <cell r="M11">
            <v>37500</v>
          </cell>
        </row>
        <row r="12">
          <cell r="A12" t="str">
            <v>014020.000</v>
          </cell>
          <cell r="H12">
            <v>0</v>
          </cell>
          <cell r="K12">
            <v>0</v>
          </cell>
          <cell r="M12">
            <v>0</v>
          </cell>
        </row>
        <row r="13">
          <cell r="A13" t="str">
            <v>014021.000</v>
          </cell>
          <cell r="H13">
            <v>0</v>
          </cell>
          <cell r="K13">
            <v>0</v>
          </cell>
          <cell r="M13">
            <v>0</v>
          </cell>
        </row>
        <row r="14">
          <cell r="A14" t="str">
            <v>014021.600</v>
          </cell>
          <cell r="H14">
            <v>644953.29</v>
          </cell>
          <cell r="K14">
            <v>1605480.92</v>
          </cell>
          <cell r="M14">
            <v>0</v>
          </cell>
        </row>
        <row r="15">
          <cell r="A15" t="str">
            <v>014023.000</v>
          </cell>
          <cell r="H15">
            <v>0</v>
          </cell>
          <cell r="K15">
            <v>0</v>
          </cell>
          <cell r="M15">
            <v>0</v>
          </cell>
        </row>
        <row r="16">
          <cell r="A16" t="str">
            <v>014045.000</v>
          </cell>
          <cell r="H16">
            <v>0</v>
          </cell>
          <cell r="K16">
            <v>0</v>
          </cell>
          <cell r="M16">
            <v>0</v>
          </cell>
        </row>
        <row r="17">
          <cell r="A17" t="str">
            <v>014076.000</v>
          </cell>
          <cell r="H17">
            <v>0</v>
          </cell>
          <cell r="K17">
            <v>0</v>
          </cell>
          <cell r="M17">
            <v>0</v>
          </cell>
        </row>
        <row r="18">
          <cell r="A18" t="str">
            <v>014128.000</v>
          </cell>
          <cell r="H18">
            <v>-1.0000000009313226E-2</v>
          </cell>
          <cell r="K18">
            <v>-1.0000000009313226E-2</v>
          </cell>
          <cell r="M18">
            <v>-0.01</v>
          </cell>
        </row>
        <row r="19">
          <cell r="A19" t="str">
            <v>014129.000</v>
          </cell>
          <cell r="H19">
            <v>0</v>
          </cell>
          <cell r="K19">
            <v>0</v>
          </cell>
          <cell r="M19">
            <v>0</v>
          </cell>
        </row>
        <row r="20">
          <cell r="A20" t="str">
            <v>014150.000</v>
          </cell>
          <cell r="H20">
            <v>0</v>
          </cell>
          <cell r="K20">
            <v>0</v>
          </cell>
          <cell r="M20">
            <v>0</v>
          </cell>
        </row>
        <row r="21">
          <cell r="A21" t="str">
            <v>014203.000</v>
          </cell>
          <cell r="H21">
            <v>0</v>
          </cell>
          <cell r="K21">
            <v>-83570.759999999995</v>
          </cell>
          <cell r="M21">
            <v>0</v>
          </cell>
        </row>
        <row r="22">
          <cell r="A22" t="str">
            <v>014998.000</v>
          </cell>
          <cell r="H22">
            <v>0</v>
          </cell>
          <cell r="K22">
            <v>2638.4</v>
          </cell>
          <cell r="M22">
            <v>-2109618.77</v>
          </cell>
        </row>
        <row r="23">
          <cell r="A23" t="str">
            <v>014999.000</v>
          </cell>
          <cell r="H23">
            <v>-1185011.55</v>
          </cell>
          <cell r="K23">
            <v>1129800.2899999998</v>
          </cell>
          <cell r="M23">
            <v>925570.29</v>
          </cell>
        </row>
        <row r="24">
          <cell r="A24" t="str">
            <v>015010.000</v>
          </cell>
          <cell r="H24">
            <v>-60915.66</v>
          </cell>
          <cell r="K24">
            <v>23014.720000000001</v>
          </cell>
          <cell r="M24">
            <v>1775788.25</v>
          </cell>
        </row>
        <row r="25">
          <cell r="A25" t="str">
            <v>015010.600</v>
          </cell>
          <cell r="H25">
            <v>10901.36</v>
          </cell>
          <cell r="K25">
            <v>45724.090000000004</v>
          </cell>
          <cell r="M25">
            <v>0</v>
          </cell>
        </row>
        <row r="26">
          <cell r="A26" t="str">
            <v>015012.000</v>
          </cell>
          <cell r="H26">
            <v>0</v>
          </cell>
          <cell r="K26">
            <v>0</v>
          </cell>
          <cell r="M26">
            <v>0</v>
          </cell>
        </row>
        <row r="27">
          <cell r="A27" t="str">
            <v>015020.000</v>
          </cell>
          <cell r="H27">
            <v>183147.70999999996</v>
          </cell>
          <cell r="K27">
            <v>-1213973.18</v>
          </cell>
          <cell r="M27">
            <v>-2842759.27</v>
          </cell>
        </row>
        <row r="28">
          <cell r="A28" t="str">
            <v>015020.600</v>
          </cell>
          <cell r="H28">
            <v>56522.720000000016</v>
          </cell>
          <cell r="K28">
            <v>-106022.95</v>
          </cell>
          <cell r="M28">
            <v>0</v>
          </cell>
        </row>
        <row r="29">
          <cell r="A29" t="str">
            <v>015021.000</v>
          </cell>
          <cell r="H29">
            <v>0</v>
          </cell>
          <cell r="K29">
            <v>49189.2</v>
          </cell>
          <cell r="M29">
            <v>0</v>
          </cell>
        </row>
        <row r="30">
          <cell r="A30" t="str">
            <v>015021.600</v>
          </cell>
          <cell r="H30">
            <v>0</v>
          </cell>
          <cell r="K30">
            <v>-13390.86</v>
          </cell>
          <cell r="M30">
            <v>0</v>
          </cell>
        </row>
        <row r="31">
          <cell r="A31" t="str">
            <v>015022.000</v>
          </cell>
          <cell r="H31">
            <v>0</v>
          </cell>
          <cell r="K31">
            <v>0</v>
          </cell>
          <cell r="M31">
            <v>0</v>
          </cell>
        </row>
        <row r="32">
          <cell r="A32" t="str">
            <v>016013.000</v>
          </cell>
          <cell r="H32">
            <v>0</v>
          </cell>
          <cell r="K32">
            <v>-42521.31</v>
          </cell>
          <cell r="M32">
            <v>0</v>
          </cell>
        </row>
        <row r="33">
          <cell r="A33" t="str">
            <v>016020.000</v>
          </cell>
          <cell r="H33">
            <v>0</v>
          </cell>
          <cell r="K33">
            <v>15</v>
          </cell>
          <cell r="M33">
            <v>0</v>
          </cell>
        </row>
        <row r="34">
          <cell r="A34" t="str">
            <v>016999.000</v>
          </cell>
          <cell r="H34">
            <v>0</v>
          </cell>
          <cell r="K34">
            <v>0</v>
          </cell>
          <cell r="M34">
            <v>0</v>
          </cell>
        </row>
        <row r="35">
          <cell r="A35" t="str">
            <v>018002.000</v>
          </cell>
          <cell r="H35">
            <v>0</v>
          </cell>
          <cell r="K35">
            <v>0</v>
          </cell>
          <cell r="M35">
            <v>0</v>
          </cell>
        </row>
        <row r="36">
          <cell r="A36" t="str">
            <v>018014.000</v>
          </cell>
          <cell r="H36">
            <v>0</v>
          </cell>
          <cell r="K36">
            <v>0</v>
          </cell>
          <cell r="M36">
            <v>0</v>
          </cell>
        </row>
        <row r="37">
          <cell r="A37" t="str">
            <v>018019.000</v>
          </cell>
          <cell r="H37">
            <v>-436781.07000000007</v>
          </cell>
          <cell r="K37">
            <v>-11440316.120000001</v>
          </cell>
          <cell r="M37">
            <v>-1036090.82</v>
          </cell>
        </row>
        <row r="38">
          <cell r="A38" t="str">
            <v>018020.000</v>
          </cell>
          <cell r="H38">
            <v>0</v>
          </cell>
          <cell r="K38">
            <v>0</v>
          </cell>
          <cell r="M38">
            <v>0</v>
          </cell>
        </row>
        <row r="39">
          <cell r="A39" t="str">
            <v>018021.000</v>
          </cell>
          <cell r="H39">
            <v>0</v>
          </cell>
          <cell r="K39">
            <v>0</v>
          </cell>
          <cell r="M39">
            <v>0</v>
          </cell>
        </row>
        <row r="40">
          <cell r="A40" t="str">
            <v>018022.000</v>
          </cell>
          <cell r="H40">
            <v>0</v>
          </cell>
          <cell r="K40">
            <v>0</v>
          </cell>
          <cell r="M40">
            <v>0</v>
          </cell>
        </row>
        <row r="41">
          <cell r="A41" t="str">
            <v>018023.000</v>
          </cell>
          <cell r="H41">
            <v>0</v>
          </cell>
          <cell r="K41">
            <v>0</v>
          </cell>
          <cell r="M41">
            <v>0</v>
          </cell>
        </row>
        <row r="42">
          <cell r="A42" t="str">
            <v>018045.000</v>
          </cell>
          <cell r="H42">
            <v>0</v>
          </cell>
          <cell r="K42">
            <v>0</v>
          </cell>
          <cell r="M42">
            <v>0</v>
          </cell>
        </row>
        <row r="43">
          <cell r="A43" t="str">
            <v>018079.000</v>
          </cell>
          <cell r="H43">
            <v>896.09999999999991</v>
          </cell>
          <cell r="K43">
            <v>38001.43</v>
          </cell>
          <cell r="M43">
            <v>33904.269999999997</v>
          </cell>
        </row>
        <row r="44">
          <cell r="A44" t="str">
            <v>018128.000</v>
          </cell>
          <cell r="H44">
            <v>-6993680.1900000004</v>
          </cell>
          <cell r="K44">
            <v>-49440107.629999995</v>
          </cell>
          <cell r="M44">
            <v>-38114304.590000004</v>
          </cell>
        </row>
        <row r="45">
          <cell r="A45" t="str">
            <v>018134.000</v>
          </cell>
          <cell r="H45">
            <v>-39760.81</v>
          </cell>
          <cell r="K45">
            <v>-1695303.29</v>
          </cell>
          <cell r="M45">
            <v>-1498047.26</v>
          </cell>
        </row>
        <row r="46">
          <cell r="A46" t="str">
            <v>018184.000</v>
          </cell>
          <cell r="H46">
            <v>276617.18999999994</v>
          </cell>
          <cell r="K46">
            <v>11742533.43</v>
          </cell>
          <cell r="M46">
            <v>-4599222.24</v>
          </cell>
        </row>
        <row r="47">
          <cell r="A47" t="str">
            <v>018570.000</v>
          </cell>
          <cell r="H47">
            <v>-659152.93000000005</v>
          </cell>
          <cell r="K47">
            <v>0</v>
          </cell>
          <cell r="M47">
            <v>0</v>
          </cell>
        </row>
        <row r="48">
          <cell r="A48" t="str">
            <v>018570.600</v>
          </cell>
          <cell r="H48">
            <v>-4144659.39</v>
          </cell>
          <cell r="K48">
            <v>-19796541.93</v>
          </cell>
          <cell r="M48">
            <v>0</v>
          </cell>
        </row>
        <row r="49">
          <cell r="A49" t="str">
            <v>020003.000</v>
          </cell>
          <cell r="H49">
            <v>0</v>
          </cell>
          <cell r="K49">
            <v>0.01</v>
          </cell>
          <cell r="M49">
            <v>0</v>
          </cell>
        </row>
        <row r="50">
          <cell r="A50" t="str">
            <v>021000.000</v>
          </cell>
          <cell r="H50">
            <v>0</v>
          </cell>
          <cell r="K50">
            <v>0</v>
          </cell>
          <cell r="M50">
            <v>0</v>
          </cell>
        </row>
        <row r="51">
          <cell r="A51" t="str">
            <v>023014.000</v>
          </cell>
          <cell r="H51">
            <v>-246908.02</v>
          </cell>
          <cell r="K51">
            <v>3279564.43</v>
          </cell>
          <cell r="M51">
            <v>3279564.43</v>
          </cell>
        </row>
        <row r="52">
          <cell r="A52" t="str">
            <v>024000.000</v>
          </cell>
          <cell r="H52">
            <v>0</v>
          </cell>
          <cell r="K52">
            <v>0</v>
          </cell>
          <cell r="M52">
            <v>0</v>
          </cell>
        </row>
        <row r="53">
          <cell r="A53" t="str">
            <v>024048.000</v>
          </cell>
          <cell r="H53">
            <v>-12648.29</v>
          </cell>
          <cell r="K53">
            <v>104976.97</v>
          </cell>
          <cell r="M53">
            <v>104976.97</v>
          </cell>
        </row>
        <row r="54">
          <cell r="A54" t="str">
            <v>024901.600</v>
          </cell>
          <cell r="H54">
            <v>82947.97</v>
          </cell>
          <cell r="K54">
            <v>82947.97</v>
          </cell>
          <cell r="M54">
            <v>0</v>
          </cell>
        </row>
        <row r="55">
          <cell r="A55" t="str">
            <v>024902.600</v>
          </cell>
          <cell r="H55">
            <v>1045780.52</v>
          </cell>
          <cell r="K55">
            <v>1194651.97</v>
          </cell>
          <cell r="M55">
            <v>0</v>
          </cell>
        </row>
        <row r="56">
          <cell r="A56" t="str">
            <v>027010.000</v>
          </cell>
          <cell r="H56">
            <v>0</v>
          </cell>
          <cell r="K56">
            <v>0</v>
          </cell>
          <cell r="M56">
            <v>0</v>
          </cell>
        </row>
        <row r="57">
          <cell r="A57" t="str">
            <v>028010.000</v>
          </cell>
          <cell r="H57">
            <v>0</v>
          </cell>
          <cell r="K57">
            <v>0</v>
          </cell>
          <cell r="M57">
            <v>0</v>
          </cell>
        </row>
        <row r="58">
          <cell r="A58" t="str">
            <v>028910.000</v>
          </cell>
          <cell r="H58">
            <v>0</v>
          </cell>
          <cell r="K58">
            <v>0</v>
          </cell>
          <cell r="M58">
            <v>0</v>
          </cell>
        </row>
        <row r="59">
          <cell r="A59" t="str">
            <v>029010.000</v>
          </cell>
          <cell r="H59">
            <v>0</v>
          </cell>
          <cell r="K59">
            <v>1519951.05</v>
          </cell>
          <cell r="M59">
            <v>1519951.05</v>
          </cell>
        </row>
        <row r="60">
          <cell r="A60" t="str">
            <v>029010.600</v>
          </cell>
          <cell r="H60">
            <v>0</v>
          </cell>
          <cell r="K60">
            <v>20000</v>
          </cell>
          <cell r="M60">
            <v>0</v>
          </cell>
        </row>
        <row r="61">
          <cell r="A61" t="str">
            <v>029110.000</v>
          </cell>
          <cell r="H61">
            <v>0</v>
          </cell>
          <cell r="K61">
            <v>163986.85999999999</v>
          </cell>
          <cell r="M61">
            <v>105000</v>
          </cell>
        </row>
        <row r="62">
          <cell r="A62" t="str">
            <v>029130.000</v>
          </cell>
          <cell r="H62">
            <v>-30445.24</v>
          </cell>
          <cell r="K62">
            <v>10463.329999999998</v>
          </cell>
          <cell r="M62">
            <v>10463.31</v>
          </cell>
        </row>
        <row r="63">
          <cell r="A63" t="str">
            <v>029150.000</v>
          </cell>
          <cell r="H63">
            <v>0</v>
          </cell>
          <cell r="K63">
            <v>0</v>
          </cell>
          <cell r="M63">
            <v>0</v>
          </cell>
        </row>
        <row r="64">
          <cell r="A64" t="str">
            <v>029170.000</v>
          </cell>
          <cell r="H64">
            <v>0</v>
          </cell>
          <cell r="K64">
            <v>2476509.19</v>
          </cell>
          <cell r="M64">
            <v>12882078.609999999</v>
          </cell>
        </row>
        <row r="65">
          <cell r="A65" t="str">
            <v>029900.000</v>
          </cell>
          <cell r="H65">
            <v>51198.50999999998</v>
          </cell>
          <cell r="K65">
            <v>323751.04000000004</v>
          </cell>
          <cell r="M65">
            <v>196424.46</v>
          </cell>
        </row>
        <row r="66">
          <cell r="A66" t="str">
            <v>041110.000</v>
          </cell>
          <cell r="H66">
            <v>0</v>
          </cell>
          <cell r="K66">
            <v>0</v>
          </cell>
          <cell r="M66">
            <v>0</v>
          </cell>
        </row>
        <row r="67">
          <cell r="A67" t="str">
            <v>041210.000</v>
          </cell>
          <cell r="H67">
            <v>0</v>
          </cell>
          <cell r="K67">
            <v>1</v>
          </cell>
          <cell r="M67">
            <v>1</v>
          </cell>
        </row>
        <row r="68">
          <cell r="A68" t="str">
            <v>041510.000</v>
          </cell>
          <cell r="H68">
            <v>0</v>
          </cell>
          <cell r="K68">
            <v>674115.26</v>
          </cell>
          <cell r="M68">
            <v>378873.04</v>
          </cell>
        </row>
        <row r="69">
          <cell r="A69" t="str">
            <v>041510.600</v>
          </cell>
          <cell r="H69">
            <v>0</v>
          </cell>
          <cell r="K69">
            <v>99625</v>
          </cell>
          <cell r="M69">
            <v>0</v>
          </cell>
        </row>
        <row r="70">
          <cell r="A70" t="str">
            <v>041610.000</v>
          </cell>
          <cell r="H70">
            <v>0</v>
          </cell>
          <cell r="K70">
            <v>908820.47</v>
          </cell>
          <cell r="M70">
            <v>0</v>
          </cell>
        </row>
        <row r="71">
          <cell r="A71" t="str">
            <v>042110.000</v>
          </cell>
          <cell r="H71">
            <v>0</v>
          </cell>
          <cell r="K71">
            <v>1</v>
          </cell>
          <cell r="M71">
            <v>0</v>
          </cell>
        </row>
        <row r="72">
          <cell r="A72" t="str">
            <v>042210.000</v>
          </cell>
          <cell r="H72">
            <v>0</v>
          </cell>
          <cell r="K72">
            <v>0.28000000000000003</v>
          </cell>
          <cell r="M72">
            <v>0</v>
          </cell>
        </row>
        <row r="73">
          <cell r="A73" t="str">
            <v>042510.000</v>
          </cell>
          <cell r="H73">
            <v>-5024.1400000000003</v>
          </cell>
          <cell r="K73">
            <v>-451529.25</v>
          </cell>
          <cell r="M73">
            <v>-378215.98</v>
          </cell>
        </row>
        <row r="74">
          <cell r="A74" t="str">
            <v>042510.600</v>
          </cell>
          <cell r="H74">
            <v>-1692.26</v>
          </cell>
          <cell r="K74">
            <v>-3618.67</v>
          </cell>
          <cell r="M74">
            <v>0</v>
          </cell>
        </row>
        <row r="75">
          <cell r="A75" t="str">
            <v>042610.000</v>
          </cell>
          <cell r="H75">
            <v>-15437.5</v>
          </cell>
          <cell r="K75">
            <v>-212639.09</v>
          </cell>
          <cell r="M75">
            <v>0</v>
          </cell>
        </row>
        <row r="76">
          <cell r="A76" t="str">
            <v>061110.000</v>
          </cell>
          <cell r="H76">
            <v>1511510.65</v>
          </cell>
          <cell r="K76">
            <v>-208354.35000000009</v>
          </cell>
          <cell r="M76">
            <v>-260483.8</v>
          </cell>
        </row>
        <row r="77">
          <cell r="A77" t="str">
            <v>061111.000</v>
          </cell>
          <cell r="H77">
            <v>0</v>
          </cell>
          <cell r="K77">
            <v>15</v>
          </cell>
          <cell r="M77">
            <v>0</v>
          </cell>
        </row>
        <row r="78">
          <cell r="A78" t="str">
            <v>062010.000</v>
          </cell>
          <cell r="H78">
            <v>0</v>
          </cell>
          <cell r="K78">
            <v>0</v>
          </cell>
          <cell r="M78">
            <v>0</v>
          </cell>
        </row>
        <row r="79">
          <cell r="A79" t="str">
            <v>062110.000</v>
          </cell>
          <cell r="H79">
            <v>0</v>
          </cell>
          <cell r="K79">
            <v>0</v>
          </cell>
          <cell r="M79">
            <v>0</v>
          </cell>
        </row>
        <row r="80">
          <cell r="A80" t="str">
            <v>062120.000</v>
          </cell>
          <cell r="H80">
            <v>-1630</v>
          </cell>
          <cell r="K80">
            <v>-59480</v>
          </cell>
          <cell r="M80">
            <v>-59480</v>
          </cell>
        </row>
        <row r="81">
          <cell r="A81" t="str">
            <v>062120.600</v>
          </cell>
          <cell r="H81">
            <v>-3800</v>
          </cell>
          <cell r="K81">
            <v>-7600</v>
          </cell>
          <cell r="M81">
            <v>0</v>
          </cell>
        </row>
        <row r="82">
          <cell r="A82" t="str">
            <v>062130.000</v>
          </cell>
          <cell r="H82">
            <v>-370213.47</v>
          </cell>
          <cell r="K82">
            <v>-2232001.16</v>
          </cell>
          <cell r="M82">
            <v>-2208734.4900000002</v>
          </cell>
        </row>
        <row r="83">
          <cell r="A83" t="str">
            <v>062130.600</v>
          </cell>
          <cell r="H83">
            <v>0</v>
          </cell>
          <cell r="K83">
            <v>0</v>
          </cell>
          <cell r="M83">
            <v>0</v>
          </cell>
        </row>
        <row r="84">
          <cell r="A84" t="str">
            <v>062160.000</v>
          </cell>
          <cell r="H84">
            <v>-148016.57999999999</v>
          </cell>
          <cell r="K84">
            <v>-1310147.07</v>
          </cell>
          <cell r="M84">
            <v>-1310147.07</v>
          </cell>
        </row>
        <row r="85">
          <cell r="A85" t="str">
            <v>062210.000</v>
          </cell>
          <cell r="H85">
            <v>0</v>
          </cell>
          <cell r="K85">
            <v>0</v>
          </cell>
          <cell r="M85">
            <v>0</v>
          </cell>
        </row>
        <row r="86">
          <cell r="A86" t="str">
            <v>062310.000</v>
          </cell>
          <cell r="H86">
            <v>1879.22</v>
          </cell>
          <cell r="K86">
            <v>-2449.1499999999996</v>
          </cell>
          <cell r="M86">
            <v>-2449.15</v>
          </cell>
        </row>
        <row r="87">
          <cell r="A87" t="str">
            <v>062410.000</v>
          </cell>
          <cell r="H87">
            <v>0</v>
          </cell>
          <cell r="K87">
            <v>0</v>
          </cell>
          <cell r="M87">
            <v>0</v>
          </cell>
        </row>
        <row r="88">
          <cell r="A88" t="str">
            <v>062510.000</v>
          </cell>
          <cell r="H88">
            <v>-19508.590000000004</v>
          </cell>
          <cell r="K88">
            <v>-175305.85</v>
          </cell>
          <cell r="M88">
            <v>-175305.85</v>
          </cell>
        </row>
        <row r="89">
          <cell r="A89" t="str">
            <v>062610.000</v>
          </cell>
          <cell r="H89">
            <v>-15000</v>
          </cell>
          <cell r="K89">
            <v>-370000</v>
          </cell>
          <cell r="M89">
            <v>-335000</v>
          </cell>
        </row>
        <row r="90">
          <cell r="A90" t="str">
            <v>062630.000</v>
          </cell>
          <cell r="H90">
            <v>80000</v>
          </cell>
          <cell r="K90">
            <v>0</v>
          </cell>
          <cell r="M90">
            <v>-80000</v>
          </cell>
        </row>
        <row r="91">
          <cell r="A91" t="str">
            <v>062710.000</v>
          </cell>
          <cell r="H91">
            <v>-50000</v>
          </cell>
          <cell r="K91">
            <v>-590000</v>
          </cell>
          <cell r="M91">
            <v>-1400525.83</v>
          </cell>
        </row>
        <row r="92">
          <cell r="A92" t="str">
            <v>062810.000</v>
          </cell>
          <cell r="H92">
            <v>-5062.5</v>
          </cell>
          <cell r="K92">
            <v>-32858.839999999997</v>
          </cell>
          <cell r="M92">
            <v>-32858.839999999997</v>
          </cell>
        </row>
        <row r="93">
          <cell r="A93" t="str">
            <v>062910.000</v>
          </cell>
          <cell r="H93">
            <v>-653338.96</v>
          </cell>
          <cell r="K93">
            <v>-4900284.25</v>
          </cell>
          <cell r="M93">
            <v>-6654665.3600000003</v>
          </cell>
        </row>
        <row r="94">
          <cell r="A94" t="str">
            <v>063010.000</v>
          </cell>
          <cell r="H94">
            <v>0</v>
          </cell>
          <cell r="K94">
            <v>0</v>
          </cell>
          <cell r="M94">
            <v>0</v>
          </cell>
        </row>
        <row r="95">
          <cell r="A95" t="str">
            <v>063210.000</v>
          </cell>
          <cell r="H95">
            <v>-29603.32</v>
          </cell>
          <cell r="K95">
            <v>-626638.07999999996</v>
          </cell>
          <cell r="M95">
            <v>-617511.94999999995</v>
          </cell>
        </row>
        <row r="96">
          <cell r="A96" t="str">
            <v>063310.000</v>
          </cell>
          <cell r="H96">
            <v>0</v>
          </cell>
          <cell r="K96">
            <v>0</v>
          </cell>
          <cell r="M96">
            <v>0</v>
          </cell>
        </row>
        <row r="97">
          <cell r="A97" t="str">
            <v>063410.000</v>
          </cell>
          <cell r="H97">
            <v>0</v>
          </cell>
          <cell r="K97">
            <v>930911.26</v>
          </cell>
          <cell r="M97">
            <v>0</v>
          </cell>
        </row>
        <row r="98">
          <cell r="A98" t="str">
            <v>063420.000</v>
          </cell>
          <cell r="H98">
            <v>0</v>
          </cell>
          <cell r="K98">
            <v>0</v>
          </cell>
          <cell r="M98">
            <v>0</v>
          </cell>
        </row>
        <row r="99">
          <cell r="A99" t="str">
            <v>064900.000</v>
          </cell>
          <cell r="H99">
            <v>-139930.5299999998</v>
          </cell>
          <cell r="K99">
            <v>-4177905.0999999996</v>
          </cell>
          <cell r="M99">
            <v>-4967165.5599999996</v>
          </cell>
        </row>
        <row r="100">
          <cell r="A100" t="str">
            <v>065010.000</v>
          </cell>
          <cell r="H100">
            <v>9439305.0899999999</v>
          </cell>
          <cell r="K100">
            <v>-2834763.6999999993</v>
          </cell>
          <cell r="M100">
            <v>1851165.92</v>
          </cell>
        </row>
        <row r="101">
          <cell r="A101" t="str">
            <v>065020.000</v>
          </cell>
          <cell r="H101">
            <v>0</v>
          </cell>
          <cell r="K101">
            <v>-12777.14</v>
          </cell>
          <cell r="M101">
            <v>0</v>
          </cell>
        </row>
        <row r="102">
          <cell r="A102" t="str">
            <v>065030.000</v>
          </cell>
          <cell r="H102">
            <v>33118.6</v>
          </cell>
          <cell r="K102">
            <v>-1189607.25</v>
          </cell>
          <cell r="M102">
            <v>-1107246.8500000001</v>
          </cell>
        </row>
        <row r="103">
          <cell r="A103" t="str">
            <v>065030.600</v>
          </cell>
          <cell r="H103">
            <v>80.239999999999782</v>
          </cell>
          <cell r="K103">
            <v>-5986.92</v>
          </cell>
          <cell r="M103">
            <v>0</v>
          </cell>
        </row>
        <row r="104">
          <cell r="A104" t="str">
            <v>080010.000</v>
          </cell>
          <cell r="H104">
            <v>0</v>
          </cell>
          <cell r="K104">
            <v>-450000</v>
          </cell>
          <cell r="M104">
            <v>-450000</v>
          </cell>
        </row>
        <row r="105">
          <cell r="A105" t="str">
            <v>081010.000</v>
          </cell>
          <cell r="H105">
            <v>0</v>
          </cell>
          <cell r="K105">
            <v>0</v>
          </cell>
          <cell r="M105">
            <v>458951.39</v>
          </cell>
        </row>
        <row r="106">
          <cell r="A106" t="str">
            <v>081030.000</v>
          </cell>
          <cell r="H106">
            <v>0</v>
          </cell>
          <cell r="K106">
            <v>0</v>
          </cell>
          <cell r="M106">
            <v>0</v>
          </cell>
        </row>
        <row r="107">
          <cell r="A107" t="str">
            <v>082010.000</v>
          </cell>
          <cell r="H107">
            <v>0</v>
          </cell>
          <cell r="K107">
            <v>-24851202.239999998</v>
          </cell>
          <cell r="M107">
            <v>-32658571.91</v>
          </cell>
        </row>
        <row r="108">
          <cell r="A108" t="str">
            <v>082020.000</v>
          </cell>
          <cell r="H108">
            <v>0</v>
          </cell>
          <cell r="K108">
            <v>0</v>
          </cell>
          <cell r="M108">
            <v>0</v>
          </cell>
        </row>
        <row r="109">
          <cell r="A109" t="str">
            <v>084010.000</v>
          </cell>
          <cell r="H109">
            <v>0</v>
          </cell>
          <cell r="K109">
            <v>0</v>
          </cell>
          <cell r="M109">
            <v>1863234.6</v>
          </cell>
        </row>
        <row r="110">
          <cell r="A110" t="str">
            <v>110102.521</v>
          </cell>
          <cell r="H110">
            <v>-6585459.2800000003</v>
          </cell>
          <cell r="K110">
            <v>-54321403.5</v>
          </cell>
          <cell r="M110">
            <v>-53575622.140000001</v>
          </cell>
        </row>
        <row r="111">
          <cell r="A111" t="str">
            <v>110900.521</v>
          </cell>
          <cell r="H111">
            <v>0</v>
          </cell>
          <cell r="K111">
            <v>0</v>
          </cell>
          <cell r="M111">
            <v>0</v>
          </cell>
        </row>
        <row r="112">
          <cell r="A112" t="str">
            <v>113011.521</v>
          </cell>
          <cell r="H112">
            <v>-1086653.81</v>
          </cell>
          <cell r="K112">
            <v>-5275621.4700000007</v>
          </cell>
          <cell r="M112">
            <v>-5275621.46</v>
          </cell>
        </row>
        <row r="113">
          <cell r="A113" t="str">
            <v>113012.521</v>
          </cell>
          <cell r="H113">
            <v>0</v>
          </cell>
          <cell r="K113">
            <v>-2699337.52</v>
          </cell>
          <cell r="M113">
            <v>-2699337.52</v>
          </cell>
        </row>
        <row r="114">
          <cell r="A114" t="str">
            <v>113014.521</v>
          </cell>
          <cell r="H114">
            <v>-556684.1</v>
          </cell>
          <cell r="K114">
            <v>-8463101.5600000005</v>
          </cell>
          <cell r="M114">
            <v>-8463101.5700000003</v>
          </cell>
        </row>
        <row r="115">
          <cell r="A115" t="str">
            <v>113015.521</v>
          </cell>
          <cell r="H115">
            <v>0</v>
          </cell>
          <cell r="K115">
            <v>0</v>
          </cell>
          <cell r="M115">
            <v>0</v>
          </cell>
        </row>
        <row r="116">
          <cell r="A116" t="str">
            <v>114048.521</v>
          </cell>
          <cell r="H116">
            <v>-47884.28</v>
          </cell>
          <cell r="K116">
            <v>-567105.39</v>
          </cell>
          <cell r="M116">
            <v>-567105.39</v>
          </cell>
        </row>
        <row r="117">
          <cell r="A117" t="str">
            <v>116101.521</v>
          </cell>
          <cell r="H117">
            <v>-8449368.1500000004</v>
          </cell>
          <cell r="K117">
            <v>-69653013.170000002</v>
          </cell>
          <cell r="M117">
            <v>-69208405.700000003</v>
          </cell>
        </row>
        <row r="118">
          <cell r="A118" t="str">
            <v>190105.521</v>
          </cell>
          <cell r="H118">
            <v>-1563339.9</v>
          </cell>
          <cell r="K118">
            <v>-13106496.860000001</v>
          </cell>
          <cell r="M118">
            <v>-13106496.85</v>
          </cell>
        </row>
        <row r="119">
          <cell r="A119" t="str">
            <v>191107.521</v>
          </cell>
          <cell r="H119">
            <v>0</v>
          </cell>
          <cell r="K119">
            <v>-23167.96</v>
          </cell>
          <cell r="M119">
            <v>-23167.96</v>
          </cell>
        </row>
        <row r="120">
          <cell r="A120" t="str">
            <v>191201.603</v>
          </cell>
          <cell r="H120">
            <v>-183307.03</v>
          </cell>
          <cell r="K120">
            <v>-4248563.2</v>
          </cell>
          <cell r="M120">
            <v>0</v>
          </cell>
        </row>
        <row r="121">
          <cell r="A121" t="str">
            <v>191202.603</v>
          </cell>
          <cell r="H121">
            <v>-326100</v>
          </cell>
          <cell r="K121">
            <v>-4695902.91</v>
          </cell>
          <cell r="M121">
            <v>0</v>
          </cell>
        </row>
        <row r="122">
          <cell r="A122" t="str">
            <v>191203.603</v>
          </cell>
          <cell r="H122">
            <v>0</v>
          </cell>
          <cell r="K122">
            <v>-1994717.45</v>
          </cell>
          <cell r="M122">
            <v>0</v>
          </cell>
        </row>
        <row r="123">
          <cell r="A123" t="str">
            <v>191204.603</v>
          </cell>
          <cell r="H123">
            <v>-51000</v>
          </cell>
          <cell r="K123">
            <v>-615694.9</v>
          </cell>
          <cell r="M123">
            <v>0</v>
          </cell>
        </row>
        <row r="124">
          <cell r="A124" t="str">
            <v>191205.603</v>
          </cell>
          <cell r="H124">
            <v>0</v>
          </cell>
          <cell r="K124">
            <v>-177724</v>
          </cell>
          <cell r="M124">
            <v>0</v>
          </cell>
        </row>
        <row r="125">
          <cell r="A125" t="str">
            <v>191206.603</v>
          </cell>
          <cell r="H125">
            <v>0</v>
          </cell>
          <cell r="K125">
            <v>-13155.87</v>
          </cell>
          <cell r="M125">
            <v>0</v>
          </cell>
        </row>
        <row r="126">
          <cell r="A126" t="str">
            <v>191207.603</v>
          </cell>
          <cell r="H126">
            <v>-909230.61</v>
          </cell>
          <cell r="K126">
            <v>-4394889.88</v>
          </cell>
          <cell r="M126">
            <v>0</v>
          </cell>
        </row>
        <row r="127">
          <cell r="A127" t="str">
            <v>191208.603</v>
          </cell>
          <cell r="H127">
            <v>0</v>
          </cell>
          <cell r="K127">
            <v>-5327.1</v>
          </cell>
          <cell r="M127">
            <v>0</v>
          </cell>
        </row>
        <row r="128">
          <cell r="A128" t="str">
            <v>191209.603</v>
          </cell>
          <cell r="H128">
            <v>0</v>
          </cell>
          <cell r="K128">
            <v>-292823.19</v>
          </cell>
          <cell r="M128">
            <v>0</v>
          </cell>
        </row>
        <row r="129">
          <cell r="A129" t="str">
            <v>191210.603</v>
          </cell>
          <cell r="H129">
            <v>0</v>
          </cell>
          <cell r="K129">
            <v>-191298.16</v>
          </cell>
          <cell r="M129">
            <v>0</v>
          </cell>
        </row>
        <row r="130">
          <cell r="A130" t="str">
            <v>191211.603</v>
          </cell>
          <cell r="H130">
            <v>-44976</v>
          </cell>
          <cell r="K130">
            <v>-44976</v>
          </cell>
          <cell r="M130">
            <v>0</v>
          </cell>
        </row>
        <row r="131">
          <cell r="A131" t="str">
            <v>191212.603</v>
          </cell>
          <cell r="H131">
            <v>-947913.34</v>
          </cell>
          <cell r="K131">
            <v>-947913.34</v>
          </cell>
          <cell r="M131">
            <v>0</v>
          </cell>
        </row>
        <row r="132">
          <cell r="A132" t="str">
            <v>192000.603</v>
          </cell>
          <cell r="H132">
            <v>-123126.35</v>
          </cell>
          <cell r="K132">
            <v>-874707.16999999993</v>
          </cell>
          <cell r="M132">
            <v>0</v>
          </cell>
        </row>
        <row r="133">
          <cell r="A133" t="str">
            <v>210100.603</v>
          </cell>
          <cell r="H133">
            <v>0</v>
          </cell>
          <cell r="K133">
            <v>15031616.4</v>
          </cell>
          <cell r="M133">
            <v>0</v>
          </cell>
        </row>
        <row r="134">
          <cell r="A134" t="str">
            <v>210102.521</v>
          </cell>
          <cell r="H134">
            <v>3057678.1399999997</v>
          </cell>
          <cell r="K134">
            <v>24474096.810000002</v>
          </cell>
          <cell r="M134">
            <v>25336885.91</v>
          </cell>
        </row>
        <row r="135">
          <cell r="A135" t="str">
            <v>210200.603</v>
          </cell>
          <cell r="H135">
            <v>2462526.98</v>
          </cell>
          <cell r="K135">
            <v>2570049.2799999998</v>
          </cell>
          <cell r="M135">
            <v>0</v>
          </cell>
        </row>
        <row r="136">
          <cell r="A136" t="str">
            <v>213011.521</v>
          </cell>
          <cell r="H136">
            <v>331550.17</v>
          </cell>
          <cell r="K136">
            <v>1639046.39</v>
          </cell>
          <cell r="M136">
            <v>1639843.76</v>
          </cell>
        </row>
        <row r="137">
          <cell r="A137" t="str">
            <v>213012.521</v>
          </cell>
          <cell r="H137">
            <v>0</v>
          </cell>
          <cell r="K137">
            <v>993523.5</v>
          </cell>
          <cell r="M137">
            <v>993523.5</v>
          </cell>
        </row>
        <row r="138">
          <cell r="A138" t="str">
            <v>213013.521</v>
          </cell>
          <cell r="H138">
            <v>0</v>
          </cell>
          <cell r="K138">
            <v>0</v>
          </cell>
          <cell r="M138">
            <v>0</v>
          </cell>
        </row>
        <row r="139">
          <cell r="A139" t="str">
            <v>213014.521</v>
          </cell>
          <cell r="H139">
            <v>300141.89</v>
          </cell>
          <cell r="K139">
            <v>4404924.6499999994</v>
          </cell>
          <cell r="M139">
            <v>4404924.6500000004</v>
          </cell>
        </row>
        <row r="140">
          <cell r="A140" t="str">
            <v>213015.521</v>
          </cell>
          <cell r="H140">
            <v>0</v>
          </cell>
          <cell r="K140">
            <v>0</v>
          </cell>
          <cell r="M140">
            <v>0</v>
          </cell>
        </row>
        <row r="141">
          <cell r="A141" t="str">
            <v>214048.521</v>
          </cell>
          <cell r="H141">
            <v>12648.29</v>
          </cell>
          <cell r="K141">
            <v>138643.26</v>
          </cell>
          <cell r="M141">
            <v>138643.26</v>
          </cell>
        </row>
        <row r="142">
          <cell r="A142" t="str">
            <v>290105.521</v>
          </cell>
          <cell r="H142">
            <v>1359426</v>
          </cell>
          <cell r="K142">
            <v>11403343.880000001</v>
          </cell>
          <cell r="M142">
            <v>11403343.880000001</v>
          </cell>
        </row>
        <row r="143">
          <cell r="A143" t="str">
            <v>310110.521</v>
          </cell>
          <cell r="H143">
            <v>1377120.21</v>
          </cell>
          <cell r="K143">
            <v>8961846.1600000001</v>
          </cell>
          <cell r="M143">
            <v>8961846.1600000001</v>
          </cell>
        </row>
        <row r="144">
          <cell r="A144" t="str">
            <v>310120.521</v>
          </cell>
          <cell r="H144">
            <v>0</v>
          </cell>
          <cell r="K144">
            <v>23217.52</v>
          </cell>
          <cell r="M144">
            <v>23217.52</v>
          </cell>
        </row>
        <row r="145">
          <cell r="A145" t="str">
            <v>310140.521</v>
          </cell>
          <cell r="H145">
            <v>0</v>
          </cell>
          <cell r="K145">
            <v>0</v>
          </cell>
          <cell r="M145">
            <v>0</v>
          </cell>
        </row>
        <row r="146">
          <cell r="A146" t="str">
            <v>311110.521</v>
          </cell>
          <cell r="H146">
            <v>0</v>
          </cell>
          <cell r="K146">
            <v>0</v>
          </cell>
          <cell r="M146">
            <v>0</v>
          </cell>
        </row>
        <row r="147">
          <cell r="A147" t="str">
            <v>312110.521</v>
          </cell>
          <cell r="H147">
            <v>0</v>
          </cell>
          <cell r="K147">
            <v>12000</v>
          </cell>
          <cell r="M147">
            <v>12000</v>
          </cell>
        </row>
        <row r="148">
          <cell r="A148" t="str">
            <v>313110.521</v>
          </cell>
          <cell r="H148">
            <v>28276.17</v>
          </cell>
          <cell r="K148">
            <v>186064.16999999998</v>
          </cell>
          <cell r="M148">
            <v>186064.17</v>
          </cell>
        </row>
        <row r="149">
          <cell r="A149" t="str">
            <v>313120.521</v>
          </cell>
          <cell r="H149">
            <v>0</v>
          </cell>
          <cell r="K149">
            <v>0</v>
          </cell>
          <cell r="M149">
            <v>0</v>
          </cell>
        </row>
        <row r="150">
          <cell r="A150" t="str">
            <v>313130.521</v>
          </cell>
          <cell r="H150">
            <v>0</v>
          </cell>
          <cell r="K150">
            <v>0</v>
          </cell>
          <cell r="M150">
            <v>0</v>
          </cell>
        </row>
        <row r="151">
          <cell r="A151" t="str">
            <v>313140.521</v>
          </cell>
          <cell r="H151">
            <v>0</v>
          </cell>
          <cell r="K151">
            <v>9345</v>
          </cell>
          <cell r="M151">
            <v>9345</v>
          </cell>
        </row>
        <row r="152">
          <cell r="A152" t="str">
            <v>313150.521</v>
          </cell>
          <cell r="H152">
            <v>3716.2</v>
          </cell>
          <cell r="K152">
            <v>32823.5</v>
          </cell>
          <cell r="M152">
            <v>32823.5</v>
          </cell>
        </row>
        <row r="153">
          <cell r="A153" t="str">
            <v>313160.521</v>
          </cell>
          <cell r="H153">
            <v>10347.76</v>
          </cell>
          <cell r="K153">
            <v>91794.87</v>
          </cell>
          <cell r="M153">
            <v>91794.86</v>
          </cell>
        </row>
        <row r="154">
          <cell r="A154" t="str">
            <v>313170.521</v>
          </cell>
          <cell r="H154">
            <v>11611.89</v>
          </cell>
          <cell r="K154">
            <v>99763.14</v>
          </cell>
          <cell r="M154">
            <v>99763.14</v>
          </cell>
        </row>
        <row r="155">
          <cell r="A155" t="str">
            <v>313180.521</v>
          </cell>
          <cell r="H155">
            <v>6209</v>
          </cell>
          <cell r="K155">
            <v>82454.16</v>
          </cell>
          <cell r="M155">
            <v>82454.16</v>
          </cell>
        </row>
        <row r="156">
          <cell r="A156" t="str">
            <v>313190.521</v>
          </cell>
          <cell r="H156">
            <v>330799.5</v>
          </cell>
          <cell r="K156">
            <v>631048.5</v>
          </cell>
          <cell r="M156">
            <v>651967</v>
          </cell>
        </row>
        <row r="157">
          <cell r="A157" t="str">
            <v>313210.521</v>
          </cell>
          <cell r="H157">
            <v>0</v>
          </cell>
          <cell r="K157">
            <v>0</v>
          </cell>
          <cell r="M157">
            <v>0</v>
          </cell>
        </row>
        <row r="158">
          <cell r="A158" t="str">
            <v>313220.521</v>
          </cell>
          <cell r="H158">
            <v>0</v>
          </cell>
          <cell r="K158">
            <v>0</v>
          </cell>
          <cell r="M158">
            <v>0</v>
          </cell>
        </row>
        <row r="159">
          <cell r="A159" t="str">
            <v>313230.521</v>
          </cell>
          <cell r="H159">
            <v>0</v>
          </cell>
          <cell r="K159">
            <v>0</v>
          </cell>
          <cell r="M159">
            <v>0</v>
          </cell>
        </row>
        <row r="160">
          <cell r="A160" t="str">
            <v>313250.521</v>
          </cell>
          <cell r="H160">
            <v>0</v>
          </cell>
          <cell r="K160">
            <v>26236.85</v>
          </cell>
          <cell r="M160">
            <v>26236.85</v>
          </cell>
        </row>
        <row r="161">
          <cell r="A161" t="str">
            <v>313260.521</v>
          </cell>
          <cell r="H161">
            <v>0</v>
          </cell>
          <cell r="K161">
            <v>0</v>
          </cell>
          <cell r="M161">
            <v>0</v>
          </cell>
        </row>
        <row r="162">
          <cell r="A162" t="str">
            <v>313270.521</v>
          </cell>
          <cell r="H162">
            <v>36610</v>
          </cell>
          <cell r="K162">
            <v>262880</v>
          </cell>
          <cell r="M162">
            <v>262880</v>
          </cell>
        </row>
        <row r="163">
          <cell r="A163" t="str">
            <v>313280.521</v>
          </cell>
          <cell r="H163">
            <v>12192.84</v>
          </cell>
          <cell r="K163">
            <v>99766.959999999992</v>
          </cell>
          <cell r="M163">
            <v>109498.51</v>
          </cell>
        </row>
        <row r="164">
          <cell r="A164" t="str">
            <v>313290.521</v>
          </cell>
          <cell r="H164">
            <v>148016.57999999999</v>
          </cell>
          <cell r="K164">
            <v>1310147.07</v>
          </cell>
          <cell r="M164">
            <v>1310147.07</v>
          </cell>
        </row>
        <row r="165">
          <cell r="A165" t="str">
            <v>320110.521</v>
          </cell>
          <cell r="H165">
            <v>16493.16</v>
          </cell>
          <cell r="K165">
            <v>176609.12</v>
          </cell>
          <cell r="M165">
            <v>168642.92</v>
          </cell>
        </row>
        <row r="166">
          <cell r="A166" t="str">
            <v>321140.521</v>
          </cell>
          <cell r="H166">
            <v>0</v>
          </cell>
          <cell r="K166">
            <v>0</v>
          </cell>
          <cell r="M166">
            <v>0</v>
          </cell>
        </row>
        <row r="167">
          <cell r="A167" t="str">
            <v>321150.521</v>
          </cell>
          <cell r="H167">
            <v>0</v>
          </cell>
          <cell r="K167">
            <v>0</v>
          </cell>
          <cell r="M167">
            <v>0</v>
          </cell>
        </row>
        <row r="168">
          <cell r="A168" t="str">
            <v>321180.521</v>
          </cell>
          <cell r="H168">
            <v>0</v>
          </cell>
          <cell r="K168">
            <v>0</v>
          </cell>
          <cell r="M168">
            <v>0</v>
          </cell>
        </row>
        <row r="169">
          <cell r="A169" t="str">
            <v>322110.521</v>
          </cell>
          <cell r="H169">
            <v>445636.67</v>
          </cell>
          <cell r="K169">
            <v>1680645.67</v>
          </cell>
          <cell r="M169">
            <v>1685464.17</v>
          </cell>
        </row>
        <row r="170">
          <cell r="A170" t="str">
            <v>323110.521</v>
          </cell>
          <cell r="H170">
            <v>0</v>
          </cell>
          <cell r="K170">
            <v>62390</v>
          </cell>
          <cell r="M170">
            <v>62390</v>
          </cell>
        </row>
        <row r="171">
          <cell r="A171" t="str">
            <v>323120.521</v>
          </cell>
          <cell r="H171">
            <v>0</v>
          </cell>
          <cell r="K171">
            <v>0</v>
          </cell>
          <cell r="M171">
            <v>-114274.51</v>
          </cell>
        </row>
        <row r="172">
          <cell r="A172" t="str">
            <v>323130.521</v>
          </cell>
          <cell r="H172">
            <v>1267405.27</v>
          </cell>
          <cell r="K172">
            <v>10393228.6</v>
          </cell>
          <cell r="M172">
            <v>10393228.6</v>
          </cell>
        </row>
        <row r="173">
          <cell r="A173" t="str">
            <v>350110.521</v>
          </cell>
          <cell r="H173">
            <v>9000</v>
          </cell>
          <cell r="K173">
            <v>72000</v>
          </cell>
          <cell r="M173">
            <v>72000</v>
          </cell>
        </row>
        <row r="174">
          <cell r="A174" t="str">
            <v>350120.521</v>
          </cell>
          <cell r="H174">
            <v>38947.370000000003</v>
          </cell>
          <cell r="K174">
            <v>330928.64000000001</v>
          </cell>
          <cell r="M174">
            <v>318778.96000000002</v>
          </cell>
        </row>
        <row r="175">
          <cell r="A175" t="str">
            <v>350130.521</v>
          </cell>
          <cell r="H175">
            <v>0</v>
          </cell>
          <cell r="K175">
            <v>0</v>
          </cell>
          <cell r="M175">
            <v>0</v>
          </cell>
        </row>
        <row r="176">
          <cell r="A176" t="str">
            <v>353110.521</v>
          </cell>
          <cell r="H176">
            <v>72252.2</v>
          </cell>
          <cell r="K176">
            <v>383132.06</v>
          </cell>
          <cell r="M176">
            <v>445902.06</v>
          </cell>
        </row>
        <row r="177">
          <cell r="A177" t="str">
            <v>353120.521</v>
          </cell>
          <cell r="H177">
            <v>304358.5</v>
          </cell>
          <cell r="K177">
            <v>3929647.56</v>
          </cell>
          <cell r="M177">
            <v>3981161.07</v>
          </cell>
        </row>
        <row r="178">
          <cell r="A178" t="str">
            <v>353120.603</v>
          </cell>
          <cell r="H178">
            <v>0</v>
          </cell>
          <cell r="K178">
            <v>0</v>
          </cell>
          <cell r="M178">
            <v>0</v>
          </cell>
        </row>
        <row r="179">
          <cell r="A179" t="str">
            <v>353130.521</v>
          </cell>
          <cell r="H179">
            <v>102028.95</v>
          </cell>
          <cell r="K179">
            <v>549530.79999999993</v>
          </cell>
          <cell r="M179">
            <v>671275.14</v>
          </cell>
        </row>
        <row r="180">
          <cell r="A180" t="str">
            <v>353140.521</v>
          </cell>
          <cell r="H180">
            <v>0</v>
          </cell>
          <cell r="K180">
            <v>0</v>
          </cell>
          <cell r="M180">
            <v>0</v>
          </cell>
        </row>
        <row r="181">
          <cell r="A181" t="str">
            <v>353150.521</v>
          </cell>
          <cell r="H181">
            <v>0</v>
          </cell>
          <cell r="K181">
            <v>24394.27</v>
          </cell>
          <cell r="M181">
            <v>50998.27</v>
          </cell>
        </row>
        <row r="182">
          <cell r="A182" t="str">
            <v>354201.521</v>
          </cell>
          <cell r="H182">
            <v>520416.52</v>
          </cell>
          <cell r="K182">
            <v>4095887.03</v>
          </cell>
          <cell r="M182">
            <v>4101930.03</v>
          </cell>
        </row>
        <row r="183">
          <cell r="A183" t="str">
            <v>355110.521</v>
          </cell>
          <cell r="H183">
            <v>12648</v>
          </cell>
          <cell r="K183">
            <v>146223</v>
          </cell>
          <cell r="M183">
            <v>141473</v>
          </cell>
        </row>
        <row r="184">
          <cell r="A184" t="str">
            <v>355120.521</v>
          </cell>
          <cell r="H184">
            <v>0</v>
          </cell>
          <cell r="K184">
            <v>1500</v>
          </cell>
          <cell r="M184">
            <v>1500</v>
          </cell>
        </row>
        <row r="185">
          <cell r="A185" t="str">
            <v>355150.521</v>
          </cell>
          <cell r="H185">
            <v>0</v>
          </cell>
          <cell r="K185">
            <v>0</v>
          </cell>
          <cell r="M185">
            <v>0</v>
          </cell>
        </row>
        <row r="186">
          <cell r="A186" t="str">
            <v>356110.521</v>
          </cell>
          <cell r="H186">
            <v>31626.880000000001</v>
          </cell>
          <cell r="K186">
            <v>157795.98000000001</v>
          </cell>
          <cell r="M186">
            <v>166409.88</v>
          </cell>
        </row>
        <row r="187">
          <cell r="A187" t="str">
            <v>356120.521</v>
          </cell>
          <cell r="H187">
            <v>37932.39</v>
          </cell>
          <cell r="K187">
            <v>343557.32</v>
          </cell>
          <cell r="M187">
            <v>422854.78</v>
          </cell>
        </row>
        <row r="188">
          <cell r="A188" t="str">
            <v>357110.521</v>
          </cell>
          <cell r="H188">
            <v>0</v>
          </cell>
          <cell r="K188">
            <v>0</v>
          </cell>
          <cell r="M188">
            <v>0</v>
          </cell>
        </row>
        <row r="189">
          <cell r="A189" t="str">
            <v>358110.521</v>
          </cell>
          <cell r="H189">
            <v>4144</v>
          </cell>
          <cell r="K189">
            <v>190050</v>
          </cell>
          <cell r="M189">
            <v>190050</v>
          </cell>
        </row>
        <row r="190">
          <cell r="A190" t="str">
            <v>359110.521</v>
          </cell>
          <cell r="H190">
            <v>28523.3</v>
          </cell>
          <cell r="K190">
            <v>322919.33</v>
          </cell>
          <cell r="M190">
            <v>331769.34999999998</v>
          </cell>
        </row>
        <row r="191">
          <cell r="A191" t="str">
            <v>360110.521</v>
          </cell>
          <cell r="H191">
            <v>0</v>
          </cell>
          <cell r="K191">
            <v>426262.45</v>
          </cell>
          <cell r="M191">
            <v>426262.45</v>
          </cell>
        </row>
        <row r="192">
          <cell r="A192" t="str">
            <v>361120.521</v>
          </cell>
          <cell r="H192">
            <v>0</v>
          </cell>
          <cell r="K192">
            <v>13077.5</v>
          </cell>
          <cell r="M192">
            <v>13077.5</v>
          </cell>
        </row>
        <row r="193">
          <cell r="A193" t="str">
            <v>361130.521</v>
          </cell>
          <cell r="H193">
            <v>0</v>
          </cell>
          <cell r="K193">
            <v>313257.63</v>
          </cell>
          <cell r="M193">
            <v>261481.98</v>
          </cell>
        </row>
        <row r="194">
          <cell r="A194" t="str">
            <v>361140.521</v>
          </cell>
          <cell r="H194">
            <v>0</v>
          </cell>
          <cell r="K194">
            <v>0</v>
          </cell>
          <cell r="M194">
            <v>0</v>
          </cell>
        </row>
        <row r="195">
          <cell r="A195" t="str">
            <v>361150.521</v>
          </cell>
          <cell r="H195">
            <v>0</v>
          </cell>
          <cell r="K195">
            <v>0</v>
          </cell>
          <cell r="M195">
            <v>0</v>
          </cell>
        </row>
        <row r="196">
          <cell r="A196" t="str">
            <v>380110.521</v>
          </cell>
          <cell r="H196">
            <v>0</v>
          </cell>
          <cell r="K196">
            <v>0</v>
          </cell>
          <cell r="M196">
            <v>0</v>
          </cell>
        </row>
        <row r="197">
          <cell r="A197" t="str">
            <v>380120.521</v>
          </cell>
          <cell r="H197">
            <v>0</v>
          </cell>
          <cell r="K197">
            <v>0</v>
          </cell>
          <cell r="M197">
            <v>0</v>
          </cell>
        </row>
        <row r="198">
          <cell r="A198" t="str">
            <v>380130.521</v>
          </cell>
          <cell r="H198">
            <v>0</v>
          </cell>
          <cell r="K198">
            <v>7265.94</v>
          </cell>
          <cell r="M198">
            <v>11265.94</v>
          </cell>
        </row>
        <row r="199">
          <cell r="A199" t="str">
            <v>390010.521</v>
          </cell>
          <cell r="H199">
            <v>0</v>
          </cell>
          <cell r="K199">
            <v>370400</v>
          </cell>
          <cell r="M199">
            <v>370399</v>
          </cell>
        </row>
        <row r="200">
          <cell r="A200" t="str">
            <v>410110.521</v>
          </cell>
          <cell r="H200">
            <v>105727.12</v>
          </cell>
          <cell r="K200">
            <v>636498.96</v>
          </cell>
          <cell r="M200">
            <v>636498.96</v>
          </cell>
        </row>
        <row r="201">
          <cell r="A201" t="str">
            <v>410120.521</v>
          </cell>
          <cell r="H201">
            <v>0</v>
          </cell>
          <cell r="K201">
            <v>8461.14</v>
          </cell>
          <cell r="M201">
            <v>8461.14</v>
          </cell>
        </row>
        <row r="202">
          <cell r="A202" t="str">
            <v>410150.521</v>
          </cell>
          <cell r="H202">
            <v>447602.14</v>
          </cell>
          <cell r="K202">
            <v>4225048.63</v>
          </cell>
          <cell r="M202">
            <v>4225048.67</v>
          </cell>
        </row>
        <row r="203">
          <cell r="A203" t="str">
            <v>411110.521</v>
          </cell>
          <cell r="H203">
            <v>39888.71</v>
          </cell>
          <cell r="K203">
            <v>259289.21</v>
          </cell>
          <cell r="M203">
            <v>259289.21</v>
          </cell>
        </row>
        <row r="204">
          <cell r="A204" t="str">
            <v>413110.521</v>
          </cell>
          <cell r="H204">
            <v>3000</v>
          </cell>
          <cell r="K204">
            <v>22576</v>
          </cell>
          <cell r="M204">
            <v>22576</v>
          </cell>
        </row>
        <row r="205">
          <cell r="A205" t="str">
            <v>413120.521</v>
          </cell>
          <cell r="H205">
            <v>29603.32</v>
          </cell>
          <cell r="K205">
            <v>262029.38</v>
          </cell>
          <cell r="M205">
            <v>262029.38</v>
          </cell>
        </row>
        <row r="206">
          <cell r="A206" t="str">
            <v>413150.521</v>
          </cell>
          <cell r="H206">
            <v>550.49</v>
          </cell>
          <cell r="K206">
            <v>4195.08</v>
          </cell>
          <cell r="M206">
            <v>4195.08</v>
          </cell>
        </row>
        <row r="207">
          <cell r="A207" t="str">
            <v>413160.521</v>
          </cell>
          <cell r="H207">
            <v>1223.42</v>
          </cell>
          <cell r="K207">
            <v>11026.72</v>
          </cell>
          <cell r="M207">
            <v>11026.72</v>
          </cell>
        </row>
        <row r="208">
          <cell r="A208" t="str">
            <v>413170.521</v>
          </cell>
          <cell r="H208">
            <v>2752.81</v>
          </cell>
          <cell r="K208">
            <v>22279.75</v>
          </cell>
          <cell r="M208">
            <v>22279.75</v>
          </cell>
        </row>
        <row r="209">
          <cell r="A209" t="str">
            <v>413180.521</v>
          </cell>
          <cell r="H209">
            <v>19508.59</v>
          </cell>
          <cell r="K209">
            <v>123361.68</v>
          </cell>
          <cell r="M209">
            <v>123361.68</v>
          </cell>
        </row>
        <row r="210">
          <cell r="A210" t="str">
            <v>413190.521</v>
          </cell>
          <cell r="H210">
            <v>0</v>
          </cell>
          <cell r="K210">
            <v>24407.18</v>
          </cell>
          <cell r="M210">
            <v>24407.18</v>
          </cell>
        </row>
        <row r="211">
          <cell r="A211" t="str">
            <v>413210.521</v>
          </cell>
          <cell r="H211">
            <v>10500</v>
          </cell>
          <cell r="K211">
            <v>87697.37</v>
          </cell>
          <cell r="M211">
            <v>83750</v>
          </cell>
        </row>
        <row r="212">
          <cell r="A212" t="str">
            <v>413220.521</v>
          </cell>
          <cell r="H212">
            <v>17217</v>
          </cell>
          <cell r="K212">
            <v>131686</v>
          </cell>
          <cell r="M212">
            <v>131686</v>
          </cell>
        </row>
        <row r="213">
          <cell r="A213" t="str">
            <v>413230.521</v>
          </cell>
          <cell r="H213">
            <v>0</v>
          </cell>
          <cell r="K213">
            <v>0</v>
          </cell>
          <cell r="M213">
            <v>0</v>
          </cell>
        </row>
        <row r="214">
          <cell r="A214" t="str">
            <v>413240.521</v>
          </cell>
          <cell r="H214">
            <v>0</v>
          </cell>
          <cell r="K214">
            <v>0</v>
          </cell>
          <cell r="M214">
            <v>0</v>
          </cell>
        </row>
        <row r="215">
          <cell r="A215" t="str">
            <v>413250.521</v>
          </cell>
          <cell r="H215">
            <v>341983.8</v>
          </cell>
          <cell r="K215">
            <v>5052311.0699999994</v>
          </cell>
          <cell r="M215">
            <v>5027625</v>
          </cell>
        </row>
        <row r="216">
          <cell r="A216" t="str">
            <v>413260.521</v>
          </cell>
          <cell r="H216">
            <v>0</v>
          </cell>
          <cell r="K216">
            <v>0</v>
          </cell>
          <cell r="M216">
            <v>0</v>
          </cell>
        </row>
        <row r="217">
          <cell r="A217" t="str">
            <v>413270.521</v>
          </cell>
          <cell r="H217">
            <v>188947.37</v>
          </cell>
          <cell r="K217">
            <v>1401842.1099999999</v>
          </cell>
          <cell r="M217">
            <v>1390789.48</v>
          </cell>
        </row>
        <row r="218">
          <cell r="A218" t="str">
            <v>413280.521</v>
          </cell>
          <cell r="H218">
            <v>10877.83</v>
          </cell>
          <cell r="K218">
            <v>144535.21</v>
          </cell>
          <cell r="M218">
            <v>143272.73000000001</v>
          </cell>
        </row>
        <row r="219">
          <cell r="A219" t="str">
            <v>441110.521</v>
          </cell>
          <cell r="H219">
            <v>0</v>
          </cell>
          <cell r="K219">
            <v>0</v>
          </cell>
          <cell r="M219">
            <v>0</v>
          </cell>
        </row>
        <row r="220">
          <cell r="A220" t="str">
            <v>441210.521</v>
          </cell>
          <cell r="H220">
            <v>0</v>
          </cell>
          <cell r="K220">
            <v>0</v>
          </cell>
          <cell r="M220">
            <v>0</v>
          </cell>
        </row>
        <row r="221">
          <cell r="A221" t="str">
            <v>441510.521</v>
          </cell>
          <cell r="H221">
            <v>5024.1400000000003</v>
          </cell>
          <cell r="K221">
            <v>39382.78</v>
          </cell>
          <cell r="M221">
            <v>0</v>
          </cell>
        </row>
        <row r="222">
          <cell r="A222" t="str">
            <v>441510.603</v>
          </cell>
          <cell r="H222">
            <v>1692.26</v>
          </cell>
          <cell r="K222">
            <v>3618.67</v>
          </cell>
          <cell r="M222">
            <v>0</v>
          </cell>
        </row>
        <row r="223">
          <cell r="A223" t="str">
            <v>441610.521</v>
          </cell>
          <cell r="H223">
            <v>15437.5</v>
          </cell>
          <cell r="K223">
            <v>121010.06</v>
          </cell>
          <cell r="M223">
            <v>0</v>
          </cell>
        </row>
        <row r="224">
          <cell r="A224" t="str">
            <v>450110.521</v>
          </cell>
          <cell r="H224">
            <v>0</v>
          </cell>
          <cell r="K224">
            <v>0</v>
          </cell>
          <cell r="M224">
            <v>0</v>
          </cell>
        </row>
        <row r="225">
          <cell r="A225" t="str">
            <v>450120.521</v>
          </cell>
          <cell r="H225">
            <v>71690</v>
          </cell>
          <cell r="K225">
            <v>565370</v>
          </cell>
          <cell r="M225">
            <v>577519.68000000005</v>
          </cell>
        </row>
        <row r="226">
          <cell r="A226" t="str">
            <v>450130.521</v>
          </cell>
          <cell r="H226">
            <v>216892.5</v>
          </cell>
          <cell r="K226">
            <v>2164232.06</v>
          </cell>
          <cell r="M226">
            <v>2229816.64</v>
          </cell>
        </row>
        <row r="227">
          <cell r="A227" t="str">
            <v>451110.521</v>
          </cell>
          <cell r="H227">
            <v>159</v>
          </cell>
          <cell r="K227">
            <v>1272</v>
          </cell>
          <cell r="M227">
            <v>1272</v>
          </cell>
        </row>
        <row r="228">
          <cell r="A228" t="str">
            <v>451120.521</v>
          </cell>
          <cell r="H228">
            <v>83.67</v>
          </cell>
          <cell r="K228">
            <v>669.34999999999991</v>
          </cell>
          <cell r="M228">
            <v>669.36</v>
          </cell>
        </row>
        <row r="229">
          <cell r="A229" t="str">
            <v>451130.521</v>
          </cell>
          <cell r="H229">
            <v>0</v>
          </cell>
          <cell r="K229">
            <v>0</v>
          </cell>
          <cell r="M229">
            <v>0</v>
          </cell>
        </row>
        <row r="230">
          <cell r="A230" t="str">
            <v>453110.521</v>
          </cell>
          <cell r="H230">
            <v>7978.14</v>
          </cell>
          <cell r="K230">
            <v>61635.49</v>
          </cell>
          <cell r="M230">
            <v>62855.49</v>
          </cell>
        </row>
        <row r="231">
          <cell r="A231" t="str">
            <v>453120.521</v>
          </cell>
          <cell r="H231">
            <v>33354.17</v>
          </cell>
          <cell r="K231">
            <v>202457.19</v>
          </cell>
          <cell r="M231">
            <v>202457.19</v>
          </cell>
        </row>
        <row r="232">
          <cell r="A232" t="str">
            <v>453130.521</v>
          </cell>
          <cell r="H232">
            <v>59571.64</v>
          </cell>
          <cell r="K232">
            <v>209527.76</v>
          </cell>
          <cell r="M232">
            <v>209527.76</v>
          </cell>
        </row>
        <row r="233">
          <cell r="A233" t="str">
            <v>453150.521</v>
          </cell>
          <cell r="H233">
            <v>13972.17</v>
          </cell>
          <cell r="K233">
            <v>76662.080000000002</v>
          </cell>
          <cell r="M233">
            <v>76662.080000000002</v>
          </cell>
        </row>
        <row r="234">
          <cell r="A234" t="str">
            <v>455110.521</v>
          </cell>
          <cell r="H234">
            <v>22551</v>
          </cell>
          <cell r="K234">
            <v>163591.25</v>
          </cell>
          <cell r="M234">
            <v>171641.25</v>
          </cell>
        </row>
        <row r="235">
          <cell r="A235" t="str">
            <v>455120.521</v>
          </cell>
          <cell r="H235">
            <v>0</v>
          </cell>
          <cell r="K235">
            <v>180</v>
          </cell>
          <cell r="M235">
            <v>180</v>
          </cell>
        </row>
        <row r="236">
          <cell r="A236" t="str">
            <v>456110.521</v>
          </cell>
          <cell r="H236">
            <v>32384.54</v>
          </cell>
          <cell r="K236">
            <v>109215.45000000001</v>
          </cell>
          <cell r="M236">
            <v>114852.38</v>
          </cell>
        </row>
        <row r="237">
          <cell r="A237" t="str">
            <v>456120.521</v>
          </cell>
          <cell r="H237">
            <v>0</v>
          </cell>
          <cell r="K237">
            <v>6114.49</v>
          </cell>
          <cell r="M237">
            <v>6034.49</v>
          </cell>
        </row>
        <row r="238">
          <cell r="A238" t="str">
            <v>459110.521</v>
          </cell>
          <cell r="H238">
            <v>1593.74</v>
          </cell>
          <cell r="K238">
            <v>57002.720000000001</v>
          </cell>
          <cell r="M238">
            <v>56968.55</v>
          </cell>
        </row>
        <row r="239">
          <cell r="A239" t="str">
            <v>460110.521</v>
          </cell>
          <cell r="H239">
            <v>0</v>
          </cell>
          <cell r="K239">
            <v>0</v>
          </cell>
          <cell r="M239">
            <v>0</v>
          </cell>
        </row>
        <row r="240">
          <cell r="A240" t="str">
            <v>461130.521</v>
          </cell>
          <cell r="H240">
            <v>53629.08</v>
          </cell>
          <cell r="K240">
            <v>70634.429999999993</v>
          </cell>
          <cell r="M240">
            <v>122093.54</v>
          </cell>
        </row>
        <row r="241">
          <cell r="A241" t="str">
            <v>471110.521</v>
          </cell>
          <cell r="H241">
            <v>0</v>
          </cell>
          <cell r="K241">
            <v>0</v>
          </cell>
          <cell r="M241">
            <v>0</v>
          </cell>
        </row>
        <row r="242">
          <cell r="A242" t="str">
            <v>480110.521</v>
          </cell>
          <cell r="H242">
            <v>0</v>
          </cell>
          <cell r="K242">
            <v>0</v>
          </cell>
          <cell r="M242">
            <v>0</v>
          </cell>
        </row>
        <row r="243">
          <cell r="A243" t="str">
            <v>480130.521</v>
          </cell>
          <cell r="H243">
            <v>1700</v>
          </cell>
          <cell r="K243">
            <v>15400</v>
          </cell>
          <cell r="M243">
            <v>15400</v>
          </cell>
        </row>
        <row r="244">
          <cell r="A244" t="str">
            <v>480150.521</v>
          </cell>
          <cell r="H244">
            <v>6546.77</v>
          </cell>
          <cell r="K244">
            <v>55749.2</v>
          </cell>
          <cell r="M244">
            <v>55749.2</v>
          </cell>
        </row>
        <row r="245">
          <cell r="A245" t="str">
            <v>490010.521</v>
          </cell>
          <cell r="H245">
            <v>58280.05</v>
          </cell>
          <cell r="K245">
            <v>515859.63</v>
          </cell>
          <cell r="M245">
            <v>515859.63</v>
          </cell>
        </row>
        <row r="246">
          <cell r="A246" t="str">
            <v>610110.521</v>
          </cell>
          <cell r="H246">
            <v>0</v>
          </cell>
          <cell r="K246">
            <v>0</v>
          </cell>
          <cell r="M246">
            <v>0</v>
          </cell>
        </row>
        <row r="247">
          <cell r="A247" t="str">
            <v>653120.588</v>
          </cell>
          <cell r="H247">
            <v>0</v>
          </cell>
          <cell r="K247">
            <v>0</v>
          </cell>
          <cell r="M247">
            <v>0</v>
          </cell>
        </row>
        <row r="248">
          <cell r="A248" t="str">
            <v>659110.521</v>
          </cell>
          <cell r="H248">
            <v>0</v>
          </cell>
          <cell r="K248">
            <v>0</v>
          </cell>
          <cell r="M248">
            <v>0</v>
          </cell>
        </row>
        <row r="249">
          <cell r="A249" t="str">
            <v>659110.588</v>
          </cell>
          <cell r="H249">
            <v>0</v>
          </cell>
          <cell r="K249">
            <v>0</v>
          </cell>
          <cell r="M249">
            <v>0</v>
          </cell>
        </row>
        <row r="250">
          <cell r="A250" t="str">
            <v>670110.588</v>
          </cell>
          <cell r="H250">
            <v>50000</v>
          </cell>
          <cell r="K250">
            <v>400000</v>
          </cell>
          <cell r="M250">
            <v>400000</v>
          </cell>
        </row>
        <row r="251">
          <cell r="A251" t="str">
            <v>671110.588</v>
          </cell>
          <cell r="H251">
            <v>130800</v>
          </cell>
          <cell r="K251">
            <v>966554</v>
          </cell>
          <cell r="M251">
            <v>159220</v>
          </cell>
        </row>
        <row r="252">
          <cell r="A252" t="str">
            <v>671120.588</v>
          </cell>
          <cell r="H252">
            <v>-80000</v>
          </cell>
          <cell r="K252">
            <v>0</v>
          </cell>
          <cell r="M252">
            <v>66557.919999999998</v>
          </cell>
        </row>
        <row r="253">
          <cell r="A253" t="str">
            <v>672110.588</v>
          </cell>
          <cell r="H253">
            <v>88809.95</v>
          </cell>
          <cell r="K253">
            <v>786088.25</v>
          </cell>
          <cell r="M253">
            <v>786088.25</v>
          </cell>
        </row>
        <row r="254">
          <cell r="A254" t="str">
            <v>680130.588</v>
          </cell>
          <cell r="H254">
            <v>0</v>
          </cell>
          <cell r="K254">
            <v>0</v>
          </cell>
          <cell r="M254">
            <v>0</v>
          </cell>
        </row>
        <row r="255">
          <cell r="A255" t="str">
            <v>801110.521</v>
          </cell>
          <cell r="H255">
            <v>10069.720000000001</v>
          </cell>
          <cell r="K255">
            <v>-1185535.19</v>
          </cell>
          <cell r="M255">
            <v>-59106.57</v>
          </cell>
        </row>
        <row r="256">
          <cell r="A256" t="str">
            <v>801110.603</v>
          </cell>
          <cell r="H256">
            <v>-660.08</v>
          </cell>
          <cell r="K256">
            <v>231.77999999999997</v>
          </cell>
          <cell r="M256">
            <v>0</v>
          </cell>
        </row>
        <row r="257">
          <cell r="A257" t="str">
            <v>801111.521</v>
          </cell>
          <cell r="H257">
            <v>0</v>
          </cell>
          <cell r="K257">
            <v>0</v>
          </cell>
          <cell r="M257">
            <v>0</v>
          </cell>
        </row>
        <row r="258">
          <cell r="A258" t="str">
            <v>801210.521</v>
          </cell>
          <cell r="H258">
            <v>611279.25</v>
          </cell>
          <cell r="K258">
            <v>-111713.81999999995</v>
          </cell>
          <cell r="M258">
            <v>-4070379.58</v>
          </cell>
        </row>
        <row r="259">
          <cell r="A259" t="str">
            <v>801210.603</v>
          </cell>
          <cell r="H259">
            <v>19240.330000000002</v>
          </cell>
          <cell r="K259">
            <v>25712.910000000003</v>
          </cell>
          <cell r="M259">
            <v>0</v>
          </cell>
        </row>
        <row r="260">
          <cell r="A260" t="str">
            <v>801211.521</v>
          </cell>
          <cell r="H260">
            <v>0</v>
          </cell>
          <cell r="K260">
            <v>0</v>
          </cell>
          <cell r="M260">
            <v>0</v>
          </cell>
        </row>
        <row r="261">
          <cell r="A261" t="str">
            <v>804010.521</v>
          </cell>
          <cell r="H261">
            <v>2000</v>
          </cell>
          <cell r="K261">
            <v>23067.81</v>
          </cell>
          <cell r="M261">
            <v>23936.74</v>
          </cell>
        </row>
        <row r="262">
          <cell r="A262" t="str">
            <v>804010.588</v>
          </cell>
          <cell r="H262">
            <v>0</v>
          </cell>
          <cell r="K262">
            <v>0</v>
          </cell>
          <cell r="M262">
            <v>0</v>
          </cell>
        </row>
        <row r="263">
          <cell r="A263" t="str">
            <v>804030.521</v>
          </cell>
          <cell r="H263">
            <v>0</v>
          </cell>
          <cell r="K263">
            <v>0</v>
          </cell>
          <cell r="M263">
            <v>-24786.76</v>
          </cell>
        </row>
        <row r="264">
          <cell r="A264" t="str">
            <v>804030.588</v>
          </cell>
          <cell r="H264">
            <v>0</v>
          </cell>
          <cell r="K264">
            <v>0</v>
          </cell>
          <cell r="M264">
            <v>0</v>
          </cell>
        </row>
        <row r="265">
          <cell r="A265" t="str">
            <v>804031.521</v>
          </cell>
          <cell r="H265">
            <v>0</v>
          </cell>
          <cell r="K265">
            <v>23074.62</v>
          </cell>
          <cell r="M265">
            <v>0</v>
          </cell>
        </row>
        <row r="266">
          <cell r="A266" t="str">
            <v>811134.521</v>
          </cell>
          <cell r="H266">
            <v>0</v>
          </cell>
          <cell r="K266">
            <v>3764129.49</v>
          </cell>
          <cell r="M266">
            <v>3764129.49</v>
          </cell>
        </row>
        <row r="267">
          <cell r="A267" t="str">
            <v>814019.521</v>
          </cell>
          <cell r="H267">
            <v>148016.57999999999</v>
          </cell>
          <cell r="K267">
            <v>1310147.0900000001</v>
          </cell>
          <cell r="M267">
            <v>1310147.07</v>
          </cell>
        </row>
        <row r="268">
          <cell r="A268" t="str">
            <v>814058.521</v>
          </cell>
          <cell r="H268">
            <v>0</v>
          </cell>
          <cell r="K268">
            <v>0</v>
          </cell>
          <cell r="M268">
            <v>0</v>
          </cell>
        </row>
        <row r="269">
          <cell r="A269" t="str">
            <v>817128.521</v>
          </cell>
          <cell r="H269">
            <v>188076.83</v>
          </cell>
          <cell r="K269">
            <v>1448448.99</v>
          </cell>
          <cell r="M269">
            <v>1447651.62</v>
          </cell>
        </row>
        <row r="270">
          <cell r="A270" t="str">
            <v>819999.521</v>
          </cell>
          <cell r="H270">
            <v>0</v>
          </cell>
          <cell r="K270">
            <v>274442.59000000003</v>
          </cell>
          <cell r="M270">
            <v>274442.59000000003</v>
          </cell>
        </row>
        <row r="271">
          <cell r="A271" t="str">
            <v>880010.521</v>
          </cell>
          <cell r="H271">
            <v>0</v>
          </cell>
          <cell r="K271">
            <v>26825</v>
          </cell>
          <cell r="M271">
            <v>48751.62</v>
          </cell>
        </row>
        <row r="272">
          <cell r="A272" t="str">
            <v>880010.588</v>
          </cell>
          <cell r="H272">
            <v>0</v>
          </cell>
          <cell r="K272">
            <v>-3580</v>
          </cell>
          <cell r="M272">
            <v>0</v>
          </cell>
        </row>
        <row r="273">
          <cell r="A273" t="str">
            <v>880010.603</v>
          </cell>
          <cell r="H273">
            <v>0</v>
          </cell>
          <cell r="K273">
            <v>0.01</v>
          </cell>
          <cell r="M273">
            <v>0</v>
          </cell>
        </row>
        <row r="274">
          <cell r="A274" t="str">
            <v>900110.521</v>
          </cell>
          <cell r="H274">
            <v>1678883.6800000016</v>
          </cell>
          <cell r="K274">
            <v>15794179.960000001</v>
          </cell>
          <cell r="M274">
            <v>8853156.8499999996</v>
          </cell>
        </row>
      </sheetData>
      <sheetData sheetId="10">
        <row r="1">
          <cell r="A1" t="str">
            <v>Account No.</v>
          </cell>
          <cell r="H1" t="str">
            <v>This Period Balance</v>
          </cell>
          <cell r="K1" t="str">
            <v>Ending Balance</v>
          </cell>
          <cell r="M1" t="str">
            <v>TUBO's Ending Balance</v>
          </cell>
        </row>
        <row r="2">
          <cell r="A2" t="str">
            <v>010010.000</v>
          </cell>
          <cell r="H2">
            <v>0</v>
          </cell>
          <cell r="K2">
            <v>98716.09</v>
          </cell>
          <cell r="M2">
            <v>100000</v>
          </cell>
        </row>
        <row r="3">
          <cell r="A3" t="str">
            <v>011051.000</v>
          </cell>
          <cell r="H3">
            <v>3840107.7499999991</v>
          </cell>
          <cell r="K3">
            <v>17000300.579999998</v>
          </cell>
          <cell r="M3">
            <v>19275103.420000002</v>
          </cell>
        </row>
        <row r="4">
          <cell r="A4" t="str">
            <v>011051.600</v>
          </cell>
          <cell r="H4">
            <v>1271858.2</v>
          </cell>
          <cell r="K4">
            <v>3832381.25</v>
          </cell>
          <cell r="M4">
            <v>0</v>
          </cell>
        </row>
        <row r="5">
          <cell r="A5" t="str">
            <v>012010.000</v>
          </cell>
          <cell r="H5">
            <v>13219460.049999999</v>
          </cell>
          <cell r="K5">
            <v>86312163.700000003</v>
          </cell>
          <cell r="M5">
            <v>86388906.189999998</v>
          </cell>
        </row>
        <row r="6">
          <cell r="A6" t="str">
            <v>012010.600</v>
          </cell>
          <cell r="H6">
            <v>884339.8599999994</v>
          </cell>
          <cell r="K6">
            <v>11506994.859999999</v>
          </cell>
          <cell r="M6">
            <v>0</v>
          </cell>
        </row>
        <row r="7">
          <cell r="A7" t="str">
            <v>012900.000</v>
          </cell>
          <cell r="H7">
            <v>-802180.6400000006</v>
          </cell>
          <cell r="K7">
            <v>15006893.299999999</v>
          </cell>
          <cell r="M7">
            <v>14951260.23</v>
          </cell>
        </row>
        <row r="8">
          <cell r="A8" t="str">
            <v>013010.000</v>
          </cell>
          <cell r="H8">
            <v>0</v>
          </cell>
          <cell r="K8">
            <v>0</v>
          </cell>
          <cell r="M8">
            <v>-235671.87</v>
          </cell>
        </row>
        <row r="9">
          <cell r="A9" t="str">
            <v>013110.000</v>
          </cell>
          <cell r="H9">
            <v>-94517.96</v>
          </cell>
          <cell r="K9">
            <v>-1673254.28</v>
          </cell>
          <cell r="M9">
            <v>-1673254.28</v>
          </cell>
        </row>
        <row r="10">
          <cell r="A10" t="str">
            <v>013120.000</v>
          </cell>
          <cell r="H10">
            <v>0</v>
          </cell>
          <cell r="K10">
            <v>0</v>
          </cell>
          <cell r="M10">
            <v>0</v>
          </cell>
        </row>
        <row r="11">
          <cell r="A11" t="str">
            <v>014019.000</v>
          </cell>
          <cell r="H11">
            <v>0</v>
          </cell>
          <cell r="K11">
            <v>83032.490000000005</v>
          </cell>
          <cell r="M11">
            <v>0</v>
          </cell>
        </row>
        <row r="12">
          <cell r="A12" t="str">
            <v>014020.000</v>
          </cell>
          <cell r="H12">
            <v>0</v>
          </cell>
          <cell r="K12">
            <v>0</v>
          </cell>
          <cell r="M12">
            <v>0</v>
          </cell>
        </row>
        <row r="13">
          <cell r="A13" t="str">
            <v>014021.000</v>
          </cell>
          <cell r="H13">
            <v>0</v>
          </cell>
          <cell r="K13">
            <v>0</v>
          </cell>
          <cell r="M13">
            <v>0</v>
          </cell>
        </row>
        <row r="14">
          <cell r="A14" t="str">
            <v>014021.600</v>
          </cell>
          <cell r="H14">
            <v>562260.71000000008</v>
          </cell>
          <cell r="K14">
            <v>960527.63000000012</v>
          </cell>
          <cell r="M14">
            <v>0</v>
          </cell>
        </row>
        <row r="15">
          <cell r="A15" t="str">
            <v>014023.000</v>
          </cell>
          <cell r="H15">
            <v>0</v>
          </cell>
          <cell r="K15">
            <v>0</v>
          </cell>
          <cell r="M15">
            <v>0</v>
          </cell>
        </row>
        <row r="16">
          <cell r="A16" t="str">
            <v>014045.000</v>
          </cell>
          <cell r="H16">
            <v>0</v>
          </cell>
          <cell r="K16">
            <v>0</v>
          </cell>
          <cell r="M16">
            <v>0</v>
          </cell>
        </row>
        <row r="17">
          <cell r="A17" t="str">
            <v>014076.000</v>
          </cell>
          <cell r="H17">
            <v>0</v>
          </cell>
          <cell r="K17">
            <v>0</v>
          </cell>
          <cell r="M17">
            <v>0</v>
          </cell>
        </row>
        <row r="18">
          <cell r="A18" t="str">
            <v>014128.000</v>
          </cell>
          <cell r="H18">
            <v>0</v>
          </cell>
          <cell r="K18">
            <v>0</v>
          </cell>
          <cell r="M18">
            <v>0</v>
          </cell>
        </row>
        <row r="19">
          <cell r="A19" t="str">
            <v>014129.000</v>
          </cell>
          <cell r="H19">
            <v>0</v>
          </cell>
          <cell r="K19">
            <v>0</v>
          </cell>
          <cell r="M19">
            <v>0</v>
          </cell>
        </row>
        <row r="20">
          <cell r="A20" t="str">
            <v>014150.000</v>
          </cell>
          <cell r="H20">
            <v>0</v>
          </cell>
          <cell r="K20">
            <v>0</v>
          </cell>
          <cell r="M20">
            <v>0</v>
          </cell>
        </row>
        <row r="21">
          <cell r="A21" t="str">
            <v>014203.000</v>
          </cell>
          <cell r="H21">
            <v>0</v>
          </cell>
          <cell r="K21">
            <v>-83570.759999999995</v>
          </cell>
          <cell r="M21">
            <v>0</v>
          </cell>
        </row>
        <row r="22">
          <cell r="A22" t="str">
            <v>014998.000</v>
          </cell>
          <cell r="H22">
            <v>2638.46</v>
          </cell>
          <cell r="K22">
            <v>2638.4</v>
          </cell>
          <cell r="M22">
            <v>-2272164.44</v>
          </cell>
        </row>
        <row r="23">
          <cell r="A23" t="str">
            <v>014999.000</v>
          </cell>
          <cell r="H23">
            <v>-2181758.1799999997</v>
          </cell>
          <cell r="K23">
            <v>2314811.84</v>
          </cell>
          <cell r="M23">
            <v>2110581.84</v>
          </cell>
        </row>
        <row r="24">
          <cell r="A24" t="str">
            <v>015010.000</v>
          </cell>
          <cell r="H24">
            <v>56495.98000000001</v>
          </cell>
          <cell r="K24">
            <v>83930.38</v>
          </cell>
          <cell r="M24">
            <v>1893764.44</v>
          </cell>
        </row>
        <row r="25">
          <cell r="A25" t="str">
            <v>015010.600</v>
          </cell>
          <cell r="H25">
            <v>37171.56</v>
          </cell>
          <cell r="K25">
            <v>34822.729999999996</v>
          </cell>
          <cell r="M25">
            <v>0</v>
          </cell>
        </row>
        <row r="26">
          <cell r="A26" t="str">
            <v>015012.000</v>
          </cell>
          <cell r="H26">
            <v>0</v>
          </cell>
          <cell r="K26">
            <v>0</v>
          </cell>
          <cell r="M26">
            <v>0</v>
          </cell>
        </row>
        <row r="27">
          <cell r="A27" t="str">
            <v>015020.000</v>
          </cell>
          <cell r="H27">
            <v>-338507.29000000004</v>
          </cell>
          <cell r="K27">
            <v>-1397120.8900000001</v>
          </cell>
          <cell r="M27">
            <v>-3084355.79</v>
          </cell>
        </row>
        <row r="28">
          <cell r="A28" t="str">
            <v>015020.600</v>
          </cell>
          <cell r="H28">
            <v>159638.17000000001</v>
          </cell>
          <cell r="K28">
            <v>-162545.67000000001</v>
          </cell>
          <cell r="M28">
            <v>0</v>
          </cell>
        </row>
        <row r="29">
          <cell r="A29" t="str">
            <v>015021.000</v>
          </cell>
          <cell r="H29">
            <v>0</v>
          </cell>
          <cell r="K29">
            <v>49189.2</v>
          </cell>
          <cell r="M29">
            <v>0</v>
          </cell>
        </row>
        <row r="30">
          <cell r="A30" t="str">
            <v>015021.600</v>
          </cell>
          <cell r="H30">
            <v>1.0000000009313226E-2</v>
          </cell>
          <cell r="K30">
            <v>-13390.859999999991</v>
          </cell>
          <cell r="M30">
            <v>0</v>
          </cell>
        </row>
        <row r="31">
          <cell r="A31" t="str">
            <v>015022.000</v>
          </cell>
          <cell r="H31">
            <v>0</v>
          </cell>
          <cell r="K31">
            <v>0</v>
          </cell>
          <cell r="M31">
            <v>0</v>
          </cell>
        </row>
        <row r="32">
          <cell r="A32" t="str">
            <v>016013.000</v>
          </cell>
          <cell r="H32">
            <v>0</v>
          </cell>
          <cell r="K32">
            <v>-42521.31</v>
          </cell>
          <cell r="M32">
            <v>0</v>
          </cell>
        </row>
        <row r="33">
          <cell r="A33" t="str">
            <v>016020.000</v>
          </cell>
          <cell r="H33">
            <v>0</v>
          </cell>
          <cell r="K33">
            <v>15</v>
          </cell>
          <cell r="M33">
            <v>0</v>
          </cell>
        </row>
        <row r="34">
          <cell r="A34" t="str">
            <v>016999.000</v>
          </cell>
          <cell r="H34">
            <v>0</v>
          </cell>
          <cell r="K34">
            <v>0</v>
          </cell>
          <cell r="M34">
            <v>0</v>
          </cell>
        </row>
        <row r="35">
          <cell r="A35" t="str">
            <v>018002.000</v>
          </cell>
          <cell r="H35">
            <v>0</v>
          </cell>
          <cell r="K35">
            <v>0</v>
          </cell>
          <cell r="M35">
            <v>0</v>
          </cell>
        </row>
        <row r="36">
          <cell r="A36" t="str">
            <v>018014.000</v>
          </cell>
          <cell r="H36">
            <v>0</v>
          </cell>
          <cell r="K36">
            <v>0</v>
          </cell>
          <cell r="M36">
            <v>0</v>
          </cell>
        </row>
        <row r="37">
          <cell r="A37" t="str">
            <v>018019.000</v>
          </cell>
          <cell r="H37">
            <v>160640.74000000011</v>
          </cell>
          <cell r="K37">
            <v>-11003535.049999999</v>
          </cell>
          <cell r="M37">
            <v>-858016.01</v>
          </cell>
        </row>
        <row r="38">
          <cell r="A38" t="str">
            <v>018020.000</v>
          </cell>
          <cell r="H38">
            <v>0</v>
          </cell>
          <cell r="K38">
            <v>0</v>
          </cell>
          <cell r="M38">
            <v>0</v>
          </cell>
        </row>
        <row r="39">
          <cell r="A39" t="str">
            <v>018021.000</v>
          </cell>
          <cell r="H39">
            <v>0</v>
          </cell>
          <cell r="K39">
            <v>0</v>
          </cell>
          <cell r="M39">
            <v>0</v>
          </cell>
        </row>
        <row r="40">
          <cell r="A40" t="str">
            <v>018022.000</v>
          </cell>
          <cell r="H40">
            <v>0</v>
          </cell>
          <cell r="K40">
            <v>0</v>
          </cell>
          <cell r="M40">
            <v>0</v>
          </cell>
        </row>
        <row r="41">
          <cell r="A41" t="str">
            <v>018023.000</v>
          </cell>
          <cell r="H41">
            <v>0</v>
          </cell>
          <cell r="K41">
            <v>0</v>
          </cell>
          <cell r="M41">
            <v>0</v>
          </cell>
        </row>
        <row r="42">
          <cell r="A42" t="str">
            <v>018045.000</v>
          </cell>
          <cell r="H42">
            <v>0</v>
          </cell>
          <cell r="K42">
            <v>0</v>
          </cell>
          <cell r="M42">
            <v>0</v>
          </cell>
        </row>
        <row r="43">
          <cell r="A43" t="str">
            <v>018079.000</v>
          </cell>
          <cell r="H43">
            <v>-1120.06</v>
          </cell>
          <cell r="K43">
            <v>37105.33</v>
          </cell>
          <cell r="M43">
            <v>32920.660000000003</v>
          </cell>
        </row>
        <row r="44">
          <cell r="A44" t="str">
            <v>018128.000</v>
          </cell>
          <cell r="H44">
            <v>-3324173.46</v>
          </cell>
          <cell r="K44">
            <v>-42446427.439999998</v>
          </cell>
          <cell r="M44">
            <v>-31883704.039999999</v>
          </cell>
        </row>
        <row r="45">
          <cell r="A45" t="str">
            <v>018134.000</v>
          </cell>
          <cell r="H45">
            <v>50285.729999999996</v>
          </cell>
          <cell r="K45">
            <v>-1655542.48</v>
          </cell>
          <cell r="M45">
            <v>-1454587.04</v>
          </cell>
        </row>
        <row r="46">
          <cell r="A46" t="str">
            <v>018184.000</v>
          </cell>
          <cell r="H46">
            <v>-346515.18000000017</v>
          </cell>
          <cell r="K46">
            <v>11465916.24</v>
          </cell>
          <cell r="M46">
            <v>-4465793.08</v>
          </cell>
        </row>
        <row r="47">
          <cell r="A47" t="str">
            <v>018570.000</v>
          </cell>
          <cell r="H47">
            <v>-19897.300000000003</v>
          </cell>
          <cell r="K47">
            <v>659152.92999999993</v>
          </cell>
          <cell r="M47">
            <v>584814.98</v>
          </cell>
        </row>
        <row r="48">
          <cell r="A48" t="str">
            <v>018570.600</v>
          </cell>
          <cell r="H48">
            <v>-14996178.76</v>
          </cell>
          <cell r="K48">
            <v>-15651882.539999999</v>
          </cell>
          <cell r="M48">
            <v>0</v>
          </cell>
        </row>
        <row r="49">
          <cell r="A49" t="str">
            <v>020003.000</v>
          </cell>
          <cell r="H49">
            <v>0</v>
          </cell>
          <cell r="K49">
            <v>0.01</v>
          </cell>
          <cell r="M49">
            <v>0</v>
          </cell>
        </row>
        <row r="50">
          <cell r="A50" t="str">
            <v>021000.000</v>
          </cell>
          <cell r="H50">
            <v>0</v>
          </cell>
          <cell r="K50">
            <v>0</v>
          </cell>
          <cell r="M50">
            <v>0</v>
          </cell>
        </row>
        <row r="51">
          <cell r="A51" t="str">
            <v>023014.000</v>
          </cell>
          <cell r="H51">
            <v>741572.1399999999</v>
          </cell>
          <cell r="K51">
            <v>3526472.45</v>
          </cell>
          <cell r="M51">
            <v>3526472.45</v>
          </cell>
        </row>
        <row r="52">
          <cell r="A52" t="str">
            <v>024000.000</v>
          </cell>
          <cell r="H52">
            <v>0</v>
          </cell>
          <cell r="K52">
            <v>0</v>
          </cell>
          <cell r="M52">
            <v>0</v>
          </cell>
        </row>
        <row r="53">
          <cell r="A53" t="str">
            <v>024048.000</v>
          </cell>
          <cell r="H53">
            <v>77017.61</v>
          </cell>
          <cell r="K53">
            <v>117625.26000000001</v>
          </cell>
          <cell r="M53">
            <v>117625.26</v>
          </cell>
        </row>
        <row r="54">
          <cell r="A54" t="str">
            <v>024901.600</v>
          </cell>
          <cell r="H54">
            <v>-100000</v>
          </cell>
          <cell r="K54">
            <v>0</v>
          </cell>
          <cell r="M54">
            <v>0</v>
          </cell>
        </row>
        <row r="55">
          <cell r="A55" t="str">
            <v>024902.600</v>
          </cell>
          <cell r="H55">
            <v>12463.440000000002</v>
          </cell>
          <cell r="K55">
            <v>148871.45000000001</v>
          </cell>
          <cell r="M55">
            <v>0</v>
          </cell>
        </row>
        <row r="56">
          <cell r="A56" t="str">
            <v>027010.000</v>
          </cell>
          <cell r="H56">
            <v>0</v>
          </cell>
          <cell r="K56">
            <v>0</v>
          </cell>
          <cell r="M56">
            <v>0</v>
          </cell>
        </row>
        <row r="57">
          <cell r="A57" t="str">
            <v>028010.000</v>
          </cell>
          <cell r="H57">
            <v>0</v>
          </cell>
          <cell r="K57">
            <v>0</v>
          </cell>
          <cell r="M57">
            <v>0</v>
          </cell>
        </row>
        <row r="58">
          <cell r="A58" t="str">
            <v>028910.000</v>
          </cell>
          <cell r="H58">
            <v>0</v>
          </cell>
          <cell r="K58">
            <v>0</v>
          </cell>
          <cell r="M58">
            <v>0</v>
          </cell>
        </row>
        <row r="59">
          <cell r="A59" t="str">
            <v>029010.000</v>
          </cell>
          <cell r="H59">
            <v>0</v>
          </cell>
          <cell r="K59">
            <v>1519951.05</v>
          </cell>
          <cell r="M59">
            <v>1519951.05</v>
          </cell>
        </row>
        <row r="60">
          <cell r="A60" t="str">
            <v>029010.600</v>
          </cell>
          <cell r="H60">
            <v>0</v>
          </cell>
          <cell r="K60">
            <v>20000</v>
          </cell>
          <cell r="M60">
            <v>0</v>
          </cell>
        </row>
        <row r="61">
          <cell r="A61" t="str">
            <v>029110.000</v>
          </cell>
          <cell r="H61">
            <v>0</v>
          </cell>
          <cell r="K61">
            <v>163986.85999999999</v>
          </cell>
          <cell r="M61">
            <v>105000</v>
          </cell>
        </row>
        <row r="62">
          <cell r="A62" t="str">
            <v>029130.000</v>
          </cell>
          <cell r="H62">
            <v>60162.47</v>
          </cell>
          <cell r="K62">
            <v>40908.57</v>
          </cell>
          <cell r="M62">
            <v>10705.98</v>
          </cell>
        </row>
        <row r="63">
          <cell r="A63" t="str">
            <v>029150.000</v>
          </cell>
          <cell r="H63">
            <v>0</v>
          </cell>
          <cell r="K63">
            <v>0</v>
          </cell>
          <cell r="M63">
            <v>0</v>
          </cell>
        </row>
        <row r="64">
          <cell r="A64" t="str">
            <v>029170.000</v>
          </cell>
          <cell r="H64">
            <v>0</v>
          </cell>
          <cell r="K64">
            <v>2476509.19</v>
          </cell>
          <cell r="M64">
            <v>10617046.710000001</v>
          </cell>
        </row>
        <row r="65">
          <cell r="A65" t="str">
            <v>029900.000</v>
          </cell>
          <cell r="H65">
            <v>-236219.57999999961</v>
          </cell>
          <cell r="K65">
            <v>272552.53000000038</v>
          </cell>
          <cell r="M65">
            <v>145225.95000000001</v>
          </cell>
        </row>
        <row r="66">
          <cell r="A66" t="str">
            <v>041110.000</v>
          </cell>
          <cell r="H66">
            <v>0</v>
          </cell>
          <cell r="K66">
            <v>0</v>
          </cell>
          <cell r="M66">
            <v>0</v>
          </cell>
        </row>
        <row r="67">
          <cell r="A67" t="str">
            <v>041210.000</v>
          </cell>
          <cell r="H67">
            <v>0</v>
          </cell>
          <cell r="K67">
            <v>1</v>
          </cell>
          <cell r="M67">
            <v>1</v>
          </cell>
        </row>
        <row r="68">
          <cell r="A68" t="str">
            <v>041510.000</v>
          </cell>
          <cell r="H68">
            <v>0</v>
          </cell>
          <cell r="K68">
            <v>674115.26</v>
          </cell>
          <cell r="M68">
            <v>378872.15</v>
          </cell>
        </row>
        <row r="69">
          <cell r="A69" t="str">
            <v>041510.600</v>
          </cell>
          <cell r="H69">
            <v>99625</v>
          </cell>
          <cell r="K69">
            <v>99625</v>
          </cell>
          <cell r="M69">
            <v>0</v>
          </cell>
        </row>
        <row r="70">
          <cell r="A70" t="str">
            <v>041610.000</v>
          </cell>
          <cell r="H70">
            <v>0</v>
          </cell>
          <cell r="K70">
            <v>908820.47</v>
          </cell>
          <cell r="M70">
            <v>0</v>
          </cell>
        </row>
        <row r="71">
          <cell r="A71" t="str">
            <v>042110.000</v>
          </cell>
          <cell r="H71">
            <v>0</v>
          </cell>
          <cell r="K71">
            <v>1</v>
          </cell>
          <cell r="M71">
            <v>0</v>
          </cell>
        </row>
        <row r="72">
          <cell r="A72" t="str">
            <v>042210.000</v>
          </cell>
          <cell r="H72">
            <v>0</v>
          </cell>
          <cell r="K72">
            <v>0.28000000000000003</v>
          </cell>
          <cell r="M72">
            <v>0</v>
          </cell>
        </row>
        <row r="73">
          <cell r="A73" t="str">
            <v>042510.000</v>
          </cell>
          <cell r="H73">
            <v>-5024.1400000000003</v>
          </cell>
          <cell r="K73">
            <v>-446505.11</v>
          </cell>
          <cell r="M73">
            <v>-378215.98</v>
          </cell>
        </row>
        <row r="74">
          <cell r="A74" t="str">
            <v>042510.600</v>
          </cell>
          <cell r="H74">
            <v>-1926.41</v>
          </cell>
          <cell r="K74">
            <v>-1926.41</v>
          </cell>
          <cell r="M74">
            <v>0</v>
          </cell>
        </row>
        <row r="75">
          <cell r="A75" t="str">
            <v>042610.000</v>
          </cell>
          <cell r="H75">
            <v>-15437.5</v>
          </cell>
          <cell r="K75">
            <v>-197201.59</v>
          </cell>
          <cell r="M75">
            <v>0</v>
          </cell>
        </row>
        <row r="76">
          <cell r="A76" t="str">
            <v>061110.000</v>
          </cell>
          <cell r="H76">
            <v>-992428.62</v>
          </cell>
          <cell r="K76">
            <v>-1719865</v>
          </cell>
          <cell r="M76">
            <v>-1696031.51</v>
          </cell>
        </row>
        <row r="77">
          <cell r="A77" t="str">
            <v>061111.000</v>
          </cell>
          <cell r="H77">
            <v>0</v>
          </cell>
          <cell r="K77">
            <v>15</v>
          </cell>
          <cell r="M77">
            <v>0</v>
          </cell>
        </row>
        <row r="78">
          <cell r="A78" t="str">
            <v>062010.000</v>
          </cell>
          <cell r="H78">
            <v>0</v>
          </cell>
          <cell r="K78">
            <v>0</v>
          </cell>
          <cell r="M78">
            <v>0</v>
          </cell>
        </row>
        <row r="79">
          <cell r="A79" t="str">
            <v>062110.000</v>
          </cell>
          <cell r="H79">
            <v>0</v>
          </cell>
          <cell r="K79">
            <v>0</v>
          </cell>
          <cell r="M79">
            <v>0</v>
          </cell>
        </row>
        <row r="80">
          <cell r="A80" t="str">
            <v>062120.000</v>
          </cell>
          <cell r="H80">
            <v>-5924</v>
          </cell>
          <cell r="K80">
            <v>-57850</v>
          </cell>
          <cell r="M80">
            <v>-57850</v>
          </cell>
        </row>
        <row r="81">
          <cell r="A81" t="str">
            <v>062120.600</v>
          </cell>
          <cell r="H81">
            <v>0</v>
          </cell>
          <cell r="K81">
            <v>-3800</v>
          </cell>
          <cell r="M81">
            <v>0</v>
          </cell>
        </row>
        <row r="82">
          <cell r="A82" t="str">
            <v>062130.000</v>
          </cell>
          <cell r="H82">
            <v>-370248.8</v>
          </cell>
          <cell r="K82">
            <v>-1861787.69</v>
          </cell>
          <cell r="M82">
            <v>-1838521.02</v>
          </cell>
        </row>
        <row r="83">
          <cell r="A83" t="str">
            <v>062130.600</v>
          </cell>
          <cell r="H83">
            <v>0</v>
          </cell>
          <cell r="K83">
            <v>0</v>
          </cell>
          <cell r="M83">
            <v>0</v>
          </cell>
        </row>
        <row r="84">
          <cell r="A84" t="str">
            <v>062160.000</v>
          </cell>
          <cell r="H84">
            <v>-157529.93</v>
          </cell>
          <cell r="K84">
            <v>-1162130.49</v>
          </cell>
          <cell r="M84">
            <v>-1162130.49</v>
          </cell>
        </row>
        <row r="85">
          <cell r="A85" t="str">
            <v>062210.000</v>
          </cell>
          <cell r="H85">
            <v>0</v>
          </cell>
          <cell r="K85">
            <v>0</v>
          </cell>
          <cell r="M85">
            <v>0</v>
          </cell>
        </row>
        <row r="86">
          <cell r="A86" t="str">
            <v>062310.000</v>
          </cell>
          <cell r="H86">
            <v>0</v>
          </cell>
          <cell r="K86">
            <v>-4328.37</v>
          </cell>
          <cell r="M86">
            <v>-4328.37</v>
          </cell>
        </row>
        <row r="87">
          <cell r="A87" t="str">
            <v>062410.000</v>
          </cell>
          <cell r="H87">
            <v>0</v>
          </cell>
          <cell r="K87">
            <v>0</v>
          </cell>
          <cell r="M87">
            <v>0</v>
          </cell>
        </row>
        <row r="88">
          <cell r="A88" t="str">
            <v>062510.000</v>
          </cell>
          <cell r="H88">
            <v>-111370.16</v>
          </cell>
          <cell r="K88">
            <v>-155797.26</v>
          </cell>
          <cell r="M88">
            <v>-125594.69</v>
          </cell>
        </row>
        <row r="89">
          <cell r="A89" t="str">
            <v>062610.000</v>
          </cell>
          <cell r="H89">
            <v>35000</v>
          </cell>
          <cell r="K89">
            <v>-355000</v>
          </cell>
          <cell r="M89">
            <v>-290000</v>
          </cell>
        </row>
        <row r="90">
          <cell r="A90" t="str">
            <v>062630.000</v>
          </cell>
          <cell r="H90">
            <v>-80000</v>
          </cell>
          <cell r="K90">
            <v>-80000</v>
          </cell>
          <cell r="M90">
            <v>-80000</v>
          </cell>
        </row>
        <row r="91">
          <cell r="A91" t="str">
            <v>062710.000</v>
          </cell>
          <cell r="H91">
            <v>-50000</v>
          </cell>
          <cell r="K91">
            <v>-540000</v>
          </cell>
          <cell r="M91">
            <v>-1350525.83</v>
          </cell>
        </row>
        <row r="92">
          <cell r="A92" t="str">
            <v>062810.000</v>
          </cell>
          <cell r="H92">
            <v>19062.5</v>
          </cell>
          <cell r="K92">
            <v>-27796.339999999997</v>
          </cell>
          <cell r="M92">
            <v>-27796.34</v>
          </cell>
        </row>
        <row r="93">
          <cell r="A93" t="str">
            <v>062910.000</v>
          </cell>
          <cell r="H93">
            <v>-1064426.28</v>
          </cell>
          <cell r="K93">
            <v>-4246945.29</v>
          </cell>
          <cell r="M93">
            <v>-6001326.4000000004</v>
          </cell>
        </row>
        <row r="94">
          <cell r="A94" t="str">
            <v>063010.000</v>
          </cell>
          <cell r="H94">
            <v>0</v>
          </cell>
          <cell r="K94">
            <v>0</v>
          </cell>
          <cell r="M94">
            <v>0</v>
          </cell>
        </row>
        <row r="95">
          <cell r="A95" t="str">
            <v>063210.000</v>
          </cell>
          <cell r="H95">
            <v>-31505.98</v>
          </cell>
          <cell r="K95">
            <v>-597034.76</v>
          </cell>
          <cell r="M95">
            <v>-587908.63</v>
          </cell>
        </row>
        <row r="96">
          <cell r="A96" t="str">
            <v>063310.000</v>
          </cell>
          <cell r="H96">
            <v>0</v>
          </cell>
          <cell r="K96">
            <v>0</v>
          </cell>
          <cell r="M96">
            <v>0</v>
          </cell>
        </row>
        <row r="97">
          <cell r="A97" t="str">
            <v>063410.000</v>
          </cell>
          <cell r="H97">
            <v>0</v>
          </cell>
          <cell r="K97">
            <v>930911.26</v>
          </cell>
          <cell r="M97">
            <v>0</v>
          </cell>
        </row>
        <row r="98">
          <cell r="A98" t="str">
            <v>063420.000</v>
          </cell>
          <cell r="H98">
            <v>0</v>
          </cell>
          <cell r="K98">
            <v>0</v>
          </cell>
          <cell r="M98">
            <v>0</v>
          </cell>
        </row>
        <row r="99">
          <cell r="A99" t="str">
            <v>064900.000</v>
          </cell>
          <cell r="H99">
            <v>117974.66999999993</v>
          </cell>
          <cell r="K99">
            <v>-4037974.5700000003</v>
          </cell>
          <cell r="M99">
            <v>-4827235.03</v>
          </cell>
        </row>
        <row r="100">
          <cell r="A100" t="str">
            <v>065010.000</v>
          </cell>
          <cell r="H100">
            <v>1338468.58</v>
          </cell>
          <cell r="K100">
            <v>-12274068.789999999</v>
          </cell>
          <cell r="M100">
            <v>1851165.92</v>
          </cell>
        </row>
        <row r="101">
          <cell r="A101" t="str">
            <v>065020.000</v>
          </cell>
          <cell r="H101">
            <v>0</v>
          </cell>
          <cell r="K101">
            <v>-12777.14</v>
          </cell>
          <cell r="M101">
            <v>0</v>
          </cell>
        </row>
        <row r="102">
          <cell r="A102" t="str">
            <v>065030.000</v>
          </cell>
          <cell r="H102">
            <v>58417.090000000011</v>
          </cell>
          <cell r="K102">
            <v>-1222725.8499999999</v>
          </cell>
          <cell r="M102">
            <v>-1142060.27</v>
          </cell>
        </row>
        <row r="103">
          <cell r="A103" t="str">
            <v>065030.600</v>
          </cell>
          <cell r="H103">
            <v>-1451.6599999999999</v>
          </cell>
          <cell r="K103">
            <v>-6067.16</v>
          </cell>
          <cell r="M103">
            <v>0</v>
          </cell>
        </row>
        <row r="104">
          <cell r="A104" t="str">
            <v>080010.000</v>
          </cell>
          <cell r="H104">
            <v>0</v>
          </cell>
          <cell r="K104">
            <v>-450000</v>
          </cell>
          <cell r="M104">
            <v>-450000</v>
          </cell>
        </row>
        <row r="105">
          <cell r="A105" t="str">
            <v>081010.000</v>
          </cell>
          <cell r="H105">
            <v>0</v>
          </cell>
          <cell r="K105">
            <v>0</v>
          </cell>
          <cell r="M105">
            <v>458951.39</v>
          </cell>
        </row>
        <row r="106">
          <cell r="A106" t="str">
            <v>081030.000</v>
          </cell>
          <cell r="H106">
            <v>0</v>
          </cell>
          <cell r="K106">
            <v>0</v>
          </cell>
          <cell r="M106">
            <v>0</v>
          </cell>
        </row>
        <row r="107">
          <cell r="A107" t="str">
            <v>082010.000</v>
          </cell>
          <cell r="H107">
            <v>0</v>
          </cell>
          <cell r="K107">
            <v>-24851202.239999998</v>
          </cell>
          <cell r="M107">
            <v>-32658571.91</v>
          </cell>
        </row>
        <row r="108">
          <cell r="A108" t="str">
            <v>082020.000</v>
          </cell>
          <cell r="H108">
            <v>0</v>
          </cell>
          <cell r="K108">
            <v>0</v>
          </cell>
          <cell r="M108">
            <v>0</v>
          </cell>
        </row>
        <row r="109">
          <cell r="A109" t="str">
            <v>084010.000</v>
          </cell>
          <cell r="H109">
            <v>0</v>
          </cell>
          <cell r="K109">
            <v>0</v>
          </cell>
          <cell r="M109">
            <v>1863234.6</v>
          </cell>
        </row>
        <row r="110">
          <cell r="A110" t="str">
            <v>110102.521</v>
          </cell>
          <cell r="H110">
            <v>-6798977.1300000008</v>
          </cell>
          <cell r="K110">
            <v>-47735944.220000006</v>
          </cell>
          <cell r="M110">
            <v>-46990162.859999999</v>
          </cell>
        </row>
        <row r="111">
          <cell r="A111" t="str">
            <v>110900.521</v>
          </cell>
          <cell r="H111">
            <v>0</v>
          </cell>
          <cell r="K111">
            <v>0</v>
          </cell>
          <cell r="M111">
            <v>0</v>
          </cell>
        </row>
        <row r="112">
          <cell r="A112" t="str">
            <v>113011.521</v>
          </cell>
          <cell r="H112">
            <v>-847035.52</v>
          </cell>
          <cell r="K112">
            <v>-4188967.66</v>
          </cell>
          <cell r="M112">
            <v>-4188967.65</v>
          </cell>
        </row>
        <row r="113">
          <cell r="A113" t="str">
            <v>113012.521</v>
          </cell>
          <cell r="H113">
            <v>0</v>
          </cell>
          <cell r="K113">
            <v>-2699337.52</v>
          </cell>
          <cell r="M113">
            <v>-2699337.52</v>
          </cell>
        </row>
        <row r="114">
          <cell r="A114" t="str">
            <v>113014.521</v>
          </cell>
          <cell r="H114">
            <v>-1137626.97</v>
          </cell>
          <cell r="K114">
            <v>-7906417.46</v>
          </cell>
          <cell r="M114">
            <v>-7906417.4699999997</v>
          </cell>
        </row>
        <row r="115">
          <cell r="A115" t="str">
            <v>113015.521</v>
          </cell>
          <cell r="H115">
            <v>0</v>
          </cell>
          <cell r="K115">
            <v>0</v>
          </cell>
          <cell r="M115">
            <v>0</v>
          </cell>
        </row>
        <row r="116">
          <cell r="A116" t="str">
            <v>114048.521</v>
          </cell>
          <cell r="H116">
            <v>-61209.36</v>
          </cell>
          <cell r="K116">
            <v>-519221.11</v>
          </cell>
          <cell r="M116">
            <v>-519221.11</v>
          </cell>
        </row>
        <row r="117">
          <cell r="A117" t="str">
            <v>116101.521</v>
          </cell>
          <cell r="H117">
            <v>-8934059.6899999995</v>
          </cell>
          <cell r="K117">
            <v>-61203645.019999996</v>
          </cell>
          <cell r="M117">
            <v>-60759037.539999999</v>
          </cell>
        </row>
        <row r="118">
          <cell r="A118" t="str">
            <v>190105.521</v>
          </cell>
          <cell r="H118">
            <v>-4079622.1300000004</v>
          </cell>
          <cell r="K118">
            <v>-11543156.960000001</v>
          </cell>
          <cell r="M118">
            <v>-11543156.949999999</v>
          </cell>
        </row>
        <row r="119">
          <cell r="A119" t="str">
            <v>191107.521</v>
          </cell>
          <cell r="H119">
            <v>0</v>
          </cell>
          <cell r="K119">
            <v>-23167.96</v>
          </cell>
          <cell r="M119">
            <v>-23167.96</v>
          </cell>
        </row>
        <row r="120">
          <cell r="A120" t="str">
            <v>191201.603</v>
          </cell>
          <cell r="H120">
            <v>-479218</v>
          </cell>
          <cell r="K120">
            <v>-4065256.17</v>
          </cell>
          <cell r="M120">
            <v>0</v>
          </cell>
        </row>
        <row r="121">
          <cell r="A121" t="str">
            <v>191202.603</v>
          </cell>
          <cell r="H121">
            <v>244253.81000000006</v>
          </cell>
          <cell r="K121">
            <v>-4369802.91</v>
          </cell>
          <cell r="M121">
            <v>0</v>
          </cell>
        </row>
        <row r="122">
          <cell r="A122" t="str">
            <v>191203.603</v>
          </cell>
          <cell r="H122">
            <v>-54</v>
          </cell>
          <cell r="K122">
            <v>-1994717.45</v>
          </cell>
          <cell r="M122">
            <v>0</v>
          </cell>
        </row>
        <row r="123">
          <cell r="A123" t="str">
            <v>191204.603</v>
          </cell>
          <cell r="H123">
            <v>0</v>
          </cell>
          <cell r="K123">
            <v>-564694.9</v>
          </cell>
          <cell r="M123">
            <v>0</v>
          </cell>
        </row>
        <row r="124">
          <cell r="A124" t="str">
            <v>191205.603</v>
          </cell>
          <cell r="H124">
            <v>0</v>
          </cell>
          <cell r="K124">
            <v>-177724</v>
          </cell>
          <cell r="M124">
            <v>0</v>
          </cell>
        </row>
        <row r="125">
          <cell r="A125" t="str">
            <v>191206.603</v>
          </cell>
          <cell r="H125">
            <v>0</v>
          </cell>
          <cell r="K125">
            <v>-13155.87</v>
          </cell>
          <cell r="M125">
            <v>0</v>
          </cell>
        </row>
        <row r="126">
          <cell r="A126" t="str">
            <v>191207.603</v>
          </cell>
          <cell r="H126">
            <v>-2087062.82</v>
          </cell>
          <cell r="K126">
            <v>-3485659.27</v>
          </cell>
          <cell r="M126">
            <v>0</v>
          </cell>
        </row>
        <row r="127">
          <cell r="A127" t="str">
            <v>191208.603</v>
          </cell>
          <cell r="H127">
            <v>0</v>
          </cell>
          <cell r="K127">
            <v>-5327.1</v>
          </cell>
          <cell r="M127">
            <v>0</v>
          </cell>
        </row>
        <row r="128">
          <cell r="A128" t="str">
            <v>191209.603</v>
          </cell>
          <cell r="H128">
            <v>0</v>
          </cell>
          <cell r="K128">
            <v>-292823.19</v>
          </cell>
          <cell r="M128">
            <v>0</v>
          </cell>
        </row>
        <row r="129">
          <cell r="A129" t="str">
            <v>191210.603</v>
          </cell>
          <cell r="H129">
            <v>0</v>
          </cell>
          <cell r="K129">
            <v>-191298.16</v>
          </cell>
          <cell r="M129">
            <v>0</v>
          </cell>
        </row>
        <row r="130">
          <cell r="A130" t="str">
            <v>191211.603</v>
          </cell>
          <cell r="H130">
            <v>0</v>
          </cell>
          <cell r="K130">
            <v>0</v>
          </cell>
          <cell r="M130">
            <v>0</v>
          </cell>
        </row>
        <row r="131">
          <cell r="A131" t="str">
            <v>191212.603</v>
          </cell>
          <cell r="H131">
            <v>0</v>
          </cell>
          <cell r="K131">
            <v>0</v>
          </cell>
          <cell r="M131">
            <v>0</v>
          </cell>
        </row>
        <row r="132">
          <cell r="A132" t="str">
            <v>192000.603</v>
          </cell>
          <cell r="H132">
            <v>-751580.82</v>
          </cell>
          <cell r="K132">
            <v>-751580.82</v>
          </cell>
          <cell r="M132">
            <v>0</v>
          </cell>
        </row>
        <row r="133">
          <cell r="A133" t="str">
            <v>210100.603</v>
          </cell>
          <cell r="H133">
            <v>15031616.4</v>
          </cell>
          <cell r="K133">
            <v>15031616.4</v>
          </cell>
          <cell r="M133">
            <v>0</v>
          </cell>
        </row>
        <row r="134">
          <cell r="A134" t="str">
            <v>210102.521</v>
          </cell>
          <cell r="H134">
            <v>2826221.59</v>
          </cell>
          <cell r="K134">
            <v>21416418.669999998</v>
          </cell>
          <cell r="M134">
            <v>22279207.77</v>
          </cell>
        </row>
        <row r="135">
          <cell r="A135" t="str">
            <v>210200.603</v>
          </cell>
          <cell r="H135">
            <v>107522.3</v>
          </cell>
          <cell r="K135">
            <v>107522.3</v>
          </cell>
          <cell r="M135">
            <v>0</v>
          </cell>
        </row>
        <row r="136">
          <cell r="A136" t="str">
            <v>213011.521</v>
          </cell>
          <cell r="H136">
            <v>160512.28999999998</v>
          </cell>
          <cell r="K136">
            <v>1307496.22</v>
          </cell>
          <cell r="M136">
            <v>1307496.22</v>
          </cell>
        </row>
        <row r="137">
          <cell r="A137" t="str">
            <v>213012.521</v>
          </cell>
          <cell r="H137">
            <v>0</v>
          </cell>
          <cell r="K137">
            <v>993523.5</v>
          </cell>
          <cell r="M137">
            <v>993523.5</v>
          </cell>
        </row>
        <row r="138">
          <cell r="A138" t="str">
            <v>213013.521</v>
          </cell>
          <cell r="H138">
            <v>0</v>
          </cell>
          <cell r="K138">
            <v>0</v>
          </cell>
          <cell r="M138">
            <v>0</v>
          </cell>
        </row>
        <row r="139">
          <cell r="A139" t="str">
            <v>213014.521</v>
          </cell>
          <cell r="H139">
            <v>610944.44999999995</v>
          </cell>
          <cell r="K139">
            <v>4104782.76</v>
          </cell>
          <cell r="M139">
            <v>4104782.76</v>
          </cell>
        </row>
        <row r="140">
          <cell r="A140" t="str">
            <v>213015.521</v>
          </cell>
          <cell r="H140">
            <v>0</v>
          </cell>
          <cell r="K140">
            <v>0</v>
          </cell>
          <cell r="M140">
            <v>0</v>
          </cell>
        </row>
        <row r="141">
          <cell r="A141" t="str">
            <v>214048.521</v>
          </cell>
          <cell r="H141">
            <v>15978.62</v>
          </cell>
          <cell r="K141">
            <v>125994.97</v>
          </cell>
          <cell r="M141">
            <v>125994.97</v>
          </cell>
        </row>
        <row r="142">
          <cell r="A142" t="str">
            <v>290105.521</v>
          </cell>
          <cell r="H142">
            <v>3547497.64</v>
          </cell>
          <cell r="K142">
            <v>10043917.880000001</v>
          </cell>
          <cell r="M142">
            <v>10043917.880000001</v>
          </cell>
        </row>
        <row r="143">
          <cell r="A143" t="str">
            <v>310110.521</v>
          </cell>
          <cell r="H143">
            <v>1135234.28</v>
          </cell>
          <cell r="K143">
            <v>7584725.9500000002</v>
          </cell>
          <cell r="M143">
            <v>7584725.9500000002</v>
          </cell>
        </row>
        <row r="144">
          <cell r="A144" t="str">
            <v>310120.521</v>
          </cell>
          <cell r="H144">
            <v>0</v>
          </cell>
          <cell r="K144">
            <v>23217.52</v>
          </cell>
          <cell r="M144">
            <v>23217.52</v>
          </cell>
        </row>
        <row r="145">
          <cell r="A145" t="str">
            <v>310140.521</v>
          </cell>
          <cell r="H145">
            <v>0</v>
          </cell>
          <cell r="K145">
            <v>0</v>
          </cell>
          <cell r="M145">
            <v>0</v>
          </cell>
        </row>
        <row r="146">
          <cell r="A146" t="str">
            <v>311110.521</v>
          </cell>
          <cell r="H146">
            <v>0</v>
          </cell>
          <cell r="K146">
            <v>0</v>
          </cell>
          <cell r="M146">
            <v>0</v>
          </cell>
        </row>
        <row r="147">
          <cell r="A147" t="str">
            <v>312110.521</v>
          </cell>
          <cell r="H147">
            <v>0</v>
          </cell>
          <cell r="K147">
            <v>12000</v>
          </cell>
          <cell r="M147">
            <v>12000</v>
          </cell>
        </row>
        <row r="148">
          <cell r="A148" t="str">
            <v>313110.521</v>
          </cell>
          <cell r="H148">
            <v>27425</v>
          </cell>
          <cell r="K148">
            <v>157788</v>
          </cell>
          <cell r="M148">
            <v>157788</v>
          </cell>
        </row>
        <row r="149">
          <cell r="A149" t="str">
            <v>313120.521</v>
          </cell>
          <cell r="H149">
            <v>0</v>
          </cell>
          <cell r="K149">
            <v>0</v>
          </cell>
          <cell r="M149">
            <v>0</v>
          </cell>
        </row>
        <row r="150">
          <cell r="A150" t="str">
            <v>313130.521</v>
          </cell>
          <cell r="H150">
            <v>0</v>
          </cell>
          <cell r="K150">
            <v>0</v>
          </cell>
          <cell r="M150">
            <v>0</v>
          </cell>
        </row>
        <row r="151">
          <cell r="A151" t="str">
            <v>313140.521</v>
          </cell>
          <cell r="H151">
            <v>0</v>
          </cell>
          <cell r="K151">
            <v>9345</v>
          </cell>
          <cell r="M151">
            <v>9345</v>
          </cell>
        </row>
        <row r="152">
          <cell r="A152" t="str">
            <v>313150.521</v>
          </cell>
          <cell r="H152">
            <v>3716.2</v>
          </cell>
          <cell r="K152">
            <v>29107.3</v>
          </cell>
          <cell r="M152">
            <v>29107.3</v>
          </cell>
        </row>
        <row r="153">
          <cell r="A153" t="str">
            <v>313160.521</v>
          </cell>
          <cell r="H153">
            <v>10347.76</v>
          </cell>
          <cell r="K153">
            <v>81447.11</v>
          </cell>
          <cell r="M153">
            <v>81447.100000000006</v>
          </cell>
        </row>
        <row r="154">
          <cell r="A154" t="str">
            <v>313170.521</v>
          </cell>
          <cell r="H154">
            <v>11611.89</v>
          </cell>
          <cell r="K154">
            <v>88151.25</v>
          </cell>
          <cell r="M154">
            <v>88151.25</v>
          </cell>
        </row>
        <row r="155">
          <cell r="A155" t="str">
            <v>313180.521</v>
          </cell>
          <cell r="H155">
            <v>15545</v>
          </cell>
          <cell r="K155">
            <v>76245.16</v>
          </cell>
          <cell r="M155">
            <v>76245.16</v>
          </cell>
        </row>
        <row r="156">
          <cell r="A156" t="str">
            <v>313190.521</v>
          </cell>
          <cell r="H156">
            <v>65700</v>
          </cell>
          <cell r="K156">
            <v>300249</v>
          </cell>
          <cell r="M156">
            <v>321167.5</v>
          </cell>
        </row>
        <row r="157">
          <cell r="A157" t="str">
            <v>313210.521</v>
          </cell>
          <cell r="H157">
            <v>0</v>
          </cell>
          <cell r="K157">
            <v>0</v>
          </cell>
          <cell r="M157">
            <v>0</v>
          </cell>
        </row>
        <row r="158">
          <cell r="A158" t="str">
            <v>313220.521</v>
          </cell>
          <cell r="H158">
            <v>0</v>
          </cell>
          <cell r="K158">
            <v>0</v>
          </cell>
          <cell r="M158">
            <v>0</v>
          </cell>
        </row>
        <row r="159">
          <cell r="A159" t="str">
            <v>313230.521</v>
          </cell>
          <cell r="H159">
            <v>0</v>
          </cell>
          <cell r="K159">
            <v>0</v>
          </cell>
          <cell r="M159">
            <v>0</v>
          </cell>
        </row>
        <row r="160">
          <cell r="A160" t="str">
            <v>313250.521</v>
          </cell>
          <cell r="H160">
            <v>-1930.0100000000002</v>
          </cell>
          <cell r="K160">
            <v>26236.85</v>
          </cell>
          <cell r="M160">
            <v>26236.85</v>
          </cell>
        </row>
        <row r="161">
          <cell r="A161" t="str">
            <v>313260.521</v>
          </cell>
          <cell r="H161">
            <v>0</v>
          </cell>
          <cell r="K161">
            <v>0</v>
          </cell>
          <cell r="M161">
            <v>0</v>
          </cell>
        </row>
        <row r="162">
          <cell r="A162" t="str">
            <v>313270.521</v>
          </cell>
          <cell r="H162">
            <v>36610</v>
          </cell>
          <cell r="K162">
            <v>226270</v>
          </cell>
          <cell r="M162">
            <v>226270</v>
          </cell>
        </row>
        <row r="163">
          <cell r="A163" t="str">
            <v>313280.521</v>
          </cell>
          <cell r="H163">
            <v>16112.98</v>
          </cell>
          <cell r="K163">
            <v>87574.12</v>
          </cell>
          <cell r="M163">
            <v>97305.67</v>
          </cell>
        </row>
        <row r="164">
          <cell r="A164" t="str">
            <v>313290.521</v>
          </cell>
          <cell r="H164">
            <v>157529.93</v>
          </cell>
          <cell r="K164">
            <v>1162130.49</v>
          </cell>
          <cell r="M164">
            <v>1162130.49</v>
          </cell>
        </row>
        <row r="165">
          <cell r="A165" t="str">
            <v>320110.521</v>
          </cell>
          <cell r="H165">
            <v>21600.04</v>
          </cell>
          <cell r="K165">
            <v>160115.96000000002</v>
          </cell>
          <cell r="M165">
            <v>146615.96</v>
          </cell>
        </row>
        <row r="166">
          <cell r="A166" t="str">
            <v>321140.521</v>
          </cell>
          <cell r="H166">
            <v>0</v>
          </cell>
          <cell r="K166">
            <v>0</v>
          </cell>
          <cell r="M166">
            <v>0</v>
          </cell>
        </row>
        <row r="167">
          <cell r="A167" t="str">
            <v>321150.521</v>
          </cell>
          <cell r="H167">
            <v>0</v>
          </cell>
          <cell r="K167">
            <v>0</v>
          </cell>
          <cell r="M167">
            <v>0</v>
          </cell>
        </row>
        <row r="168">
          <cell r="A168" t="str">
            <v>321180.521</v>
          </cell>
          <cell r="H168">
            <v>0</v>
          </cell>
          <cell r="K168">
            <v>0</v>
          </cell>
          <cell r="M168">
            <v>0</v>
          </cell>
        </row>
        <row r="169">
          <cell r="A169" t="str">
            <v>322110.521</v>
          </cell>
          <cell r="H169">
            <v>296331.28000000003</v>
          </cell>
          <cell r="K169">
            <v>1235009</v>
          </cell>
          <cell r="M169">
            <v>1239827.5</v>
          </cell>
        </row>
        <row r="170">
          <cell r="A170" t="str">
            <v>323110.521</v>
          </cell>
          <cell r="H170">
            <v>62390</v>
          </cell>
          <cell r="K170">
            <v>62390</v>
          </cell>
          <cell r="M170">
            <v>62390</v>
          </cell>
        </row>
        <row r="171">
          <cell r="A171" t="str">
            <v>323120.521</v>
          </cell>
          <cell r="H171">
            <v>0</v>
          </cell>
          <cell r="K171">
            <v>0</v>
          </cell>
          <cell r="M171">
            <v>-114274.51</v>
          </cell>
        </row>
        <row r="172">
          <cell r="A172" t="str">
            <v>323130.521</v>
          </cell>
          <cell r="H172">
            <v>1340109.01</v>
          </cell>
          <cell r="K172">
            <v>9125823.3300000001</v>
          </cell>
          <cell r="M172">
            <v>9125823.3300000001</v>
          </cell>
        </row>
        <row r="173">
          <cell r="A173" t="str">
            <v>350110.521</v>
          </cell>
          <cell r="H173">
            <v>9000</v>
          </cell>
          <cell r="K173">
            <v>63000</v>
          </cell>
          <cell r="M173">
            <v>63000</v>
          </cell>
        </row>
        <row r="174">
          <cell r="A174" t="str">
            <v>350120.521</v>
          </cell>
          <cell r="H174">
            <v>38947.370000000003</v>
          </cell>
          <cell r="K174">
            <v>291981.27</v>
          </cell>
          <cell r="M174">
            <v>279831.59000000003</v>
          </cell>
        </row>
        <row r="175">
          <cell r="A175" t="str">
            <v>350130.521</v>
          </cell>
          <cell r="H175">
            <v>0</v>
          </cell>
          <cell r="K175">
            <v>0</v>
          </cell>
          <cell r="M175">
            <v>0</v>
          </cell>
        </row>
        <row r="176">
          <cell r="A176" t="str">
            <v>353110.521</v>
          </cell>
          <cell r="H176">
            <v>83660.570000000007</v>
          </cell>
          <cell r="K176">
            <v>310879.86</v>
          </cell>
          <cell r="M176">
            <v>373649.86</v>
          </cell>
        </row>
        <row r="177">
          <cell r="A177" t="str">
            <v>353120.521</v>
          </cell>
          <cell r="H177">
            <v>620163.9</v>
          </cell>
          <cell r="K177">
            <v>3625289.06</v>
          </cell>
          <cell r="M177">
            <v>3676802.57</v>
          </cell>
        </row>
        <row r="178">
          <cell r="A178" t="str">
            <v>353120.603</v>
          </cell>
          <cell r="H178">
            <v>0</v>
          </cell>
          <cell r="K178">
            <v>0</v>
          </cell>
          <cell r="M178">
            <v>0</v>
          </cell>
        </row>
        <row r="179">
          <cell r="A179" t="str">
            <v>353130.521</v>
          </cell>
          <cell r="H179">
            <v>92882.19</v>
          </cell>
          <cell r="K179">
            <v>447501.85</v>
          </cell>
          <cell r="M179">
            <v>569246.18999999994</v>
          </cell>
        </row>
        <row r="180">
          <cell r="A180" t="str">
            <v>353140.521</v>
          </cell>
          <cell r="H180">
            <v>0</v>
          </cell>
          <cell r="K180">
            <v>0</v>
          </cell>
          <cell r="M180">
            <v>0</v>
          </cell>
        </row>
        <row r="181">
          <cell r="A181" t="str">
            <v>353150.521</v>
          </cell>
          <cell r="H181">
            <v>2200.380000000001</v>
          </cell>
          <cell r="K181">
            <v>24394.27</v>
          </cell>
          <cell r="M181">
            <v>50998.27</v>
          </cell>
        </row>
        <row r="182">
          <cell r="A182" t="str">
            <v>354201.521</v>
          </cell>
          <cell r="H182">
            <v>267202.09999999998</v>
          </cell>
          <cell r="K182">
            <v>3575470.5100000002</v>
          </cell>
          <cell r="M182">
            <v>3581513.51</v>
          </cell>
        </row>
        <row r="183">
          <cell r="A183" t="str">
            <v>355110.521</v>
          </cell>
          <cell r="H183">
            <v>20415</v>
          </cell>
          <cell r="K183">
            <v>133575</v>
          </cell>
          <cell r="M183">
            <v>128825</v>
          </cell>
        </row>
        <row r="184">
          <cell r="A184" t="str">
            <v>355120.521</v>
          </cell>
          <cell r="H184">
            <v>0</v>
          </cell>
          <cell r="K184">
            <v>1500</v>
          </cell>
          <cell r="M184">
            <v>1500</v>
          </cell>
        </row>
        <row r="185">
          <cell r="A185" t="str">
            <v>355150.521</v>
          </cell>
          <cell r="H185">
            <v>0</v>
          </cell>
          <cell r="K185">
            <v>0</v>
          </cell>
          <cell r="M185">
            <v>0</v>
          </cell>
        </row>
        <row r="186">
          <cell r="A186" t="str">
            <v>356110.521</v>
          </cell>
          <cell r="H186">
            <v>28333.19</v>
          </cell>
          <cell r="K186">
            <v>126169.1</v>
          </cell>
          <cell r="M186">
            <v>135577.51</v>
          </cell>
        </row>
        <row r="187">
          <cell r="A187" t="str">
            <v>356120.521</v>
          </cell>
          <cell r="H187">
            <v>41480.050000000003</v>
          </cell>
          <cell r="K187">
            <v>305624.93</v>
          </cell>
          <cell r="M187">
            <v>381973.87</v>
          </cell>
        </row>
        <row r="188">
          <cell r="A188" t="str">
            <v>357110.521</v>
          </cell>
          <cell r="H188">
            <v>0</v>
          </cell>
          <cell r="K188">
            <v>0</v>
          </cell>
          <cell r="M188">
            <v>0</v>
          </cell>
        </row>
        <row r="189">
          <cell r="A189" t="str">
            <v>358110.521</v>
          </cell>
          <cell r="H189">
            <v>34774</v>
          </cell>
          <cell r="K189">
            <v>185906</v>
          </cell>
          <cell r="M189">
            <v>185906</v>
          </cell>
        </row>
        <row r="190">
          <cell r="A190" t="str">
            <v>359110.521</v>
          </cell>
          <cell r="H190">
            <v>33234.720000000001</v>
          </cell>
          <cell r="K190">
            <v>294396.03000000003</v>
          </cell>
          <cell r="M190">
            <v>303246.05</v>
          </cell>
        </row>
        <row r="191">
          <cell r="A191" t="str">
            <v>360110.521</v>
          </cell>
          <cell r="H191">
            <v>0</v>
          </cell>
          <cell r="K191">
            <v>426262.45</v>
          </cell>
          <cell r="M191">
            <v>426262.45</v>
          </cell>
        </row>
        <row r="192">
          <cell r="A192" t="str">
            <v>361120.521</v>
          </cell>
          <cell r="H192">
            <v>0</v>
          </cell>
          <cell r="K192">
            <v>13077.5</v>
          </cell>
          <cell r="M192">
            <v>13077.5</v>
          </cell>
        </row>
        <row r="193">
          <cell r="A193" t="str">
            <v>361130.521</v>
          </cell>
          <cell r="H193">
            <v>0</v>
          </cell>
          <cell r="K193">
            <v>313257.63</v>
          </cell>
          <cell r="M193">
            <v>261481.98</v>
          </cell>
        </row>
        <row r="194">
          <cell r="A194" t="str">
            <v>361140.521</v>
          </cell>
          <cell r="H194">
            <v>0</v>
          </cell>
          <cell r="K194">
            <v>0</v>
          </cell>
          <cell r="M194">
            <v>0</v>
          </cell>
        </row>
        <row r="195">
          <cell r="A195" t="str">
            <v>361150.521</v>
          </cell>
          <cell r="H195">
            <v>0</v>
          </cell>
          <cell r="K195">
            <v>0</v>
          </cell>
          <cell r="M195">
            <v>0</v>
          </cell>
        </row>
        <row r="196">
          <cell r="A196" t="str">
            <v>380110.521</v>
          </cell>
          <cell r="H196">
            <v>0</v>
          </cell>
          <cell r="K196">
            <v>0</v>
          </cell>
          <cell r="M196">
            <v>0</v>
          </cell>
        </row>
        <row r="197">
          <cell r="A197" t="str">
            <v>380120.521</v>
          </cell>
          <cell r="H197">
            <v>0</v>
          </cell>
          <cell r="K197">
            <v>0</v>
          </cell>
          <cell r="M197">
            <v>0</v>
          </cell>
        </row>
        <row r="198">
          <cell r="A198" t="str">
            <v>380130.521</v>
          </cell>
          <cell r="H198">
            <v>2020</v>
          </cell>
          <cell r="K198">
            <v>7265.94</v>
          </cell>
          <cell r="M198">
            <v>11265.94</v>
          </cell>
        </row>
        <row r="199">
          <cell r="A199" t="str">
            <v>390010.521</v>
          </cell>
          <cell r="H199">
            <v>0</v>
          </cell>
          <cell r="K199">
            <v>370400</v>
          </cell>
          <cell r="M199">
            <v>370399</v>
          </cell>
        </row>
        <row r="200">
          <cell r="A200" t="str">
            <v>410110.521</v>
          </cell>
          <cell r="H200">
            <v>77253.119999999995</v>
          </cell>
          <cell r="K200">
            <v>530771.84</v>
          </cell>
          <cell r="M200">
            <v>530771.84</v>
          </cell>
        </row>
        <row r="201">
          <cell r="A201" t="str">
            <v>410120.521</v>
          </cell>
          <cell r="H201">
            <v>0</v>
          </cell>
          <cell r="K201">
            <v>8461.14</v>
          </cell>
          <cell r="M201">
            <v>8461.14</v>
          </cell>
        </row>
        <row r="202">
          <cell r="A202" t="str">
            <v>410150.521</v>
          </cell>
          <cell r="H202">
            <v>441083.81</v>
          </cell>
          <cell r="K202">
            <v>3777446.49</v>
          </cell>
          <cell r="M202">
            <v>3777446.53</v>
          </cell>
        </row>
        <row r="203">
          <cell r="A203" t="str">
            <v>411110.521</v>
          </cell>
          <cell r="H203">
            <v>24831.93</v>
          </cell>
          <cell r="K203">
            <v>219400.5</v>
          </cell>
          <cell r="M203">
            <v>219400.5</v>
          </cell>
        </row>
        <row r="204">
          <cell r="A204" t="str">
            <v>413110.521</v>
          </cell>
          <cell r="H204">
            <v>0</v>
          </cell>
          <cell r="K204">
            <v>19576</v>
          </cell>
          <cell r="M204">
            <v>19576</v>
          </cell>
        </row>
        <row r="205">
          <cell r="A205" t="str">
            <v>413120.521</v>
          </cell>
          <cell r="H205">
            <v>31505.98</v>
          </cell>
          <cell r="K205">
            <v>232426.06</v>
          </cell>
          <cell r="M205">
            <v>232426.06</v>
          </cell>
        </row>
        <row r="206">
          <cell r="A206" t="str">
            <v>413150.521</v>
          </cell>
          <cell r="H206">
            <v>550.49</v>
          </cell>
          <cell r="K206">
            <v>3644.59</v>
          </cell>
          <cell r="M206">
            <v>3644.59</v>
          </cell>
        </row>
        <row r="207">
          <cell r="A207" t="str">
            <v>413160.521</v>
          </cell>
          <cell r="H207">
            <v>1223.42</v>
          </cell>
          <cell r="K207">
            <v>9803.2999999999993</v>
          </cell>
          <cell r="M207">
            <v>9803.2999999999993</v>
          </cell>
        </row>
        <row r="208">
          <cell r="A208" t="str">
            <v>413170.521</v>
          </cell>
          <cell r="H208">
            <v>2752.81</v>
          </cell>
          <cell r="K208">
            <v>19526.940000000002</v>
          </cell>
          <cell r="M208">
            <v>19526.939999999999</v>
          </cell>
        </row>
        <row r="209">
          <cell r="A209" t="str">
            <v>413180.521</v>
          </cell>
          <cell r="H209">
            <v>21612.45</v>
          </cell>
          <cell r="K209">
            <v>103853.09</v>
          </cell>
          <cell r="M209">
            <v>103853.09</v>
          </cell>
        </row>
        <row r="210">
          <cell r="A210" t="str">
            <v>413190.521</v>
          </cell>
          <cell r="H210">
            <v>0</v>
          </cell>
          <cell r="K210">
            <v>24407.18</v>
          </cell>
          <cell r="M210">
            <v>24407.18</v>
          </cell>
        </row>
        <row r="211">
          <cell r="A211" t="str">
            <v>413210.521</v>
          </cell>
          <cell r="H211">
            <v>10000</v>
          </cell>
          <cell r="K211">
            <v>77197.37</v>
          </cell>
          <cell r="M211">
            <v>73250</v>
          </cell>
        </row>
        <row r="212">
          <cell r="A212" t="str">
            <v>413220.521</v>
          </cell>
          <cell r="H212">
            <v>17217</v>
          </cell>
          <cell r="K212">
            <v>114469</v>
          </cell>
          <cell r="M212">
            <v>114469</v>
          </cell>
        </row>
        <row r="213">
          <cell r="A213" t="str">
            <v>413230.521</v>
          </cell>
          <cell r="H213">
            <v>0</v>
          </cell>
          <cell r="K213">
            <v>0</v>
          </cell>
          <cell r="M213">
            <v>0</v>
          </cell>
        </row>
        <row r="214">
          <cell r="A214" t="str">
            <v>413240.521</v>
          </cell>
          <cell r="H214">
            <v>0</v>
          </cell>
          <cell r="K214">
            <v>0</v>
          </cell>
          <cell r="M214">
            <v>0</v>
          </cell>
        </row>
        <row r="215">
          <cell r="A215" t="str">
            <v>413250.521</v>
          </cell>
          <cell r="H215">
            <v>356249.88</v>
          </cell>
          <cell r="K215">
            <v>4710327.2699999996</v>
          </cell>
          <cell r="M215">
            <v>4685641.2</v>
          </cell>
        </row>
        <row r="216">
          <cell r="A216" t="str">
            <v>413260.521</v>
          </cell>
          <cell r="H216">
            <v>0</v>
          </cell>
          <cell r="K216">
            <v>0</v>
          </cell>
          <cell r="M216">
            <v>0</v>
          </cell>
        </row>
        <row r="217">
          <cell r="A217" t="str">
            <v>413270.521</v>
          </cell>
          <cell r="H217">
            <v>188947.37</v>
          </cell>
          <cell r="K217">
            <v>1212894.74</v>
          </cell>
          <cell r="M217">
            <v>1201842.1100000001</v>
          </cell>
        </row>
        <row r="218">
          <cell r="A218" t="str">
            <v>413280.521</v>
          </cell>
          <cell r="H218">
            <v>20450.669999999998</v>
          </cell>
          <cell r="K218">
            <v>133657.38</v>
          </cell>
          <cell r="M218">
            <v>132394.9</v>
          </cell>
        </row>
        <row r="219">
          <cell r="A219" t="str">
            <v>441110.521</v>
          </cell>
          <cell r="H219">
            <v>0</v>
          </cell>
          <cell r="K219">
            <v>0</v>
          </cell>
          <cell r="M219">
            <v>0</v>
          </cell>
        </row>
        <row r="220">
          <cell r="A220" t="str">
            <v>441210.521</v>
          </cell>
          <cell r="H220">
            <v>0</v>
          </cell>
          <cell r="K220">
            <v>0</v>
          </cell>
          <cell r="M220">
            <v>0</v>
          </cell>
        </row>
        <row r="221">
          <cell r="A221" t="str">
            <v>441510.521</v>
          </cell>
          <cell r="H221">
            <v>5024.1400000000003</v>
          </cell>
          <cell r="K221">
            <v>34358.639999999999</v>
          </cell>
          <cell r="M221">
            <v>0</v>
          </cell>
        </row>
        <row r="222">
          <cell r="A222" t="str">
            <v>441510.603</v>
          </cell>
          <cell r="H222">
            <v>1926.41</v>
          </cell>
          <cell r="K222">
            <v>1926.41</v>
          </cell>
          <cell r="M222">
            <v>0</v>
          </cell>
        </row>
        <row r="223">
          <cell r="A223" t="str">
            <v>441610.521</v>
          </cell>
          <cell r="H223">
            <v>15437.5</v>
          </cell>
          <cell r="K223">
            <v>105572.56</v>
          </cell>
          <cell r="M223">
            <v>0</v>
          </cell>
        </row>
        <row r="224">
          <cell r="A224" t="str">
            <v>450110.521</v>
          </cell>
          <cell r="H224">
            <v>0</v>
          </cell>
          <cell r="K224">
            <v>0</v>
          </cell>
          <cell r="M224">
            <v>0</v>
          </cell>
        </row>
        <row r="225">
          <cell r="A225" t="str">
            <v>450120.521</v>
          </cell>
          <cell r="H225">
            <v>71690</v>
          </cell>
          <cell r="K225">
            <v>493680</v>
          </cell>
          <cell r="M225">
            <v>505829.68</v>
          </cell>
        </row>
        <row r="226">
          <cell r="A226" t="str">
            <v>450130.521</v>
          </cell>
          <cell r="H226">
            <v>282477.08</v>
          </cell>
          <cell r="K226">
            <v>1947339.56</v>
          </cell>
          <cell r="M226">
            <v>1947339.56</v>
          </cell>
        </row>
        <row r="227">
          <cell r="A227" t="str">
            <v>451110.521</v>
          </cell>
          <cell r="H227">
            <v>159</v>
          </cell>
          <cell r="K227">
            <v>1113</v>
          </cell>
          <cell r="M227">
            <v>1113</v>
          </cell>
        </row>
        <row r="228">
          <cell r="A228" t="str">
            <v>451120.521</v>
          </cell>
          <cell r="H228">
            <v>83.67</v>
          </cell>
          <cell r="K228">
            <v>585.67999999999995</v>
          </cell>
          <cell r="M228">
            <v>585.69000000000005</v>
          </cell>
        </row>
        <row r="229">
          <cell r="A229" t="str">
            <v>451130.521</v>
          </cell>
          <cell r="H229">
            <v>0</v>
          </cell>
          <cell r="K229">
            <v>0</v>
          </cell>
          <cell r="M229">
            <v>0</v>
          </cell>
        </row>
        <row r="230">
          <cell r="A230" t="str">
            <v>453110.521</v>
          </cell>
          <cell r="H230">
            <v>7880.4</v>
          </cell>
          <cell r="K230">
            <v>53657.35</v>
          </cell>
          <cell r="M230">
            <v>54877.35</v>
          </cell>
        </row>
        <row r="231">
          <cell r="A231" t="str">
            <v>453120.521</v>
          </cell>
          <cell r="H231">
            <v>36798.519999999997</v>
          </cell>
          <cell r="K231">
            <v>169103.02</v>
          </cell>
          <cell r="M231">
            <v>169103.02</v>
          </cell>
        </row>
        <row r="232">
          <cell r="A232" t="str">
            <v>453130.521</v>
          </cell>
          <cell r="H232">
            <v>9230.16</v>
          </cell>
          <cell r="K232">
            <v>149956.12</v>
          </cell>
          <cell r="M232">
            <v>149956.12</v>
          </cell>
        </row>
        <row r="233">
          <cell r="A233" t="str">
            <v>453150.521</v>
          </cell>
          <cell r="H233">
            <v>6446</v>
          </cell>
          <cell r="K233">
            <v>62689.91</v>
          </cell>
          <cell r="M233">
            <v>62689.91</v>
          </cell>
        </row>
        <row r="234">
          <cell r="A234" t="str">
            <v>455110.521</v>
          </cell>
          <cell r="H234">
            <v>25010</v>
          </cell>
          <cell r="K234">
            <v>141040.25</v>
          </cell>
          <cell r="M234">
            <v>149090.25</v>
          </cell>
        </row>
        <row r="235">
          <cell r="A235" t="str">
            <v>455120.521</v>
          </cell>
          <cell r="H235">
            <v>180</v>
          </cell>
          <cell r="K235">
            <v>180</v>
          </cell>
          <cell r="M235">
            <v>180</v>
          </cell>
        </row>
        <row r="236">
          <cell r="A236" t="str">
            <v>456110.521</v>
          </cell>
          <cell r="H236">
            <v>24312.33</v>
          </cell>
          <cell r="K236">
            <v>76830.91</v>
          </cell>
          <cell r="M236">
            <v>82467.839999999997</v>
          </cell>
        </row>
        <row r="237">
          <cell r="A237" t="str">
            <v>456120.521</v>
          </cell>
          <cell r="H237">
            <v>0</v>
          </cell>
          <cell r="K237">
            <v>6114.49</v>
          </cell>
          <cell r="M237">
            <v>6034.49</v>
          </cell>
        </row>
        <row r="238">
          <cell r="A238" t="str">
            <v>459110.521</v>
          </cell>
          <cell r="H238">
            <v>0</v>
          </cell>
          <cell r="K238">
            <v>55408.98</v>
          </cell>
          <cell r="M238">
            <v>55374.81</v>
          </cell>
        </row>
        <row r="239">
          <cell r="A239" t="str">
            <v>460110.521</v>
          </cell>
          <cell r="H239">
            <v>0</v>
          </cell>
          <cell r="K239">
            <v>0</v>
          </cell>
          <cell r="M239">
            <v>0</v>
          </cell>
        </row>
        <row r="240">
          <cell r="A240" t="str">
            <v>461130.521</v>
          </cell>
          <cell r="H240">
            <v>0</v>
          </cell>
          <cell r="K240">
            <v>17005.349999999999</v>
          </cell>
          <cell r="M240">
            <v>68465.350000000006</v>
          </cell>
        </row>
        <row r="241">
          <cell r="A241" t="str">
            <v>471110.521</v>
          </cell>
          <cell r="H241">
            <v>0</v>
          </cell>
          <cell r="K241">
            <v>0</v>
          </cell>
          <cell r="M241">
            <v>0</v>
          </cell>
        </row>
        <row r="242">
          <cell r="A242" t="str">
            <v>480110.521</v>
          </cell>
          <cell r="H242">
            <v>0</v>
          </cell>
          <cell r="K242">
            <v>0</v>
          </cell>
          <cell r="M242">
            <v>0</v>
          </cell>
        </row>
        <row r="243">
          <cell r="A243" t="str">
            <v>480130.521</v>
          </cell>
          <cell r="H243">
            <v>0</v>
          </cell>
          <cell r="K243">
            <v>13700</v>
          </cell>
          <cell r="M243">
            <v>13700</v>
          </cell>
        </row>
        <row r="244">
          <cell r="A244" t="str">
            <v>480150.521</v>
          </cell>
          <cell r="H244">
            <v>6675.25</v>
          </cell>
          <cell r="K244">
            <v>49202.43</v>
          </cell>
          <cell r="M244">
            <v>49202.43</v>
          </cell>
        </row>
        <row r="245">
          <cell r="A245" t="str">
            <v>490010.521</v>
          </cell>
          <cell r="H245">
            <v>62026.15</v>
          </cell>
          <cell r="K245">
            <v>457579.58</v>
          </cell>
          <cell r="M245">
            <v>457579.58</v>
          </cell>
        </row>
        <row r="246">
          <cell r="A246" t="str">
            <v>670110.588</v>
          </cell>
          <cell r="H246">
            <v>50000</v>
          </cell>
          <cell r="K246">
            <v>350000</v>
          </cell>
          <cell r="M246">
            <v>350000</v>
          </cell>
        </row>
        <row r="247">
          <cell r="A247" t="str">
            <v>671110.588</v>
          </cell>
          <cell r="H247">
            <v>248314</v>
          </cell>
          <cell r="K247">
            <v>835754</v>
          </cell>
          <cell r="M247">
            <v>74220</v>
          </cell>
        </row>
        <row r="248">
          <cell r="A248" t="str">
            <v>671120.588</v>
          </cell>
          <cell r="H248">
            <v>80000</v>
          </cell>
          <cell r="K248">
            <v>80000</v>
          </cell>
          <cell r="M248">
            <v>66557.919999999998</v>
          </cell>
        </row>
        <row r="249">
          <cell r="A249" t="str">
            <v>672110.588</v>
          </cell>
          <cell r="H249">
            <v>94517.96</v>
          </cell>
          <cell r="K249">
            <v>697278.29999999993</v>
          </cell>
          <cell r="M249">
            <v>697278.3</v>
          </cell>
        </row>
        <row r="250">
          <cell r="A250" t="str">
            <v>801110.521</v>
          </cell>
          <cell r="H250">
            <v>11053.25</v>
          </cell>
          <cell r="K250">
            <v>-1195604.9099999999</v>
          </cell>
          <cell r="M250">
            <v>-69177.31</v>
          </cell>
        </row>
        <row r="251">
          <cell r="A251" t="str">
            <v>801110.603</v>
          </cell>
          <cell r="H251">
            <v>0</v>
          </cell>
          <cell r="K251">
            <v>891.86</v>
          </cell>
          <cell r="M251">
            <v>0</v>
          </cell>
        </row>
        <row r="252">
          <cell r="A252" t="str">
            <v>801111.521</v>
          </cell>
          <cell r="H252">
            <v>0</v>
          </cell>
          <cell r="K252">
            <v>0</v>
          </cell>
          <cell r="M252">
            <v>0</v>
          </cell>
        </row>
        <row r="253">
          <cell r="A253" t="str">
            <v>801210.521</v>
          </cell>
          <cell r="H253">
            <v>-876613.48999999976</v>
          </cell>
          <cell r="K253">
            <v>-722993.06999999972</v>
          </cell>
          <cell r="M253">
            <v>-5277851.3</v>
          </cell>
        </row>
        <row r="254">
          <cell r="A254" t="str">
            <v>801210.603</v>
          </cell>
          <cell r="H254">
            <v>4796.5999999999995</v>
          </cell>
          <cell r="K254">
            <v>6472.58</v>
          </cell>
          <cell r="M254">
            <v>0</v>
          </cell>
        </row>
        <row r="255">
          <cell r="A255" t="str">
            <v>801211.521</v>
          </cell>
          <cell r="H255">
            <v>0</v>
          </cell>
          <cell r="K255">
            <v>0</v>
          </cell>
          <cell r="M255">
            <v>0</v>
          </cell>
        </row>
        <row r="256">
          <cell r="A256" t="str">
            <v>804010.521</v>
          </cell>
          <cell r="H256">
            <v>4531</v>
          </cell>
          <cell r="K256">
            <v>21067.81</v>
          </cell>
          <cell r="M256">
            <v>21936.74</v>
          </cell>
        </row>
        <row r="257">
          <cell r="A257" t="str">
            <v>804010.588</v>
          </cell>
          <cell r="H257">
            <v>0</v>
          </cell>
          <cell r="K257">
            <v>0</v>
          </cell>
          <cell r="M257">
            <v>0</v>
          </cell>
        </row>
        <row r="258">
          <cell r="A258" t="str">
            <v>804030.521</v>
          </cell>
          <cell r="H258">
            <v>0</v>
          </cell>
          <cell r="K258">
            <v>0</v>
          </cell>
          <cell r="M258">
            <v>-24786.76</v>
          </cell>
        </row>
        <row r="259">
          <cell r="A259" t="str">
            <v>804030.588</v>
          </cell>
          <cell r="H259">
            <v>0</v>
          </cell>
          <cell r="K259">
            <v>0</v>
          </cell>
          <cell r="M259">
            <v>0</v>
          </cell>
        </row>
        <row r="260">
          <cell r="A260" t="str">
            <v>804031.521</v>
          </cell>
          <cell r="H260">
            <v>0</v>
          </cell>
          <cell r="K260">
            <v>23074.62</v>
          </cell>
          <cell r="M260">
            <v>0</v>
          </cell>
        </row>
        <row r="261">
          <cell r="A261" t="str">
            <v>811134.521</v>
          </cell>
          <cell r="H261">
            <v>0</v>
          </cell>
          <cell r="K261">
            <v>3764129.49</v>
          </cell>
          <cell r="M261">
            <v>3764129.49</v>
          </cell>
        </row>
        <row r="262">
          <cell r="A262" t="str">
            <v>814019.521</v>
          </cell>
          <cell r="H262">
            <v>157529.95000000001</v>
          </cell>
          <cell r="K262">
            <v>1162130.51</v>
          </cell>
          <cell r="M262">
            <v>1162130.49</v>
          </cell>
        </row>
        <row r="263">
          <cell r="A263" t="str">
            <v>814058.521</v>
          </cell>
          <cell r="H263">
            <v>0</v>
          </cell>
          <cell r="K263">
            <v>0</v>
          </cell>
          <cell r="M263">
            <v>0</v>
          </cell>
        </row>
        <row r="264">
          <cell r="A264" t="str">
            <v>817128.521</v>
          </cell>
          <cell r="H264">
            <v>173585.7</v>
          </cell>
          <cell r="K264">
            <v>1260372.1599999999</v>
          </cell>
          <cell r="M264">
            <v>1260372.1599999999</v>
          </cell>
        </row>
        <row r="265">
          <cell r="A265" t="str">
            <v>819999.521</v>
          </cell>
          <cell r="H265">
            <v>0</v>
          </cell>
          <cell r="K265">
            <v>274442.59000000003</v>
          </cell>
          <cell r="M265">
            <v>274442.59000000003</v>
          </cell>
        </row>
        <row r="266">
          <cell r="A266" t="str">
            <v>880010.521</v>
          </cell>
          <cell r="H266">
            <v>8519</v>
          </cell>
          <cell r="K266">
            <v>26825</v>
          </cell>
          <cell r="M266">
            <v>48751.62</v>
          </cell>
        </row>
        <row r="267">
          <cell r="A267" t="str">
            <v>880010.588</v>
          </cell>
          <cell r="H267">
            <v>0</v>
          </cell>
          <cell r="K267">
            <v>-3580</v>
          </cell>
          <cell r="M267">
            <v>0</v>
          </cell>
        </row>
        <row r="268">
          <cell r="A268" t="str">
            <v>880010.603</v>
          </cell>
          <cell r="H268">
            <v>0</v>
          </cell>
          <cell r="K268">
            <v>0.01</v>
          </cell>
          <cell r="M268">
            <v>0</v>
          </cell>
        </row>
        <row r="269">
          <cell r="A269" t="str">
            <v>900110.521</v>
          </cell>
          <cell r="H269">
            <v>-1022335.8300000001</v>
          </cell>
          <cell r="K269">
            <v>14115296.279999999</v>
          </cell>
          <cell r="M269">
            <v>0</v>
          </cell>
        </row>
        <row r="270">
          <cell r="H270">
            <v>-4.8894435167312622E-9</v>
          </cell>
          <cell r="K270">
            <v>2.4214386940002441E-8</v>
          </cell>
          <cell r="M270">
            <v>2.567685442045331E-8</v>
          </cell>
        </row>
      </sheetData>
      <sheetData sheetId="11">
        <row r="1">
          <cell r="A1" t="str">
            <v>Account No.</v>
          </cell>
          <cell r="H1" t="str">
            <v>This Period Balance</v>
          </cell>
          <cell r="K1" t="str">
            <v>Ending Balance</v>
          </cell>
          <cell r="M1" t="str">
            <v>TUBO's Ending Balance</v>
          </cell>
        </row>
        <row r="2">
          <cell r="A2" t="str">
            <v>010010.000</v>
          </cell>
          <cell r="H2">
            <v>0</v>
          </cell>
          <cell r="K2">
            <v>98716.09</v>
          </cell>
          <cell r="M2">
            <v>100000</v>
          </cell>
        </row>
        <row r="3">
          <cell r="A3" t="str">
            <v>011051.000</v>
          </cell>
          <cell r="H3">
            <v>2054986.7200000007</v>
          </cell>
          <cell r="K3">
            <v>13160192.83</v>
          </cell>
          <cell r="M3">
            <v>12629248.43</v>
          </cell>
        </row>
        <row r="4">
          <cell r="A4" t="str">
            <v>011051.600</v>
          </cell>
          <cell r="H4">
            <v>2560523.0500000003</v>
          </cell>
          <cell r="K4">
            <v>2560523.0500000003</v>
          </cell>
          <cell r="M4">
            <v>0</v>
          </cell>
        </row>
        <row r="5">
          <cell r="A5" t="str">
            <v>012010.000</v>
          </cell>
          <cell r="H5">
            <v>12454900.08</v>
          </cell>
          <cell r="K5">
            <v>73092703.650000006</v>
          </cell>
          <cell r="M5">
            <v>73171762.700000003</v>
          </cell>
        </row>
        <row r="6">
          <cell r="A6" t="str">
            <v>012010.600</v>
          </cell>
          <cell r="H6">
            <v>10622655</v>
          </cell>
          <cell r="K6">
            <v>10622655</v>
          </cell>
          <cell r="M6">
            <v>0</v>
          </cell>
        </row>
        <row r="7">
          <cell r="A7" t="str">
            <v>012900.000</v>
          </cell>
          <cell r="H7">
            <v>-749709.49999999814</v>
          </cell>
          <cell r="K7">
            <v>15809073.940000001</v>
          </cell>
          <cell r="M7">
            <v>15764983.699999999</v>
          </cell>
        </row>
        <row r="8">
          <cell r="A8" t="str">
            <v>013010.000</v>
          </cell>
          <cell r="H8">
            <v>0</v>
          </cell>
          <cell r="K8">
            <v>0</v>
          </cell>
          <cell r="M8">
            <v>-235671.87</v>
          </cell>
        </row>
        <row r="9">
          <cell r="A9" t="str">
            <v>013110.000</v>
          </cell>
          <cell r="H9">
            <v>-97719.87</v>
          </cell>
          <cell r="K9">
            <v>-1578736.3199999998</v>
          </cell>
          <cell r="M9">
            <v>-1578736.32</v>
          </cell>
        </row>
        <row r="10">
          <cell r="A10" t="str">
            <v>013120.000</v>
          </cell>
          <cell r="H10">
            <v>0</v>
          </cell>
          <cell r="K10">
            <v>0</v>
          </cell>
          <cell r="M10">
            <v>0</v>
          </cell>
        </row>
        <row r="11">
          <cell r="A11" t="str">
            <v>014019.000</v>
          </cell>
          <cell r="H11">
            <v>0</v>
          </cell>
          <cell r="K11">
            <v>83032.490000000005</v>
          </cell>
          <cell r="M11">
            <v>0</v>
          </cell>
        </row>
        <row r="12">
          <cell r="A12" t="str">
            <v>014020.000</v>
          </cell>
          <cell r="H12">
            <v>0</v>
          </cell>
          <cell r="K12">
            <v>0</v>
          </cell>
          <cell r="M12">
            <v>0</v>
          </cell>
        </row>
        <row r="13">
          <cell r="A13" t="str">
            <v>014021.000</v>
          </cell>
          <cell r="H13">
            <v>0</v>
          </cell>
          <cell r="K13">
            <v>0</v>
          </cell>
          <cell r="M13">
            <v>0</v>
          </cell>
        </row>
        <row r="14">
          <cell r="A14" t="str">
            <v>014021.600</v>
          </cell>
          <cell r="H14">
            <v>398266.92</v>
          </cell>
          <cell r="K14">
            <v>398266.92</v>
          </cell>
          <cell r="M14">
            <v>0</v>
          </cell>
        </row>
        <row r="15">
          <cell r="A15" t="str">
            <v>014023.000</v>
          </cell>
          <cell r="H15">
            <v>0</v>
          </cell>
          <cell r="K15">
            <v>0</v>
          </cell>
          <cell r="M15">
            <v>0</v>
          </cell>
        </row>
        <row r="16">
          <cell r="A16" t="str">
            <v>014045.000</v>
          </cell>
          <cell r="H16">
            <v>0</v>
          </cell>
          <cell r="K16">
            <v>0</v>
          </cell>
          <cell r="M16">
            <v>0</v>
          </cell>
        </row>
        <row r="17">
          <cell r="A17" t="str">
            <v>014076.000</v>
          </cell>
          <cell r="H17">
            <v>0</v>
          </cell>
          <cell r="K17">
            <v>0</v>
          </cell>
          <cell r="M17">
            <v>0</v>
          </cell>
        </row>
        <row r="18">
          <cell r="A18" t="str">
            <v>014128.000</v>
          </cell>
          <cell r="H18">
            <v>0</v>
          </cell>
          <cell r="K18">
            <v>0</v>
          </cell>
          <cell r="M18">
            <v>0</v>
          </cell>
        </row>
        <row r="19">
          <cell r="A19" t="str">
            <v>014129.000</v>
          </cell>
          <cell r="H19">
            <v>0</v>
          </cell>
          <cell r="K19">
            <v>0</v>
          </cell>
          <cell r="M19">
            <v>0</v>
          </cell>
        </row>
        <row r="20">
          <cell r="A20" t="str">
            <v>014150.000</v>
          </cell>
          <cell r="H20">
            <v>0</v>
          </cell>
          <cell r="K20">
            <v>0</v>
          </cell>
          <cell r="M20">
            <v>0</v>
          </cell>
        </row>
        <row r="21">
          <cell r="A21" t="str">
            <v>014203.000</v>
          </cell>
          <cell r="H21">
            <v>0</v>
          </cell>
          <cell r="K21">
            <v>-83570.759999999995</v>
          </cell>
          <cell r="M21">
            <v>0</v>
          </cell>
        </row>
        <row r="22">
          <cell r="A22" t="str">
            <v>014998.000</v>
          </cell>
          <cell r="H22">
            <v>0</v>
          </cell>
          <cell r="K22">
            <v>-0.06</v>
          </cell>
          <cell r="M22">
            <v>530944.4</v>
          </cell>
        </row>
        <row r="23">
          <cell r="A23" t="str">
            <v>014999.000</v>
          </cell>
          <cell r="H23">
            <v>2795796.56</v>
          </cell>
          <cell r="K23">
            <v>4496570.0199999996</v>
          </cell>
          <cell r="M23">
            <v>4292340.0199999996</v>
          </cell>
        </row>
        <row r="24">
          <cell r="A24" t="str">
            <v>015010.000</v>
          </cell>
          <cell r="H24">
            <v>-13456.25</v>
          </cell>
          <cell r="K24">
            <v>27434.400000000001</v>
          </cell>
          <cell r="M24">
            <v>2133677.06</v>
          </cell>
        </row>
        <row r="25">
          <cell r="A25" t="str">
            <v>015010.600</v>
          </cell>
          <cell r="H25">
            <v>-2348.83</v>
          </cell>
          <cell r="K25">
            <v>-2348.83</v>
          </cell>
          <cell r="M25">
            <v>0</v>
          </cell>
        </row>
        <row r="26">
          <cell r="A26" t="str">
            <v>015012.000</v>
          </cell>
          <cell r="H26">
            <v>0</v>
          </cell>
          <cell r="K26">
            <v>0</v>
          </cell>
          <cell r="M26">
            <v>0</v>
          </cell>
        </row>
        <row r="27">
          <cell r="A27" t="str">
            <v>015020.000</v>
          </cell>
          <cell r="H27">
            <v>70696.15000000014</v>
          </cell>
          <cell r="K27">
            <v>-1058613.5999999999</v>
          </cell>
          <cell r="M27">
            <v>-3042257.1</v>
          </cell>
        </row>
        <row r="28">
          <cell r="A28" t="str">
            <v>015020.600</v>
          </cell>
          <cell r="H28">
            <v>-322183.84000000003</v>
          </cell>
          <cell r="K28">
            <v>-322183.84000000003</v>
          </cell>
          <cell r="M28">
            <v>0</v>
          </cell>
        </row>
        <row r="29">
          <cell r="A29" t="str">
            <v>015021.000</v>
          </cell>
          <cell r="H29">
            <v>-530944.39999999991</v>
          </cell>
          <cell r="K29">
            <v>49189.20000000007</v>
          </cell>
          <cell r="M29">
            <v>0</v>
          </cell>
        </row>
        <row r="30">
          <cell r="A30" t="str">
            <v>015021.600</v>
          </cell>
          <cell r="H30">
            <v>-13390.869999999995</v>
          </cell>
          <cell r="K30">
            <v>-13390.869999999995</v>
          </cell>
          <cell r="M30">
            <v>0</v>
          </cell>
        </row>
        <row r="31">
          <cell r="A31" t="str">
            <v>015022.000</v>
          </cell>
          <cell r="H31">
            <v>0</v>
          </cell>
          <cell r="K31">
            <v>0</v>
          </cell>
          <cell r="M31">
            <v>0</v>
          </cell>
        </row>
        <row r="32">
          <cell r="A32" t="str">
            <v>016013.000</v>
          </cell>
          <cell r="H32">
            <v>0</v>
          </cell>
          <cell r="K32">
            <v>-42521.31</v>
          </cell>
          <cell r="M32">
            <v>0</v>
          </cell>
        </row>
        <row r="33">
          <cell r="A33" t="str">
            <v>016020.000</v>
          </cell>
          <cell r="H33">
            <v>0</v>
          </cell>
          <cell r="K33">
            <v>15</v>
          </cell>
          <cell r="M33">
            <v>0</v>
          </cell>
        </row>
        <row r="34">
          <cell r="A34" t="str">
            <v>016999.000</v>
          </cell>
          <cell r="H34">
            <v>0</v>
          </cell>
          <cell r="K34">
            <v>0</v>
          </cell>
          <cell r="M34">
            <v>0</v>
          </cell>
        </row>
        <row r="35">
          <cell r="A35" t="str">
            <v>018002.000</v>
          </cell>
          <cell r="H35">
            <v>0</v>
          </cell>
          <cell r="K35">
            <v>0</v>
          </cell>
          <cell r="M35">
            <v>0</v>
          </cell>
        </row>
        <row r="36">
          <cell r="A36" t="str">
            <v>018014.000</v>
          </cell>
          <cell r="H36">
            <v>0</v>
          </cell>
          <cell r="K36">
            <v>0</v>
          </cell>
          <cell r="M36">
            <v>0</v>
          </cell>
        </row>
        <row r="37">
          <cell r="A37" t="str">
            <v>018019.000</v>
          </cell>
          <cell r="H37">
            <v>-278665.56000000006</v>
          </cell>
          <cell r="K37">
            <v>-11164175.790000001</v>
          </cell>
          <cell r="M37">
            <v>-755632.63</v>
          </cell>
        </row>
        <row r="38">
          <cell r="A38" t="str">
            <v>018020.000</v>
          </cell>
          <cell r="H38">
            <v>0</v>
          </cell>
          <cell r="K38">
            <v>0</v>
          </cell>
          <cell r="M38">
            <v>0</v>
          </cell>
        </row>
        <row r="39">
          <cell r="A39" t="str">
            <v>018021.000</v>
          </cell>
          <cell r="H39">
            <v>0</v>
          </cell>
          <cell r="K39">
            <v>0</v>
          </cell>
          <cell r="M39">
            <v>0</v>
          </cell>
        </row>
        <row r="40">
          <cell r="A40" t="str">
            <v>018022.000</v>
          </cell>
          <cell r="H40">
            <v>0</v>
          </cell>
          <cell r="K40">
            <v>0</v>
          </cell>
          <cell r="M40">
            <v>0</v>
          </cell>
        </row>
        <row r="41">
          <cell r="A41" t="str">
            <v>018023.000</v>
          </cell>
          <cell r="H41">
            <v>0</v>
          </cell>
          <cell r="K41">
            <v>0</v>
          </cell>
          <cell r="M41">
            <v>0</v>
          </cell>
        </row>
        <row r="42">
          <cell r="A42" t="str">
            <v>018045.000</v>
          </cell>
          <cell r="H42">
            <v>0</v>
          </cell>
          <cell r="K42">
            <v>0</v>
          </cell>
          <cell r="M42">
            <v>0</v>
          </cell>
        </row>
        <row r="43">
          <cell r="A43" t="str">
            <v>018079.000</v>
          </cell>
          <cell r="H43">
            <v>-62.2800000000002</v>
          </cell>
          <cell r="K43">
            <v>38225.39</v>
          </cell>
          <cell r="M43">
            <v>35036.550000000003</v>
          </cell>
        </row>
        <row r="44">
          <cell r="A44" t="str">
            <v>018128.000</v>
          </cell>
          <cell r="H44">
            <v>-6939412.4000000004</v>
          </cell>
          <cell r="K44">
            <v>-39122253.979999997</v>
          </cell>
          <cell r="M44">
            <v>-29747432.859999999</v>
          </cell>
        </row>
        <row r="45">
          <cell r="A45" t="str">
            <v>018134.000</v>
          </cell>
          <cell r="H45">
            <v>-1705828.21</v>
          </cell>
          <cell r="K45">
            <v>-1705828.21</v>
          </cell>
          <cell r="M45">
            <v>-1548076.56</v>
          </cell>
        </row>
        <row r="46">
          <cell r="A46" t="str">
            <v>018184.000</v>
          </cell>
          <cell r="H46">
            <v>-18190.139999999898</v>
          </cell>
          <cell r="K46">
            <v>11812431.42</v>
          </cell>
          <cell r="M46">
            <v>-4752819.5</v>
          </cell>
        </row>
        <row r="47">
          <cell r="A47" t="str">
            <v>018570.000</v>
          </cell>
          <cell r="H47">
            <v>-1106.2699999999986</v>
          </cell>
          <cell r="K47">
            <v>679050.23</v>
          </cell>
          <cell r="M47">
            <v>622402.34</v>
          </cell>
        </row>
        <row r="48">
          <cell r="A48" t="str">
            <v>018570.600</v>
          </cell>
          <cell r="H48">
            <v>-655703.78</v>
          </cell>
          <cell r="K48">
            <v>-655703.78</v>
          </cell>
          <cell r="M48">
            <v>0</v>
          </cell>
        </row>
        <row r="49">
          <cell r="A49" t="str">
            <v>020003.000</v>
          </cell>
          <cell r="H49">
            <v>0</v>
          </cell>
          <cell r="K49">
            <v>0.01</v>
          </cell>
          <cell r="M49">
            <v>0</v>
          </cell>
        </row>
        <row r="50">
          <cell r="A50" t="str">
            <v>021000.000</v>
          </cell>
          <cell r="H50">
            <v>0</v>
          </cell>
          <cell r="K50">
            <v>0</v>
          </cell>
          <cell r="M50">
            <v>0</v>
          </cell>
        </row>
        <row r="51">
          <cell r="A51" t="str">
            <v>023014.000</v>
          </cell>
          <cell r="H51">
            <v>812375.99</v>
          </cell>
          <cell r="K51">
            <v>2784900.31</v>
          </cell>
          <cell r="M51">
            <v>2784900.31</v>
          </cell>
        </row>
        <row r="52">
          <cell r="A52" t="str">
            <v>024000.000</v>
          </cell>
          <cell r="H52">
            <v>0</v>
          </cell>
          <cell r="K52">
            <v>0</v>
          </cell>
          <cell r="M52">
            <v>0</v>
          </cell>
        </row>
        <row r="53">
          <cell r="A53" t="str">
            <v>024048.000</v>
          </cell>
          <cell r="H53">
            <v>-19329.3</v>
          </cell>
          <cell r="K53">
            <v>40607.649999999994</v>
          </cell>
          <cell r="M53">
            <v>40607.65</v>
          </cell>
        </row>
        <row r="54">
          <cell r="A54" t="str">
            <v>024901.600</v>
          </cell>
          <cell r="H54">
            <v>100000</v>
          </cell>
          <cell r="K54">
            <v>100000</v>
          </cell>
          <cell r="M54">
            <v>0</v>
          </cell>
        </row>
        <row r="55">
          <cell r="A55" t="str">
            <v>024902.600</v>
          </cell>
          <cell r="H55">
            <v>136408.01</v>
          </cell>
          <cell r="K55">
            <v>136408.01</v>
          </cell>
          <cell r="M55">
            <v>0</v>
          </cell>
        </row>
        <row r="56">
          <cell r="A56" t="str">
            <v>027010.000</v>
          </cell>
          <cell r="H56">
            <v>0</v>
          </cell>
          <cell r="K56">
            <v>0</v>
          </cell>
          <cell r="M56">
            <v>0</v>
          </cell>
        </row>
        <row r="57">
          <cell r="A57" t="str">
            <v>028010.000</v>
          </cell>
          <cell r="H57">
            <v>0</v>
          </cell>
          <cell r="K57">
            <v>0</v>
          </cell>
          <cell r="M57">
            <v>0</v>
          </cell>
        </row>
        <row r="58">
          <cell r="A58" t="str">
            <v>028910.000</v>
          </cell>
          <cell r="H58">
            <v>0</v>
          </cell>
          <cell r="K58">
            <v>0</v>
          </cell>
          <cell r="M58">
            <v>0</v>
          </cell>
        </row>
        <row r="59">
          <cell r="A59" t="str">
            <v>029010.000</v>
          </cell>
          <cell r="H59">
            <v>-100000</v>
          </cell>
          <cell r="K59">
            <v>1519951.05</v>
          </cell>
          <cell r="M59">
            <v>1519951.05</v>
          </cell>
        </row>
        <row r="60">
          <cell r="A60" t="str">
            <v>029010.600</v>
          </cell>
          <cell r="H60">
            <v>20000</v>
          </cell>
          <cell r="K60">
            <v>20000</v>
          </cell>
          <cell r="M60">
            <v>0</v>
          </cell>
        </row>
        <row r="61">
          <cell r="A61" t="str">
            <v>029110.000</v>
          </cell>
          <cell r="H61">
            <v>-5000</v>
          </cell>
          <cell r="K61">
            <v>163986.85999999999</v>
          </cell>
          <cell r="M61">
            <v>105000</v>
          </cell>
        </row>
        <row r="62">
          <cell r="A62" t="str">
            <v>029130.000</v>
          </cell>
          <cell r="H62">
            <v>-30445.24</v>
          </cell>
          <cell r="K62">
            <v>-19253.900000000001</v>
          </cell>
          <cell r="M62">
            <v>-19253.919999999998</v>
          </cell>
        </row>
        <row r="63">
          <cell r="A63" t="str">
            <v>029150.000</v>
          </cell>
          <cell r="H63">
            <v>0</v>
          </cell>
          <cell r="K63">
            <v>0</v>
          </cell>
          <cell r="M63">
            <v>0</v>
          </cell>
        </row>
        <row r="64">
          <cell r="A64" t="str">
            <v>029170.000</v>
          </cell>
          <cell r="H64">
            <v>0</v>
          </cell>
          <cell r="K64">
            <v>2476509.19</v>
          </cell>
          <cell r="M64">
            <v>10300913.960000001</v>
          </cell>
        </row>
        <row r="65">
          <cell r="A65" t="str">
            <v>029900.000</v>
          </cell>
          <cell r="H65">
            <v>12262.869999999995</v>
          </cell>
          <cell r="K65">
            <v>508772.11</v>
          </cell>
          <cell r="M65">
            <v>381445.53</v>
          </cell>
        </row>
        <row r="66">
          <cell r="A66" t="str">
            <v>041110.000</v>
          </cell>
          <cell r="H66">
            <v>0</v>
          </cell>
          <cell r="K66">
            <v>0</v>
          </cell>
          <cell r="M66">
            <v>0</v>
          </cell>
        </row>
        <row r="67">
          <cell r="A67" t="str">
            <v>041210.000</v>
          </cell>
          <cell r="H67">
            <v>0</v>
          </cell>
          <cell r="K67">
            <v>1</v>
          </cell>
          <cell r="M67">
            <v>1</v>
          </cell>
        </row>
        <row r="68">
          <cell r="A68" t="str">
            <v>041510.000</v>
          </cell>
          <cell r="H68">
            <v>0</v>
          </cell>
          <cell r="K68">
            <v>674115.26</v>
          </cell>
          <cell r="M68">
            <v>378869.89</v>
          </cell>
        </row>
        <row r="69">
          <cell r="A69" t="str">
            <v>041510.600</v>
          </cell>
          <cell r="H69">
            <v>0</v>
          </cell>
          <cell r="K69">
            <v>0</v>
          </cell>
          <cell r="M69">
            <v>0</v>
          </cell>
        </row>
        <row r="70">
          <cell r="A70" t="str">
            <v>041610.000</v>
          </cell>
          <cell r="H70">
            <v>0</v>
          </cell>
          <cell r="K70">
            <v>908820.47</v>
          </cell>
          <cell r="M70">
            <v>0</v>
          </cell>
        </row>
        <row r="71">
          <cell r="A71" t="str">
            <v>042110.000</v>
          </cell>
          <cell r="H71">
            <v>0</v>
          </cell>
          <cell r="K71">
            <v>1</v>
          </cell>
          <cell r="M71">
            <v>0</v>
          </cell>
        </row>
        <row r="72">
          <cell r="A72" t="str">
            <v>042210.000</v>
          </cell>
          <cell r="H72">
            <v>0</v>
          </cell>
          <cell r="K72">
            <v>0.28000000000000003</v>
          </cell>
          <cell r="M72">
            <v>0</v>
          </cell>
        </row>
        <row r="73">
          <cell r="A73" t="str">
            <v>042510.000</v>
          </cell>
          <cell r="H73">
            <v>-4862.07</v>
          </cell>
          <cell r="K73">
            <v>-441480.97000000003</v>
          </cell>
          <cell r="M73">
            <v>-378215.98</v>
          </cell>
        </row>
        <row r="74">
          <cell r="A74" t="str">
            <v>042610.000</v>
          </cell>
          <cell r="H74">
            <v>-14939.51</v>
          </cell>
          <cell r="K74">
            <v>-181764.09</v>
          </cell>
          <cell r="M74">
            <v>0</v>
          </cell>
        </row>
        <row r="75">
          <cell r="A75" t="str">
            <v>061110.000</v>
          </cell>
          <cell r="H75">
            <v>-710576</v>
          </cell>
          <cell r="K75">
            <v>-727436.38</v>
          </cell>
          <cell r="M75">
            <v>-710595.41</v>
          </cell>
        </row>
        <row r="76">
          <cell r="A76" t="str">
            <v>061111.000</v>
          </cell>
          <cell r="H76">
            <v>0</v>
          </cell>
          <cell r="K76">
            <v>15</v>
          </cell>
          <cell r="M76">
            <v>0</v>
          </cell>
        </row>
        <row r="77">
          <cell r="A77" t="str">
            <v>062010.000</v>
          </cell>
          <cell r="H77">
            <v>0</v>
          </cell>
          <cell r="K77">
            <v>0</v>
          </cell>
          <cell r="M77">
            <v>0</v>
          </cell>
        </row>
        <row r="78">
          <cell r="A78" t="str">
            <v>062110.000</v>
          </cell>
          <cell r="H78">
            <v>0</v>
          </cell>
          <cell r="K78">
            <v>0</v>
          </cell>
          <cell r="M78">
            <v>0</v>
          </cell>
        </row>
        <row r="79">
          <cell r="A79" t="str">
            <v>062120.000</v>
          </cell>
          <cell r="H79">
            <v>24</v>
          </cell>
          <cell r="K79">
            <v>-51926</v>
          </cell>
          <cell r="M79">
            <v>-51926</v>
          </cell>
        </row>
        <row r="80">
          <cell r="A80" t="str">
            <v>062120.600</v>
          </cell>
          <cell r="H80">
            <v>-3800</v>
          </cell>
          <cell r="K80">
            <v>-3800</v>
          </cell>
          <cell r="M80">
            <v>0</v>
          </cell>
        </row>
        <row r="81">
          <cell r="A81" t="str">
            <v>062130.000</v>
          </cell>
          <cell r="H81">
            <v>-386725.70999999996</v>
          </cell>
          <cell r="K81">
            <v>-1491538.89</v>
          </cell>
          <cell r="M81">
            <v>-1468272.22</v>
          </cell>
        </row>
        <row r="82">
          <cell r="A82" t="str">
            <v>062130.600</v>
          </cell>
          <cell r="H82">
            <v>0</v>
          </cell>
          <cell r="K82">
            <v>0</v>
          </cell>
          <cell r="M82">
            <v>0</v>
          </cell>
        </row>
        <row r="83">
          <cell r="A83" t="str">
            <v>062160.000</v>
          </cell>
          <cell r="H83">
            <v>-162866.45000000001</v>
          </cell>
          <cell r="K83">
            <v>-1004600.56</v>
          </cell>
          <cell r="M83">
            <v>-1004600.56</v>
          </cell>
        </row>
        <row r="84">
          <cell r="A84" t="str">
            <v>062210.000</v>
          </cell>
          <cell r="H84">
            <v>0</v>
          </cell>
          <cell r="K84">
            <v>0</v>
          </cell>
          <cell r="M84">
            <v>0</v>
          </cell>
        </row>
        <row r="85">
          <cell r="A85" t="str">
            <v>062310.000</v>
          </cell>
          <cell r="H85">
            <v>2000</v>
          </cell>
          <cell r="K85">
            <v>-4328.37</v>
          </cell>
          <cell r="M85">
            <v>-4328.37</v>
          </cell>
        </row>
        <row r="86">
          <cell r="A86" t="str">
            <v>062410.000</v>
          </cell>
          <cell r="H86">
            <v>0</v>
          </cell>
          <cell r="K86">
            <v>0</v>
          </cell>
          <cell r="M86">
            <v>0</v>
          </cell>
        </row>
        <row r="87">
          <cell r="A87" t="str">
            <v>062510.000</v>
          </cell>
          <cell r="H87">
            <v>100728.86</v>
          </cell>
          <cell r="K87">
            <v>-44427.099999999991</v>
          </cell>
          <cell r="M87">
            <v>-44427.1</v>
          </cell>
        </row>
        <row r="88">
          <cell r="A88" t="str">
            <v>062610.000</v>
          </cell>
          <cell r="H88">
            <v>-50000</v>
          </cell>
          <cell r="K88">
            <v>-390000</v>
          </cell>
          <cell r="M88">
            <v>-1104134</v>
          </cell>
        </row>
        <row r="89">
          <cell r="A89" t="str">
            <v>062630.000</v>
          </cell>
          <cell r="H89">
            <v>0</v>
          </cell>
          <cell r="K89">
            <v>0</v>
          </cell>
          <cell r="M89">
            <v>-13442.08</v>
          </cell>
        </row>
        <row r="90">
          <cell r="A90" t="str">
            <v>062710.000</v>
          </cell>
          <cell r="H90">
            <v>-50000</v>
          </cell>
          <cell r="K90">
            <v>-490000</v>
          </cell>
          <cell r="M90">
            <v>-1300525.83</v>
          </cell>
        </row>
        <row r="91">
          <cell r="A91" t="str">
            <v>062810.000</v>
          </cell>
          <cell r="H91">
            <v>79584.58</v>
          </cell>
          <cell r="K91">
            <v>-46858.84</v>
          </cell>
          <cell r="M91">
            <v>-46858.84</v>
          </cell>
        </row>
        <row r="92">
          <cell r="A92" t="str">
            <v>062910.000</v>
          </cell>
          <cell r="H92">
            <v>-911323.45</v>
          </cell>
          <cell r="K92">
            <v>-3182519.01</v>
          </cell>
          <cell r="M92">
            <v>-4936900.12</v>
          </cell>
        </row>
        <row r="93">
          <cell r="A93" t="str">
            <v>063010.000</v>
          </cell>
          <cell r="H93">
            <v>0</v>
          </cell>
          <cell r="K93">
            <v>0</v>
          </cell>
          <cell r="M93">
            <v>0</v>
          </cell>
        </row>
        <row r="94">
          <cell r="A94" t="str">
            <v>063210.000</v>
          </cell>
          <cell r="H94">
            <v>-32573.279999999999</v>
          </cell>
          <cell r="K94">
            <v>-565528.78</v>
          </cell>
          <cell r="M94">
            <v>-556402.65</v>
          </cell>
        </row>
        <row r="95">
          <cell r="A95" t="str">
            <v>063310.000</v>
          </cell>
          <cell r="H95">
            <v>0</v>
          </cell>
          <cell r="K95">
            <v>0</v>
          </cell>
          <cell r="M95">
            <v>0</v>
          </cell>
        </row>
        <row r="96">
          <cell r="A96" t="str">
            <v>063410.000</v>
          </cell>
          <cell r="H96">
            <v>0</v>
          </cell>
          <cell r="K96">
            <v>930911.26</v>
          </cell>
          <cell r="M96">
            <v>0</v>
          </cell>
        </row>
        <row r="97">
          <cell r="A97" t="str">
            <v>063420.000</v>
          </cell>
          <cell r="H97">
            <v>0</v>
          </cell>
          <cell r="K97">
            <v>0</v>
          </cell>
          <cell r="M97">
            <v>0</v>
          </cell>
        </row>
        <row r="98">
          <cell r="A98" t="str">
            <v>064900.000</v>
          </cell>
          <cell r="H98">
            <v>11893.970000000205</v>
          </cell>
          <cell r="K98">
            <v>-4155949.2399999998</v>
          </cell>
          <cell r="M98">
            <v>-4805958.88</v>
          </cell>
        </row>
        <row r="99">
          <cell r="A99" t="str">
            <v>065010.000</v>
          </cell>
          <cell r="H99">
            <v>-5370432.7800000012</v>
          </cell>
          <cell r="K99">
            <v>-13612537.370000001</v>
          </cell>
          <cell r="M99">
            <v>1851165.92</v>
          </cell>
        </row>
        <row r="100">
          <cell r="A100" t="str">
            <v>065020.000</v>
          </cell>
          <cell r="H100">
            <v>0</v>
          </cell>
          <cell r="K100">
            <v>-12777.14</v>
          </cell>
          <cell r="M100">
            <v>0</v>
          </cell>
        </row>
        <row r="101">
          <cell r="A101" t="str">
            <v>065030.000</v>
          </cell>
          <cell r="H101">
            <v>-182459.33999999997</v>
          </cell>
          <cell r="K101">
            <v>-1281142.94</v>
          </cell>
          <cell r="M101">
            <v>-1204042</v>
          </cell>
        </row>
        <row r="102">
          <cell r="A102" t="str">
            <v>065030.600</v>
          </cell>
          <cell r="H102">
            <v>-4615.5</v>
          </cell>
          <cell r="K102">
            <v>-4615.5</v>
          </cell>
          <cell r="M102">
            <v>0</v>
          </cell>
        </row>
        <row r="103">
          <cell r="A103" t="str">
            <v>080010.000</v>
          </cell>
          <cell r="H103">
            <v>0</v>
          </cell>
          <cell r="K103">
            <v>-450000</v>
          </cell>
          <cell r="M103">
            <v>-450000</v>
          </cell>
        </row>
        <row r="104">
          <cell r="A104" t="str">
            <v>081010.000</v>
          </cell>
          <cell r="H104">
            <v>0</v>
          </cell>
          <cell r="K104">
            <v>0</v>
          </cell>
          <cell r="M104">
            <v>458951.39</v>
          </cell>
        </row>
        <row r="105">
          <cell r="A105" t="str">
            <v>081030.000</v>
          </cell>
          <cell r="H105">
            <v>0</v>
          </cell>
          <cell r="K105">
            <v>0</v>
          </cell>
          <cell r="M105">
            <v>0</v>
          </cell>
        </row>
        <row r="106">
          <cell r="A106" t="str">
            <v>082010.000</v>
          </cell>
          <cell r="H106">
            <v>0</v>
          </cell>
          <cell r="K106">
            <v>-24851202.239999998</v>
          </cell>
          <cell r="M106">
            <v>-32658571.91</v>
          </cell>
        </row>
        <row r="107">
          <cell r="A107" t="str">
            <v>082020.000</v>
          </cell>
          <cell r="H107">
            <v>0</v>
          </cell>
          <cell r="K107">
            <v>0</v>
          </cell>
          <cell r="M107">
            <v>0</v>
          </cell>
        </row>
        <row r="108">
          <cell r="A108" t="str">
            <v>084010.000</v>
          </cell>
          <cell r="H108">
            <v>0</v>
          </cell>
          <cell r="K108">
            <v>0</v>
          </cell>
          <cell r="M108">
            <v>1863234.6</v>
          </cell>
        </row>
        <row r="109">
          <cell r="A109" t="str">
            <v>110102.521</v>
          </cell>
          <cell r="H109">
            <v>-7528709.0799999991</v>
          </cell>
          <cell r="K109">
            <v>-40936967.090000004</v>
          </cell>
          <cell r="M109">
            <v>-40191185.729999997</v>
          </cell>
        </row>
        <row r="110">
          <cell r="A110" t="str">
            <v>110900.521</v>
          </cell>
          <cell r="H110">
            <v>0</v>
          </cell>
          <cell r="K110">
            <v>0</v>
          </cell>
          <cell r="M110">
            <v>0</v>
          </cell>
        </row>
        <row r="111">
          <cell r="A111" t="str">
            <v>113011.521</v>
          </cell>
          <cell r="H111">
            <v>-1877050.76</v>
          </cell>
          <cell r="K111">
            <v>-3341932.1399999997</v>
          </cell>
          <cell r="M111">
            <v>-3341932.13</v>
          </cell>
        </row>
        <row r="112">
          <cell r="A112" t="str">
            <v>113012.521</v>
          </cell>
          <cell r="H112">
            <v>0</v>
          </cell>
          <cell r="K112">
            <v>-2699337.52</v>
          </cell>
          <cell r="M112">
            <v>-2699337.52</v>
          </cell>
        </row>
        <row r="113">
          <cell r="A113" t="str">
            <v>113014.521</v>
          </cell>
          <cell r="H113">
            <v>-1569328.8</v>
          </cell>
          <cell r="K113">
            <v>-6768790.4900000002</v>
          </cell>
          <cell r="M113">
            <v>-6768790.5</v>
          </cell>
        </row>
        <row r="114">
          <cell r="A114" t="str">
            <v>113015.521</v>
          </cell>
          <cell r="H114">
            <v>0</v>
          </cell>
          <cell r="K114">
            <v>0</v>
          </cell>
          <cell r="M114">
            <v>0</v>
          </cell>
        </row>
        <row r="115">
          <cell r="A115" t="str">
            <v>114048.521</v>
          </cell>
          <cell r="H115">
            <v>-113265.55</v>
          </cell>
          <cell r="K115">
            <v>-458011.75</v>
          </cell>
          <cell r="M115">
            <v>-458011.75</v>
          </cell>
        </row>
        <row r="116">
          <cell r="A116" t="str">
            <v>116101.521</v>
          </cell>
          <cell r="H116">
            <v>-9280651.9500000011</v>
          </cell>
          <cell r="K116">
            <v>-52269585.330000006</v>
          </cell>
          <cell r="M116">
            <v>-51824977.850000001</v>
          </cell>
        </row>
        <row r="117">
          <cell r="A117" t="str">
            <v>190105.521</v>
          </cell>
          <cell r="H117">
            <v>-1005730.58</v>
          </cell>
          <cell r="K117">
            <v>-7463534.8300000001</v>
          </cell>
          <cell r="M117">
            <v>-7463534.8200000003</v>
          </cell>
        </row>
        <row r="118">
          <cell r="A118" t="str">
            <v>191107.521</v>
          </cell>
          <cell r="H118">
            <v>-23167.96</v>
          </cell>
          <cell r="K118">
            <v>-23167.96</v>
          </cell>
          <cell r="M118">
            <v>-23167.96</v>
          </cell>
        </row>
        <row r="119">
          <cell r="A119" t="str">
            <v>191201.603</v>
          </cell>
          <cell r="H119">
            <v>-3586038.17</v>
          </cell>
          <cell r="K119">
            <v>-3586038.17</v>
          </cell>
          <cell r="M119">
            <v>0</v>
          </cell>
        </row>
        <row r="120">
          <cell r="A120" t="str">
            <v>191202.603</v>
          </cell>
          <cell r="H120">
            <v>-4614056.72</v>
          </cell>
          <cell r="K120">
            <v>-4614056.72</v>
          </cell>
          <cell r="M120">
            <v>0</v>
          </cell>
        </row>
        <row r="121">
          <cell r="A121" t="str">
            <v>191203.603</v>
          </cell>
          <cell r="H121">
            <v>-1994663.45</v>
          </cell>
          <cell r="K121">
            <v>-1994663.45</v>
          </cell>
          <cell r="M121">
            <v>0</v>
          </cell>
        </row>
        <row r="122">
          <cell r="A122" t="str">
            <v>191204.603</v>
          </cell>
          <cell r="H122">
            <v>-564694.9</v>
          </cell>
          <cell r="K122">
            <v>-564694.9</v>
          </cell>
          <cell r="M122">
            <v>0</v>
          </cell>
        </row>
        <row r="123">
          <cell r="A123" t="str">
            <v>191205.603</v>
          </cell>
          <cell r="H123">
            <v>-177724</v>
          </cell>
          <cell r="K123">
            <v>-177724</v>
          </cell>
          <cell r="M123">
            <v>0</v>
          </cell>
        </row>
        <row r="124">
          <cell r="A124" t="str">
            <v>191206.603</v>
          </cell>
          <cell r="H124">
            <v>-13155.87</v>
          </cell>
          <cell r="K124">
            <v>-13155.87</v>
          </cell>
          <cell r="M124">
            <v>0</v>
          </cell>
        </row>
        <row r="125">
          <cell r="A125" t="str">
            <v>191207.603</v>
          </cell>
          <cell r="H125">
            <v>-1398596.45</v>
          </cell>
          <cell r="K125">
            <v>-1398596.45</v>
          </cell>
          <cell r="M125">
            <v>0</v>
          </cell>
        </row>
        <row r="126">
          <cell r="A126" t="str">
            <v>191208.603</v>
          </cell>
          <cell r="H126">
            <v>-5327.1</v>
          </cell>
          <cell r="K126">
            <v>-5327.1</v>
          </cell>
          <cell r="M126">
            <v>0</v>
          </cell>
        </row>
        <row r="127">
          <cell r="A127" t="str">
            <v>191209.603</v>
          </cell>
          <cell r="H127">
            <v>-292823.19</v>
          </cell>
          <cell r="K127">
            <v>-292823.19</v>
          </cell>
          <cell r="M127">
            <v>0</v>
          </cell>
        </row>
        <row r="128">
          <cell r="A128" t="str">
            <v>191210.603</v>
          </cell>
          <cell r="H128">
            <v>-191298.16</v>
          </cell>
          <cell r="K128">
            <v>-191298.16</v>
          </cell>
          <cell r="M128">
            <v>0</v>
          </cell>
        </row>
        <row r="129">
          <cell r="A129" t="str">
            <v>210102.521</v>
          </cell>
          <cell r="H129">
            <v>3430199.7299999995</v>
          </cell>
          <cell r="K129">
            <v>18590197.079999998</v>
          </cell>
          <cell r="M129">
            <v>19313735.359999999</v>
          </cell>
        </row>
        <row r="130">
          <cell r="A130" t="str">
            <v>213011.521</v>
          </cell>
          <cell r="H130">
            <v>632137.78</v>
          </cell>
          <cell r="K130">
            <v>1146983.9300000002</v>
          </cell>
          <cell r="M130">
            <v>1146983.93</v>
          </cell>
        </row>
        <row r="131">
          <cell r="A131" t="str">
            <v>213012.521</v>
          </cell>
          <cell r="H131">
            <v>0</v>
          </cell>
          <cell r="K131">
            <v>993523.5</v>
          </cell>
          <cell r="M131">
            <v>993523.5</v>
          </cell>
        </row>
        <row r="132">
          <cell r="A132" t="str">
            <v>213013.521</v>
          </cell>
          <cell r="H132">
            <v>0</v>
          </cell>
          <cell r="K132">
            <v>0</v>
          </cell>
          <cell r="M132">
            <v>0</v>
          </cell>
        </row>
        <row r="133">
          <cell r="A133" t="str">
            <v>213014.521</v>
          </cell>
          <cell r="H133">
            <v>599199.15</v>
          </cell>
          <cell r="K133">
            <v>3493838.31</v>
          </cell>
          <cell r="M133">
            <v>3493838.31</v>
          </cell>
        </row>
        <row r="134">
          <cell r="A134" t="str">
            <v>213015.521</v>
          </cell>
          <cell r="H134">
            <v>0</v>
          </cell>
          <cell r="K134">
            <v>0</v>
          </cell>
          <cell r="M134">
            <v>0</v>
          </cell>
        </row>
        <row r="135">
          <cell r="A135" t="str">
            <v>214048.521</v>
          </cell>
          <cell r="H135">
            <v>19329.3</v>
          </cell>
          <cell r="K135">
            <v>110016.35</v>
          </cell>
          <cell r="M135">
            <v>110016.35</v>
          </cell>
        </row>
        <row r="136">
          <cell r="A136" t="str">
            <v>290105.521</v>
          </cell>
          <cell r="H136">
            <v>861701.24</v>
          </cell>
          <cell r="K136">
            <v>6496420.2400000002</v>
          </cell>
          <cell r="M136">
            <v>6496420.2400000002</v>
          </cell>
        </row>
        <row r="137">
          <cell r="A137" t="str">
            <v>310110.521</v>
          </cell>
          <cell r="H137">
            <v>1090293.48</v>
          </cell>
          <cell r="K137">
            <v>6449491.6699999999</v>
          </cell>
          <cell r="M137">
            <v>6449491.6699999999</v>
          </cell>
        </row>
        <row r="138">
          <cell r="A138" t="str">
            <v>310120.521</v>
          </cell>
          <cell r="H138">
            <v>0</v>
          </cell>
          <cell r="K138">
            <v>23217.52</v>
          </cell>
          <cell r="M138">
            <v>23217.52</v>
          </cell>
        </row>
        <row r="139">
          <cell r="A139" t="str">
            <v>310140.521</v>
          </cell>
          <cell r="H139">
            <v>0</v>
          </cell>
          <cell r="K139">
            <v>0</v>
          </cell>
          <cell r="M139">
            <v>0</v>
          </cell>
        </row>
        <row r="140">
          <cell r="A140" t="str">
            <v>311110.521</v>
          </cell>
          <cell r="H140">
            <v>0</v>
          </cell>
          <cell r="K140">
            <v>0</v>
          </cell>
          <cell r="M140">
            <v>0</v>
          </cell>
        </row>
        <row r="141">
          <cell r="A141" t="str">
            <v>312110.521</v>
          </cell>
          <cell r="H141">
            <v>12000</v>
          </cell>
          <cell r="K141">
            <v>12000</v>
          </cell>
          <cell r="M141">
            <v>12000</v>
          </cell>
        </row>
        <row r="142">
          <cell r="A142" t="str">
            <v>313110.521</v>
          </cell>
          <cell r="H142">
            <v>22963</v>
          </cell>
          <cell r="K142">
            <v>130363</v>
          </cell>
          <cell r="M142">
            <v>130363</v>
          </cell>
        </row>
        <row r="143">
          <cell r="A143" t="str">
            <v>313120.521</v>
          </cell>
          <cell r="H143">
            <v>0</v>
          </cell>
          <cell r="K143">
            <v>0</v>
          </cell>
          <cell r="M143">
            <v>0</v>
          </cell>
        </row>
        <row r="144">
          <cell r="A144" t="str">
            <v>313130.521</v>
          </cell>
          <cell r="H144">
            <v>0</v>
          </cell>
          <cell r="K144">
            <v>0</v>
          </cell>
          <cell r="M144">
            <v>0</v>
          </cell>
        </row>
        <row r="145">
          <cell r="A145" t="str">
            <v>313140.521</v>
          </cell>
          <cell r="H145">
            <v>0</v>
          </cell>
          <cell r="K145">
            <v>9345</v>
          </cell>
          <cell r="M145">
            <v>9345</v>
          </cell>
        </row>
        <row r="146">
          <cell r="A146" t="str">
            <v>313150.521</v>
          </cell>
          <cell r="H146">
            <v>3716.2</v>
          </cell>
          <cell r="K146">
            <v>25391.100000000002</v>
          </cell>
          <cell r="M146">
            <v>25391.1</v>
          </cell>
        </row>
        <row r="147">
          <cell r="A147" t="str">
            <v>313160.521</v>
          </cell>
          <cell r="H147">
            <v>10347.76</v>
          </cell>
          <cell r="K147">
            <v>71099.349999999991</v>
          </cell>
          <cell r="M147">
            <v>71099.34</v>
          </cell>
        </row>
        <row r="148">
          <cell r="A148" t="str">
            <v>313170.521</v>
          </cell>
          <cell r="H148">
            <v>11611.89</v>
          </cell>
          <cell r="K148">
            <v>76539.360000000001</v>
          </cell>
          <cell r="M148">
            <v>76539.360000000001</v>
          </cell>
        </row>
        <row r="149">
          <cell r="A149" t="str">
            <v>313180.521</v>
          </cell>
          <cell r="H149">
            <v>11902.3</v>
          </cell>
          <cell r="K149">
            <v>60700.160000000003</v>
          </cell>
          <cell r="M149">
            <v>60700.160000000003</v>
          </cell>
        </row>
        <row r="150">
          <cell r="A150" t="str">
            <v>313190.521</v>
          </cell>
          <cell r="H150">
            <v>32850</v>
          </cell>
          <cell r="K150">
            <v>234549</v>
          </cell>
          <cell r="M150">
            <v>255467.5</v>
          </cell>
        </row>
        <row r="151">
          <cell r="A151" t="str">
            <v>313210.521</v>
          </cell>
          <cell r="H151">
            <v>0</v>
          </cell>
          <cell r="K151">
            <v>0</v>
          </cell>
          <cell r="M151">
            <v>0</v>
          </cell>
        </row>
        <row r="152">
          <cell r="A152" t="str">
            <v>313220.521</v>
          </cell>
          <cell r="H152">
            <v>0</v>
          </cell>
          <cell r="K152">
            <v>0</v>
          </cell>
          <cell r="M152">
            <v>0</v>
          </cell>
        </row>
        <row r="153">
          <cell r="A153" t="str">
            <v>313230.521</v>
          </cell>
          <cell r="H153">
            <v>0</v>
          </cell>
          <cell r="K153">
            <v>0</v>
          </cell>
          <cell r="M153">
            <v>0</v>
          </cell>
        </row>
        <row r="154">
          <cell r="A154" t="str">
            <v>313250.521</v>
          </cell>
          <cell r="H154">
            <v>25899.86</v>
          </cell>
          <cell r="K154">
            <v>28166.86</v>
          </cell>
          <cell r="M154">
            <v>28166.86</v>
          </cell>
        </row>
        <row r="155">
          <cell r="A155" t="str">
            <v>313260.521</v>
          </cell>
          <cell r="H155">
            <v>0</v>
          </cell>
          <cell r="K155">
            <v>0</v>
          </cell>
          <cell r="M155">
            <v>0</v>
          </cell>
        </row>
        <row r="156">
          <cell r="A156" t="str">
            <v>313270.521</v>
          </cell>
          <cell r="H156">
            <v>36610</v>
          </cell>
          <cell r="K156">
            <v>189660</v>
          </cell>
          <cell r="M156">
            <v>189660</v>
          </cell>
        </row>
        <row r="157">
          <cell r="A157" t="str">
            <v>313280.521</v>
          </cell>
          <cell r="H157">
            <v>15642.84</v>
          </cell>
          <cell r="K157">
            <v>71461.14</v>
          </cell>
          <cell r="M157">
            <v>81192.69</v>
          </cell>
        </row>
        <row r="158">
          <cell r="A158" t="str">
            <v>313290.521</v>
          </cell>
          <cell r="H158">
            <v>162866.45000000001</v>
          </cell>
          <cell r="K158">
            <v>1004600.56</v>
          </cell>
          <cell r="M158">
            <v>1004600.56</v>
          </cell>
        </row>
        <row r="159">
          <cell r="A159" t="str">
            <v>320110.521</v>
          </cell>
          <cell r="H159">
            <v>39315.089999999997</v>
          </cell>
          <cell r="K159">
            <v>138515.91999999998</v>
          </cell>
          <cell r="M159">
            <v>125015.92</v>
          </cell>
        </row>
        <row r="160">
          <cell r="A160" t="str">
            <v>321140.521</v>
          </cell>
          <cell r="H160">
            <v>0</v>
          </cell>
          <cell r="K160">
            <v>0</v>
          </cell>
          <cell r="M160">
            <v>0</v>
          </cell>
        </row>
        <row r="161">
          <cell r="A161" t="str">
            <v>321150.521</v>
          </cell>
          <cell r="H161">
            <v>0</v>
          </cell>
          <cell r="K161">
            <v>0</v>
          </cell>
          <cell r="M161">
            <v>0</v>
          </cell>
        </row>
        <row r="162">
          <cell r="A162" t="str">
            <v>321180.521</v>
          </cell>
          <cell r="H162">
            <v>0</v>
          </cell>
          <cell r="K162">
            <v>0</v>
          </cell>
          <cell r="M162">
            <v>0</v>
          </cell>
        </row>
        <row r="163">
          <cell r="A163" t="str">
            <v>322110.521</v>
          </cell>
          <cell r="H163">
            <v>92990</v>
          </cell>
          <cell r="K163">
            <v>938677.72</v>
          </cell>
          <cell r="M163">
            <v>943496.22</v>
          </cell>
        </row>
        <row r="164">
          <cell r="A164" t="str">
            <v>323110.521</v>
          </cell>
          <cell r="H164">
            <v>0</v>
          </cell>
          <cell r="K164">
            <v>0</v>
          </cell>
          <cell r="M164">
            <v>0</v>
          </cell>
        </row>
        <row r="165">
          <cell r="A165" t="str">
            <v>323120.521</v>
          </cell>
          <cell r="H165">
            <v>0</v>
          </cell>
          <cell r="K165">
            <v>0</v>
          </cell>
          <cell r="M165">
            <v>-114274.51</v>
          </cell>
        </row>
        <row r="166">
          <cell r="A166" t="str">
            <v>323130.521</v>
          </cell>
          <cell r="H166">
            <v>1392097.72</v>
          </cell>
          <cell r="K166">
            <v>7785714.3199999994</v>
          </cell>
          <cell r="M166">
            <v>7785714.3200000003</v>
          </cell>
        </row>
        <row r="167">
          <cell r="A167" t="str">
            <v>350110.521</v>
          </cell>
          <cell r="H167">
            <v>9000</v>
          </cell>
          <cell r="K167">
            <v>54000</v>
          </cell>
          <cell r="M167">
            <v>54000</v>
          </cell>
        </row>
        <row r="168">
          <cell r="A168" t="str">
            <v>350120.521</v>
          </cell>
          <cell r="H168">
            <v>38947.370000000003</v>
          </cell>
          <cell r="K168">
            <v>253033.9</v>
          </cell>
          <cell r="M168">
            <v>240884.22</v>
          </cell>
        </row>
        <row r="169">
          <cell r="A169" t="str">
            <v>350130.521</v>
          </cell>
          <cell r="H169">
            <v>0</v>
          </cell>
          <cell r="K169">
            <v>0</v>
          </cell>
          <cell r="M169">
            <v>0</v>
          </cell>
        </row>
        <row r="170">
          <cell r="A170" t="str">
            <v>353110.521</v>
          </cell>
          <cell r="H170">
            <v>50922.86</v>
          </cell>
          <cell r="K170">
            <v>227219.28999999998</v>
          </cell>
          <cell r="M170">
            <v>289989.28999999998</v>
          </cell>
        </row>
        <row r="171">
          <cell r="A171" t="str">
            <v>353120.521</v>
          </cell>
          <cell r="H171">
            <v>684475.43</v>
          </cell>
          <cell r="K171">
            <v>3005125.16</v>
          </cell>
          <cell r="M171">
            <v>3056638.67</v>
          </cell>
        </row>
        <row r="172">
          <cell r="A172" t="str">
            <v>353120.603</v>
          </cell>
          <cell r="H172">
            <v>0</v>
          </cell>
          <cell r="K172">
            <v>0</v>
          </cell>
          <cell r="M172">
            <v>0</v>
          </cell>
        </row>
        <row r="173">
          <cell r="A173" t="str">
            <v>353130.521</v>
          </cell>
          <cell r="H173">
            <v>88847.23</v>
          </cell>
          <cell r="K173">
            <v>354619.66</v>
          </cell>
          <cell r="M173">
            <v>476364</v>
          </cell>
        </row>
        <row r="174">
          <cell r="A174" t="str">
            <v>353140.521</v>
          </cell>
          <cell r="H174">
            <v>0</v>
          </cell>
          <cell r="K174">
            <v>0</v>
          </cell>
          <cell r="M174">
            <v>0</v>
          </cell>
        </row>
        <row r="175">
          <cell r="A175" t="str">
            <v>353150.521</v>
          </cell>
          <cell r="H175">
            <v>20000</v>
          </cell>
          <cell r="K175">
            <v>22193.89</v>
          </cell>
          <cell r="M175">
            <v>48797.89</v>
          </cell>
        </row>
        <row r="176">
          <cell r="A176" t="str">
            <v>354201.521</v>
          </cell>
          <cell r="H176">
            <v>655917.87</v>
          </cell>
          <cell r="K176">
            <v>3308268.41</v>
          </cell>
          <cell r="M176">
            <v>3314311.41</v>
          </cell>
        </row>
        <row r="177">
          <cell r="A177" t="str">
            <v>355110.521</v>
          </cell>
          <cell r="H177">
            <v>19785</v>
          </cell>
          <cell r="K177">
            <v>113160</v>
          </cell>
          <cell r="M177">
            <v>108410</v>
          </cell>
        </row>
        <row r="178">
          <cell r="A178" t="str">
            <v>355120.521</v>
          </cell>
          <cell r="H178">
            <v>0</v>
          </cell>
          <cell r="K178">
            <v>1500</v>
          </cell>
          <cell r="M178">
            <v>1500</v>
          </cell>
        </row>
        <row r="179">
          <cell r="A179" t="str">
            <v>355150.521</v>
          </cell>
          <cell r="H179">
            <v>0</v>
          </cell>
          <cell r="K179">
            <v>0</v>
          </cell>
          <cell r="M179">
            <v>0</v>
          </cell>
        </row>
        <row r="180">
          <cell r="A180" t="str">
            <v>356110.521</v>
          </cell>
          <cell r="H180">
            <v>21046.19</v>
          </cell>
          <cell r="K180">
            <v>97835.91</v>
          </cell>
          <cell r="M180">
            <v>107244.32</v>
          </cell>
        </row>
        <row r="181">
          <cell r="A181" t="str">
            <v>356120.521</v>
          </cell>
          <cell r="H181">
            <v>50335.66</v>
          </cell>
          <cell r="K181">
            <v>264144.88</v>
          </cell>
          <cell r="M181">
            <v>340493.82</v>
          </cell>
        </row>
        <row r="182">
          <cell r="A182" t="str">
            <v>357110.521</v>
          </cell>
          <cell r="H182">
            <v>0</v>
          </cell>
          <cell r="K182">
            <v>0</v>
          </cell>
          <cell r="M182">
            <v>0</v>
          </cell>
        </row>
        <row r="183">
          <cell r="A183" t="str">
            <v>358110.521</v>
          </cell>
          <cell r="H183">
            <v>35324</v>
          </cell>
          <cell r="K183">
            <v>151132</v>
          </cell>
          <cell r="M183">
            <v>151132</v>
          </cell>
        </row>
        <row r="184">
          <cell r="A184" t="str">
            <v>359110.521</v>
          </cell>
          <cell r="H184">
            <v>119058.42</v>
          </cell>
          <cell r="K184">
            <v>261161.31</v>
          </cell>
          <cell r="M184">
            <v>270012.33</v>
          </cell>
        </row>
        <row r="185">
          <cell r="A185" t="str">
            <v>360110.521</v>
          </cell>
          <cell r="H185">
            <v>0</v>
          </cell>
          <cell r="K185">
            <v>426262.45</v>
          </cell>
          <cell r="M185">
            <v>426262.45</v>
          </cell>
        </row>
        <row r="186">
          <cell r="A186" t="str">
            <v>361120.521</v>
          </cell>
          <cell r="H186">
            <v>0</v>
          </cell>
          <cell r="K186">
            <v>13077.5</v>
          </cell>
          <cell r="M186">
            <v>13077.5</v>
          </cell>
        </row>
        <row r="187">
          <cell r="A187" t="str">
            <v>361130.521</v>
          </cell>
          <cell r="H187">
            <v>1495.32</v>
          </cell>
          <cell r="K187">
            <v>313257.63</v>
          </cell>
          <cell r="M187">
            <v>261481.98</v>
          </cell>
        </row>
        <row r="188">
          <cell r="A188" t="str">
            <v>361140.521</v>
          </cell>
          <cell r="H188">
            <v>0</v>
          </cell>
          <cell r="K188">
            <v>0</v>
          </cell>
          <cell r="M188">
            <v>0</v>
          </cell>
        </row>
        <row r="189">
          <cell r="A189" t="str">
            <v>361150.521</v>
          </cell>
          <cell r="H189">
            <v>0</v>
          </cell>
          <cell r="K189">
            <v>0</v>
          </cell>
          <cell r="M189">
            <v>0</v>
          </cell>
        </row>
        <row r="190">
          <cell r="A190" t="str">
            <v>380110.521</v>
          </cell>
          <cell r="H190">
            <v>0</v>
          </cell>
          <cell r="K190">
            <v>0</v>
          </cell>
          <cell r="M190">
            <v>0</v>
          </cell>
        </row>
        <row r="191">
          <cell r="A191" t="str">
            <v>380120.521</v>
          </cell>
          <cell r="H191">
            <v>0</v>
          </cell>
          <cell r="K191">
            <v>0</v>
          </cell>
          <cell r="M191">
            <v>0</v>
          </cell>
        </row>
        <row r="192">
          <cell r="A192" t="str">
            <v>380130.521</v>
          </cell>
          <cell r="H192">
            <v>0</v>
          </cell>
          <cell r="K192">
            <v>5245.94</v>
          </cell>
          <cell r="M192">
            <v>9245.94</v>
          </cell>
        </row>
        <row r="193">
          <cell r="A193" t="str">
            <v>390010.521</v>
          </cell>
          <cell r="H193">
            <v>370400</v>
          </cell>
          <cell r="K193">
            <v>370400</v>
          </cell>
          <cell r="M193">
            <v>370399</v>
          </cell>
        </row>
        <row r="194">
          <cell r="A194" t="str">
            <v>410110.521</v>
          </cell>
          <cell r="H194">
            <v>77253.119999999995</v>
          </cell>
          <cell r="K194">
            <v>453518.72</v>
          </cell>
          <cell r="M194">
            <v>453518.72</v>
          </cell>
        </row>
        <row r="195">
          <cell r="A195" t="str">
            <v>410120.521</v>
          </cell>
          <cell r="H195">
            <v>0</v>
          </cell>
          <cell r="K195">
            <v>8461.14</v>
          </cell>
          <cell r="M195">
            <v>8461.14</v>
          </cell>
        </row>
        <row r="196">
          <cell r="A196" t="str">
            <v>410150.521</v>
          </cell>
          <cell r="H196">
            <v>456026.05</v>
          </cell>
          <cell r="K196">
            <v>3336362.6799999997</v>
          </cell>
          <cell r="M196">
            <v>3336362.72</v>
          </cell>
        </row>
        <row r="197">
          <cell r="A197" t="str">
            <v>411110.521</v>
          </cell>
          <cell r="H197">
            <v>33678.120000000003</v>
          </cell>
          <cell r="K197">
            <v>194568.57</v>
          </cell>
          <cell r="M197">
            <v>194568.57</v>
          </cell>
        </row>
        <row r="198">
          <cell r="A198" t="str">
            <v>413110.521</v>
          </cell>
          <cell r="H198">
            <v>3000</v>
          </cell>
          <cell r="K198">
            <v>19576</v>
          </cell>
          <cell r="M198">
            <v>19576</v>
          </cell>
        </row>
        <row r="199">
          <cell r="A199" t="str">
            <v>413120.521</v>
          </cell>
          <cell r="H199">
            <v>32573.279999999999</v>
          </cell>
          <cell r="K199">
            <v>200920.08</v>
          </cell>
          <cell r="M199">
            <v>200920.08</v>
          </cell>
        </row>
        <row r="200">
          <cell r="A200" t="str">
            <v>413150.521</v>
          </cell>
          <cell r="H200">
            <v>550.49</v>
          </cell>
          <cell r="K200">
            <v>3094.1000000000004</v>
          </cell>
          <cell r="M200">
            <v>3094.1</v>
          </cell>
        </row>
        <row r="201">
          <cell r="A201" t="str">
            <v>413160.521</v>
          </cell>
          <cell r="H201">
            <v>1223.42</v>
          </cell>
          <cell r="K201">
            <v>8579.880000000001</v>
          </cell>
          <cell r="M201">
            <v>8579.8799999999992</v>
          </cell>
        </row>
        <row r="202">
          <cell r="A202" t="str">
            <v>413170.521</v>
          </cell>
          <cell r="H202">
            <v>2752.81</v>
          </cell>
          <cell r="K202">
            <v>16774.13</v>
          </cell>
          <cell r="M202">
            <v>16774.13</v>
          </cell>
        </row>
        <row r="203">
          <cell r="A203" t="str">
            <v>413180.521</v>
          </cell>
          <cell r="H203">
            <v>8018.0399999999936</v>
          </cell>
          <cell r="K203">
            <v>82240.639999999999</v>
          </cell>
          <cell r="M203">
            <v>82240.639999999999</v>
          </cell>
        </row>
        <row r="204">
          <cell r="A204" t="str">
            <v>413190.521</v>
          </cell>
          <cell r="H204">
            <v>0</v>
          </cell>
          <cell r="K204">
            <v>24407.18</v>
          </cell>
          <cell r="M204">
            <v>24407.18</v>
          </cell>
        </row>
        <row r="205">
          <cell r="A205" t="str">
            <v>413210.521</v>
          </cell>
          <cell r="H205">
            <v>11250</v>
          </cell>
          <cell r="K205">
            <v>67197.37</v>
          </cell>
          <cell r="M205">
            <v>63250</v>
          </cell>
        </row>
        <row r="206">
          <cell r="A206" t="str">
            <v>413220.521</v>
          </cell>
          <cell r="H206">
            <v>17217</v>
          </cell>
          <cell r="K206">
            <v>97252</v>
          </cell>
          <cell r="M206">
            <v>97252</v>
          </cell>
        </row>
        <row r="207">
          <cell r="A207" t="str">
            <v>413230.521</v>
          </cell>
          <cell r="H207">
            <v>0</v>
          </cell>
          <cell r="K207">
            <v>0</v>
          </cell>
          <cell r="M207">
            <v>0</v>
          </cell>
        </row>
        <row r="208">
          <cell r="A208" t="str">
            <v>413240.521</v>
          </cell>
          <cell r="H208">
            <v>0</v>
          </cell>
          <cell r="K208">
            <v>0</v>
          </cell>
          <cell r="M208">
            <v>0</v>
          </cell>
        </row>
        <row r="209">
          <cell r="A209" t="str">
            <v>413250.521</v>
          </cell>
          <cell r="H209">
            <v>387769.51</v>
          </cell>
          <cell r="K209">
            <v>4354077.3899999997</v>
          </cell>
          <cell r="M209">
            <v>4329391.32</v>
          </cell>
        </row>
        <row r="210">
          <cell r="A210" t="str">
            <v>413260.521</v>
          </cell>
          <cell r="H210">
            <v>0</v>
          </cell>
          <cell r="K210">
            <v>0</v>
          </cell>
          <cell r="M210">
            <v>0</v>
          </cell>
        </row>
        <row r="211">
          <cell r="A211" t="str">
            <v>413270.521</v>
          </cell>
          <cell r="H211">
            <v>188947.37</v>
          </cell>
          <cell r="K211">
            <v>1023947.37</v>
          </cell>
          <cell r="M211">
            <v>1012894.74</v>
          </cell>
        </row>
        <row r="212">
          <cell r="A212" t="str">
            <v>413280.521</v>
          </cell>
          <cell r="H212">
            <v>11621.57</v>
          </cell>
          <cell r="K212">
            <v>113206.70999999999</v>
          </cell>
          <cell r="M212">
            <v>111944.23</v>
          </cell>
        </row>
        <row r="213">
          <cell r="A213" t="str">
            <v>441110.521</v>
          </cell>
          <cell r="H213">
            <v>0</v>
          </cell>
          <cell r="K213">
            <v>0</v>
          </cell>
          <cell r="M213">
            <v>0</v>
          </cell>
        </row>
        <row r="214">
          <cell r="A214" t="str">
            <v>441210.521</v>
          </cell>
          <cell r="H214">
            <v>0</v>
          </cell>
          <cell r="K214">
            <v>0</v>
          </cell>
          <cell r="M214">
            <v>0</v>
          </cell>
        </row>
        <row r="215">
          <cell r="A215" t="str">
            <v>441510.521</v>
          </cell>
          <cell r="H215">
            <v>4862.07</v>
          </cell>
          <cell r="K215">
            <v>29334.5</v>
          </cell>
          <cell r="M215">
            <v>0</v>
          </cell>
        </row>
        <row r="216">
          <cell r="A216" t="str">
            <v>441610.521</v>
          </cell>
          <cell r="H216">
            <v>14939.51</v>
          </cell>
          <cell r="K216">
            <v>90135.06</v>
          </cell>
          <cell r="M216">
            <v>0</v>
          </cell>
        </row>
        <row r="217">
          <cell r="A217" t="str">
            <v>450110.521</v>
          </cell>
          <cell r="H217">
            <v>0</v>
          </cell>
          <cell r="K217">
            <v>0</v>
          </cell>
          <cell r="M217">
            <v>0</v>
          </cell>
        </row>
        <row r="218">
          <cell r="A218" t="str">
            <v>450120.521</v>
          </cell>
          <cell r="H218">
            <v>71690</v>
          </cell>
          <cell r="K218">
            <v>421990</v>
          </cell>
          <cell r="M218">
            <v>434139.68</v>
          </cell>
        </row>
        <row r="219">
          <cell r="A219" t="str">
            <v>450130.521</v>
          </cell>
          <cell r="H219">
            <v>277477.08</v>
          </cell>
          <cell r="K219">
            <v>1664862.48</v>
          </cell>
          <cell r="M219">
            <v>1664862.48</v>
          </cell>
        </row>
        <row r="220">
          <cell r="A220" t="str">
            <v>451110.521</v>
          </cell>
          <cell r="H220">
            <v>159</v>
          </cell>
          <cell r="K220">
            <v>954</v>
          </cell>
          <cell r="M220">
            <v>954</v>
          </cell>
        </row>
        <row r="221">
          <cell r="A221" t="str">
            <v>451120.521</v>
          </cell>
          <cell r="H221">
            <v>83.67</v>
          </cell>
          <cell r="K221">
            <v>502.01</v>
          </cell>
          <cell r="M221">
            <v>502.02</v>
          </cell>
        </row>
        <row r="222">
          <cell r="A222" t="str">
            <v>451130.521</v>
          </cell>
          <cell r="H222">
            <v>0</v>
          </cell>
          <cell r="K222">
            <v>0</v>
          </cell>
          <cell r="M222">
            <v>0</v>
          </cell>
        </row>
        <row r="223">
          <cell r="A223" t="str">
            <v>453110.521</v>
          </cell>
          <cell r="H223">
            <v>7900</v>
          </cell>
          <cell r="K223">
            <v>45776.95</v>
          </cell>
          <cell r="M223">
            <v>46996.95</v>
          </cell>
        </row>
        <row r="224">
          <cell r="A224" t="str">
            <v>453120.521</v>
          </cell>
          <cell r="H224">
            <v>27017.68</v>
          </cell>
          <cell r="K224">
            <v>132304.5</v>
          </cell>
          <cell r="M224">
            <v>132304.5</v>
          </cell>
        </row>
        <row r="225">
          <cell r="A225" t="str">
            <v>453130.521</v>
          </cell>
          <cell r="H225">
            <v>9071.01</v>
          </cell>
          <cell r="K225">
            <v>140725.96000000002</v>
          </cell>
          <cell r="M225">
            <v>140725.96</v>
          </cell>
        </row>
        <row r="226">
          <cell r="A226" t="str">
            <v>453150.521</v>
          </cell>
          <cell r="H226">
            <v>8591.5300000000007</v>
          </cell>
          <cell r="K226">
            <v>56243.909999999996</v>
          </cell>
          <cell r="M226">
            <v>56243.91</v>
          </cell>
        </row>
        <row r="227">
          <cell r="A227" t="str">
            <v>455110.521</v>
          </cell>
          <cell r="H227">
            <v>26800</v>
          </cell>
          <cell r="K227">
            <v>116030.25</v>
          </cell>
          <cell r="M227">
            <v>124080.25</v>
          </cell>
        </row>
        <row r="228">
          <cell r="A228" t="str">
            <v>455120.521</v>
          </cell>
          <cell r="H228">
            <v>0</v>
          </cell>
          <cell r="K228">
            <v>0</v>
          </cell>
          <cell r="M228">
            <v>0</v>
          </cell>
        </row>
        <row r="229">
          <cell r="A229" t="str">
            <v>456110.521</v>
          </cell>
          <cell r="H229">
            <v>16175.26</v>
          </cell>
          <cell r="K229">
            <v>52518.58</v>
          </cell>
          <cell r="M229">
            <v>58156.77</v>
          </cell>
        </row>
        <row r="230">
          <cell r="A230" t="str">
            <v>456120.521</v>
          </cell>
          <cell r="H230">
            <v>0</v>
          </cell>
          <cell r="K230">
            <v>6114.49</v>
          </cell>
          <cell r="M230">
            <v>6034.49</v>
          </cell>
        </row>
        <row r="231">
          <cell r="A231" t="str">
            <v>459110.521</v>
          </cell>
          <cell r="H231">
            <v>0</v>
          </cell>
          <cell r="K231">
            <v>55408.98</v>
          </cell>
          <cell r="M231">
            <v>55374.81</v>
          </cell>
        </row>
        <row r="232">
          <cell r="A232" t="str">
            <v>460110.521</v>
          </cell>
          <cell r="H232">
            <v>0</v>
          </cell>
          <cell r="K232">
            <v>0</v>
          </cell>
          <cell r="M232">
            <v>0</v>
          </cell>
        </row>
        <row r="233">
          <cell r="A233" t="str">
            <v>461130.521</v>
          </cell>
          <cell r="H233">
            <v>0</v>
          </cell>
          <cell r="K233">
            <v>17005.349999999999</v>
          </cell>
          <cell r="M233">
            <v>68465.350000000006</v>
          </cell>
        </row>
        <row r="234">
          <cell r="A234" t="str">
            <v>471110.521</v>
          </cell>
          <cell r="H234">
            <v>0</v>
          </cell>
          <cell r="K234">
            <v>0</v>
          </cell>
          <cell r="M234">
            <v>0</v>
          </cell>
        </row>
        <row r="235">
          <cell r="A235" t="str">
            <v>480110.521</v>
          </cell>
          <cell r="H235">
            <v>0</v>
          </cell>
          <cell r="K235">
            <v>0</v>
          </cell>
          <cell r="M235">
            <v>0</v>
          </cell>
        </row>
        <row r="236">
          <cell r="A236" t="str">
            <v>480130.521</v>
          </cell>
          <cell r="H236">
            <v>0</v>
          </cell>
          <cell r="K236">
            <v>13700</v>
          </cell>
          <cell r="M236">
            <v>13700</v>
          </cell>
        </row>
        <row r="237">
          <cell r="A237" t="str">
            <v>480150.521</v>
          </cell>
          <cell r="H237">
            <v>6968.73</v>
          </cell>
          <cell r="K237">
            <v>42527.179999999993</v>
          </cell>
          <cell r="M237">
            <v>42527.18</v>
          </cell>
        </row>
        <row r="238">
          <cell r="A238" t="str">
            <v>490010.521</v>
          </cell>
          <cell r="H238">
            <v>64127.360000000001</v>
          </cell>
          <cell r="K238">
            <v>395553.43</v>
          </cell>
          <cell r="M238">
            <v>395553.43</v>
          </cell>
        </row>
        <row r="239">
          <cell r="A239" t="str">
            <v>670110.588</v>
          </cell>
          <cell r="H239">
            <v>50000</v>
          </cell>
          <cell r="K239">
            <v>300000</v>
          </cell>
          <cell r="M239">
            <v>300000</v>
          </cell>
        </row>
        <row r="240">
          <cell r="A240" t="str">
            <v>671110.588</v>
          </cell>
          <cell r="H240">
            <v>73340</v>
          </cell>
          <cell r="K240">
            <v>587440</v>
          </cell>
          <cell r="M240">
            <v>605040</v>
          </cell>
        </row>
        <row r="241">
          <cell r="A241" t="str">
            <v>672110.588</v>
          </cell>
          <cell r="H241">
            <v>97719.87</v>
          </cell>
          <cell r="K241">
            <v>602760.34</v>
          </cell>
          <cell r="M241">
            <v>602760.34</v>
          </cell>
        </row>
        <row r="242">
          <cell r="A242" t="str">
            <v>801110.521</v>
          </cell>
          <cell r="H242">
            <v>-0.08</v>
          </cell>
          <cell r="K242">
            <v>-1206658.1600000001</v>
          </cell>
          <cell r="M242">
            <v>-69177</v>
          </cell>
        </row>
        <row r="243">
          <cell r="A243" t="str">
            <v>801110.603</v>
          </cell>
          <cell r="H243">
            <v>891.86</v>
          </cell>
          <cell r="K243">
            <v>891.86</v>
          </cell>
          <cell r="M243">
            <v>0</v>
          </cell>
        </row>
        <row r="244">
          <cell r="A244" t="str">
            <v>801111.521</v>
          </cell>
          <cell r="H244">
            <v>0</v>
          </cell>
          <cell r="K244">
            <v>0</v>
          </cell>
          <cell r="M244">
            <v>0</v>
          </cell>
        </row>
        <row r="245">
          <cell r="A245" t="str">
            <v>801210.521</v>
          </cell>
          <cell r="H245">
            <v>603182.14999999991</v>
          </cell>
          <cell r="K245">
            <v>153620.41999999993</v>
          </cell>
          <cell r="M245">
            <v>-2832656.01</v>
          </cell>
        </row>
        <row r="246">
          <cell r="A246" t="str">
            <v>801210.603</v>
          </cell>
          <cell r="H246">
            <v>1675.98</v>
          </cell>
          <cell r="K246">
            <v>1675.98</v>
          </cell>
          <cell r="M246">
            <v>0</v>
          </cell>
        </row>
        <row r="247">
          <cell r="A247" t="str">
            <v>801211.521</v>
          </cell>
          <cell r="H247">
            <v>0</v>
          </cell>
          <cell r="K247">
            <v>0</v>
          </cell>
          <cell r="M247">
            <v>0</v>
          </cell>
        </row>
        <row r="248">
          <cell r="A248" t="str">
            <v>804010.521</v>
          </cell>
          <cell r="H248">
            <v>410</v>
          </cell>
          <cell r="K248">
            <v>16536.809999999998</v>
          </cell>
          <cell r="M248">
            <v>17405.740000000002</v>
          </cell>
        </row>
        <row r="249">
          <cell r="A249" t="str">
            <v>804010.588</v>
          </cell>
          <cell r="H249">
            <v>0</v>
          </cell>
          <cell r="K249">
            <v>0</v>
          </cell>
          <cell r="M249">
            <v>0</v>
          </cell>
        </row>
        <row r="250">
          <cell r="A250" t="str">
            <v>804030.521</v>
          </cell>
          <cell r="H250">
            <v>0</v>
          </cell>
          <cell r="K250">
            <v>0</v>
          </cell>
          <cell r="M250">
            <v>-24786.76</v>
          </cell>
        </row>
        <row r="251">
          <cell r="A251" t="str">
            <v>804030.588</v>
          </cell>
          <cell r="H251">
            <v>0</v>
          </cell>
          <cell r="K251">
            <v>0</v>
          </cell>
          <cell r="M251">
            <v>0</v>
          </cell>
        </row>
        <row r="252">
          <cell r="A252" t="str">
            <v>804031.521</v>
          </cell>
          <cell r="H252">
            <v>9407.6</v>
          </cell>
          <cell r="K252">
            <v>23074.620000000003</v>
          </cell>
          <cell r="M252">
            <v>0</v>
          </cell>
        </row>
        <row r="253">
          <cell r="A253" t="str">
            <v>811134.521</v>
          </cell>
          <cell r="H253">
            <v>1882964.17</v>
          </cell>
          <cell r="K253">
            <v>3764129.49</v>
          </cell>
          <cell r="M253">
            <v>3764129.49</v>
          </cell>
        </row>
        <row r="254">
          <cell r="A254" t="str">
            <v>814019.521</v>
          </cell>
          <cell r="H254">
            <v>162866.45000000001</v>
          </cell>
          <cell r="K254">
            <v>1004600.56</v>
          </cell>
          <cell r="M254">
            <v>1004600.56</v>
          </cell>
        </row>
        <row r="255">
          <cell r="A255" t="str">
            <v>814058.521</v>
          </cell>
          <cell r="H255">
            <v>0</v>
          </cell>
          <cell r="K255">
            <v>0</v>
          </cell>
          <cell r="M255">
            <v>0</v>
          </cell>
        </row>
        <row r="256">
          <cell r="A256" t="str">
            <v>817128.521</v>
          </cell>
          <cell r="H256">
            <v>318387.3</v>
          </cell>
          <cell r="K256">
            <v>1086786.46</v>
          </cell>
          <cell r="M256">
            <v>1086786.46</v>
          </cell>
        </row>
        <row r="257">
          <cell r="A257" t="str">
            <v>819999.521</v>
          </cell>
          <cell r="H257">
            <v>0</v>
          </cell>
          <cell r="K257">
            <v>274442.59000000003</v>
          </cell>
          <cell r="M257">
            <v>274442.59000000003</v>
          </cell>
        </row>
        <row r="258">
          <cell r="A258" t="str">
            <v>880010.521</v>
          </cell>
          <cell r="H258">
            <v>3885</v>
          </cell>
          <cell r="K258">
            <v>18306</v>
          </cell>
          <cell r="M258">
            <v>40232.620000000003</v>
          </cell>
        </row>
        <row r="259">
          <cell r="A259" t="str">
            <v>880010.588</v>
          </cell>
          <cell r="H259">
            <v>0</v>
          </cell>
          <cell r="K259">
            <v>-3580</v>
          </cell>
          <cell r="M259">
            <v>0</v>
          </cell>
        </row>
        <row r="260">
          <cell r="A260" t="str">
            <v>880010.603</v>
          </cell>
          <cell r="H260">
            <v>0.01</v>
          </cell>
          <cell r="K260">
            <v>0.01</v>
          </cell>
          <cell r="M260">
            <v>0</v>
          </cell>
        </row>
        <row r="261">
          <cell r="A261" t="str">
            <v>900110.521</v>
          </cell>
          <cell r="H261">
            <v>5730147.629999999</v>
          </cell>
          <cell r="K261">
            <v>15137632.109999999</v>
          </cell>
        </row>
        <row r="262">
          <cell r="M262">
            <v>1.0000031972595025E-2</v>
          </cell>
        </row>
      </sheetData>
      <sheetData sheetId="12">
        <row r="1">
          <cell r="A1" t="str">
            <v>Account No.</v>
          </cell>
          <cell r="H1" t="str">
            <v>This Period Balance</v>
          </cell>
          <cell r="K1" t="str">
            <v>Ending Balance</v>
          </cell>
          <cell r="M1" t="str">
            <v>TUBO's Ending Balance</v>
          </cell>
        </row>
        <row r="2">
          <cell r="A2" t="str">
            <v>010010.000</v>
          </cell>
          <cell r="H2">
            <v>0</v>
          </cell>
          <cell r="K2">
            <v>98716.09</v>
          </cell>
          <cell r="M2">
            <v>100000</v>
          </cell>
        </row>
        <row r="3">
          <cell r="A3" t="str">
            <v>011051.000</v>
          </cell>
          <cell r="H3">
            <v>-28083857.289999999</v>
          </cell>
          <cell r="K3">
            <v>11105206.109999999</v>
          </cell>
          <cell r="M3">
            <v>11106206.109999999</v>
          </cell>
        </row>
        <row r="4">
          <cell r="A4" t="str">
            <v>012010.000</v>
          </cell>
          <cell r="H4">
            <v>19249725.140000001</v>
          </cell>
          <cell r="K4">
            <v>60637803.57</v>
          </cell>
          <cell r="M4">
            <v>60716991.420000002</v>
          </cell>
        </row>
        <row r="5">
          <cell r="A5" t="str">
            <v>012900.000</v>
          </cell>
          <cell r="H5">
            <v>1552423.0399999991</v>
          </cell>
          <cell r="K5">
            <v>16558783.439999999</v>
          </cell>
          <cell r="M5">
            <v>16437923.16</v>
          </cell>
        </row>
        <row r="6">
          <cell r="A6" t="str">
            <v>013010.000</v>
          </cell>
          <cell r="H6">
            <v>0</v>
          </cell>
          <cell r="K6">
            <v>0</v>
          </cell>
          <cell r="M6">
            <v>-235671.87</v>
          </cell>
        </row>
        <row r="7">
          <cell r="A7" t="str">
            <v>013110.000</v>
          </cell>
          <cell r="H7">
            <v>-97656.25</v>
          </cell>
          <cell r="K7">
            <v>-1481016.45</v>
          </cell>
          <cell r="M7">
            <v>-1481016.45</v>
          </cell>
        </row>
        <row r="8">
          <cell r="A8" t="str">
            <v>013120.000</v>
          </cell>
          <cell r="H8">
            <v>0</v>
          </cell>
          <cell r="K8">
            <v>0</v>
          </cell>
          <cell r="M8">
            <v>0</v>
          </cell>
        </row>
        <row r="9">
          <cell r="A9" t="str">
            <v>014019.000</v>
          </cell>
          <cell r="H9">
            <v>0</v>
          </cell>
          <cell r="K9">
            <v>83032.490000000005</v>
          </cell>
          <cell r="M9">
            <v>0</v>
          </cell>
        </row>
        <row r="10">
          <cell r="A10" t="str">
            <v>014020.000</v>
          </cell>
          <cell r="H10">
            <v>0</v>
          </cell>
          <cell r="K10">
            <v>0</v>
          </cell>
          <cell r="M10">
            <v>0</v>
          </cell>
        </row>
        <row r="11">
          <cell r="A11" t="str">
            <v>014021.000</v>
          </cell>
          <cell r="H11">
            <v>0</v>
          </cell>
          <cell r="K11">
            <v>0</v>
          </cell>
          <cell r="M11">
            <v>0</v>
          </cell>
        </row>
        <row r="12">
          <cell r="A12" t="str">
            <v>014023.000</v>
          </cell>
          <cell r="H12">
            <v>0</v>
          </cell>
          <cell r="K12">
            <v>0</v>
          </cell>
          <cell r="M12">
            <v>0</v>
          </cell>
        </row>
        <row r="13">
          <cell r="A13" t="str">
            <v>014045.000</v>
          </cell>
          <cell r="H13">
            <v>0</v>
          </cell>
          <cell r="K13">
            <v>0</v>
          </cell>
          <cell r="M13">
            <v>0</v>
          </cell>
        </row>
        <row r="14">
          <cell r="A14" t="str">
            <v>014076.000</v>
          </cell>
          <cell r="H14">
            <v>0</v>
          </cell>
          <cell r="K14">
            <v>0</v>
          </cell>
          <cell r="M14">
            <v>0</v>
          </cell>
        </row>
        <row r="15">
          <cell r="A15" t="str">
            <v>014128.000</v>
          </cell>
          <cell r="H15">
            <v>0</v>
          </cell>
          <cell r="K15">
            <v>0</v>
          </cell>
          <cell r="M15">
            <v>0</v>
          </cell>
        </row>
        <row r="16">
          <cell r="A16" t="str">
            <v>014129.000</v>
          </cell>
          <cell r="H16">
            <v>0</v>
          </cell>
          <cell r="K16">
            <v>0</v>
          </cell>
          <cell r="M16">
            <v>0</v>
          </cell>
        </row>
        <row r="17">
          <cell r="A17" t="str">
            <v>014150.000</v>
          </cell>
          <cell r="H17">
            <v>0</v>
          </cell>
          <cell r="K17">
            <v>0</v>
          </cell>
          <cell r="M17">
            <v>0</v>
          </cell>
        </row>
        <row r="18">
          <cell r="A18" t="str">
            <v>014203.000</v>
          </cell>
          <cell r="H18">
            <v>0</v>
          </cell>
          <cell r="K18">
            <v>-83570.759999999995</v>
          </cell>
          <cell r="M18">
            <v>0</v>
          </cell>
        </row>
        <row r="19">
          <cell r="A19" t="str">
            <v>014998.000</v>
          </cell>
          <cell r="H19">
            <v>-5.9999999997671694E-2</v>
          </cell>
          <cell r="K19">
            <v>-5.9999999997671694E-2</v>
          </cell>
          <cell r="M19">
            <v>478423.03999999998</v>
          </cell>
        </row>
        <row r="20">
          <cell r="A20" t="str">
            <v>014999.000</v>
          </cell>
          <cell r="H20">
            <v>-687533.79</v>
          </cell>
          <cell r="K20">
            <v>1700773.46</v>
          </cell>
          <cell r="M20">
            <v>1496543.46</v>
          </cell>
        </row>
        <row r="21">
          <cell r="A21" t="str">
            <v>015010.000</v>
          </cell>
          <cell r="H21">
            <v>55677.570000000007</v>
          </cell>
          <cell r="K21">
            <v>40890.650000000009</v>
          </cell>
          <cell r="M21">
            <v>1993919.09</v>
          </cell>
        </row>
        <row r="22">
          <cell r="A22" t="str">
            <v>015012.000</v>
          </cell>
          <cell r="H22">
            <v>0</v>
          </cell>
          <cell r="K22">
            <v>0</v>
          </cell>
          <cell r="M22">
            <v>0</v>
          </cell>
        </row>
        <row r="23">
          <cell r="A23" t="str">
            <v>015020.000</v>
          </cell>
          <cell r="H23">
            <v>122761.71999999997</v>
          </cell>
          <cell r="K23">
            <v>-1129309.75</v>
          </cell>
          <cell r="M23">
            <v>-2859116.47</v>
          </cell>
        </row>
        <row r="24">
          <cell r="A24" t="str">
            <v>015021.000</v>
          </cell>
          <cell r="H24">
            <v>52521.360000000102</v>
          </cell>
          <cell r="K24">
            <v>580133.60000000009</v>
          </cell>
          <cell r="M24">
            <v>0</v>
          </cell>
        </row>
        <row r="25">
          <cell r="A25" t="str">
            <v>015022.000</v>
          </cell>
          <cell r="H25">
            <v>0</v>
          </cell>
          <cell r="K25">
            <v>0</v>
          </cell>
          <cell r="M25">
            <v>0</v>
          </cell>
        </row>
        <row r="26">
          <cell r="A26" t="str">
            <v>016013.000</v>
          </cell>
          <cell r="H26">
            <v>0</v>
          </cell>
          <cell r="K26">
            <v>-42521.31</v>
          </cell>
          <cell r="M26">
            <v>0</v>
          </cell>
        </row>
        <row r="27">
          <cell r="A27" t="str">
            <v>016020.000</v>
          </cell>
          <cell r="H27">
            <v>0</v>
          </cell>
          <cell r="K27">
            <v>15</v>
          </cell>
          <cell r="M27">
            <v>0</v>
          </cell>
        </row>
        <row r="28">
          <cell r="A28" t="str">
            <v>016999.000</v>
          </cell>
          <cell r="H28">
            <v>0</v>
          </cell>
          <cell r="K28">
            <v>0</v>
          </cell>
          <cell r="M28">
            <v>0</v>
          </cell>
        </row>
        <row r="29">
          <cell r="A29" t="str">
            <v>018002.000</v>
          </cell>
          <cell r="H29">
            <v>0</v>
          </cell>
          <cell r="K29">
            <v>0</v>
          </cell>
          <cell r="M29">
            <v>0</v>
          </cell>
        </row>
        <row r="30">
          <cell r="A30" t="str">
            <v>018014.000</v>
          </cell>
          <cell r="H30">
            <v>0</v>
          </cell>
          <cell r="K30">
            <v>0</v>
          </cell>
          <cell r="M30">
            <v>0</v>
          </cell>
        </row>
        <row r="31">
          <cell r="A31" t="str">
            <v>018019.000</v>
          </cell>
          <cell r="H31">
            <v>-91402.160000000033</v>
          </cell>
          <cell r="K31">
            <v>-10885510.23</v>
          </cell>
          <cell r="M31">
            <v>-508014</v>
          </cell>
        </row>
        <row r="32">
          <cell r="A32" t="str">
            <v>018020.000</v>
          </cell>
          <cell r="H32">
            <v>0</v>
          </cell>
          <cell r="K32">
            <v>0</v>
          </cell>
          <cell r="M32">
            <v>0</v>
          </cell>
        </row>
        <row r="33">
          <cell r="A33" t="str">
            <v>018021.000</v>
          </cell>
          <cell r="H33">
            <v>0</v>
          </cell>
          <cell r="K33">
            <v>0</v>
          </cell>
          <cell r="M33">
            <v>0</v>
          </cell>
        </row>
        <row r="34">
          <cell r="A34" t="str">
            <v>018022.000</v>
          </cell>
          <cell r="H34">
            <v>0</v>
          </cell>
          <cell r="K34">
            <v>0</v>
          </cell>
          <cell r="M34">
            <v>0</v>
          </cell>
        </row>
        <row r="35">
          <cell r="A35" t="str">
            <v>018023.000</v>
          </cell>
          <cell r="H35">
            <v>0</v>
          </cell>
          <cell r="K35">
            <v>0</v>
          </cell>
          <cell r="M35">
            <v>0</v>
          </cell>
        </row>
        <row r="36">
          <cell r="A36" t="str">
            <v>018045.000</v>
          </cell>
          <cell r="H36">
            <v>0</v>
          </cell>
          <cell r="K36">
            <v>0</v>
          </cell>
          <cell r="M36">
            <v>0</v>
          </cell>
        </row>
        <row r="37">
          <cell r="A37" t="str">
            <v>018079.000</v>
          </cell>
          <cell r="H37">
            <v>875.45999999999913</v>
          </cell>
          <cell r="K37">
            <v>38287.67</v>
          </cell>
          <cell r="M37">
            <v>36223.449999999997</v>
          </cell>
        </row>
        <row r="38">
          <cell r="A38" t="str">
            <v>018128.000</v>
          </cell>
          <cell r="H38">
            <v>17678480.170000002</v>
          </cell>
          <cell r="K38">
            <v>-32182841.579999998</v>
          </cell>
          <cell r="M38">
            <v>-24212195.140000001</v>
          </cell>
        </row>
        <row r="39">
          <cell r="A39" t="str">
            <v>018134.000</v>
          </cell>
          <cell r="H39">
            <v>1069430.3500000001</v>
          </cell>
          <cell r="K39">
            <v>0</v>
          </cell>
          <cell r="M39">
            <v>0</v>
          </cell>
        </row>
        <row r="40">
          <cell r="A40" t="str">
            <v>018184.000</v>
          </cell>
          <cell r="H40">
            <v>-44857.290000000037</v>
          </cell>
          <cell r="K40">
            <v>11830621.559999999</v>
          </cell>
          <cell r="M40">
            <v>-4913827</v>
          </cell>
        </row>
        <row r="41">
          <cell r="A41" t="str">
            <v>018570.000</v>
          </cell>
          <cell r="H41">
            <v>-1446.0100000000011</v>
          </cell>
          <cell r="K41">
            <v>680156.5</v>
          </cell>
          <cell r="M41">
            <v>643486.96</v>
          </cell>
        </row>
        <row r="42">
          <cell r="A42" t="str">
            <v>020003.000</v>
          </cell>
          <cell r="H42">
            <v>0</v>
          </cell>
          <cell r="K42">
            <v>0.01</v>
          </cell>
          <cell r="M42">
            <v>0</v>
          </cell>
        </row>
        <row r="43">
          <cell r="A43" t="str">
            <v>021000.000</v>
          </cell>
          <cell r="H43">
            <v>0</v>
          </cell>
          <cell r="K43">
            <v>0</v>
          </cell>
          <cell r="M43">
            <v>0</v>
          </cell>
        </row>
        <row r="44">
          <cell r="A44" t="str">
            <v>023014.000</v>
          </cell>
          <cell r="H44">
            <v>-417324.02999999997</v>
          </cell>
          <cell r="K44">
            <v>1972524.32</v>
          </cell>
          <cell r="M44">
            <v>2652902.81</v>
          </cell>
        </row>
        <row r="45">
          <cell r="A45" t="str">
            <v>024000.000</v>
          </cell>
          <cell r="H45">
            <v>0</v>
          </cell>
          <cell r="K45">
            <v>0</v>
          </cell>
          <cell r="M45">
            <v>0</v>
          </cell>
        </row>
        <row r="46">
          <cell r="A46" t="str">
            <v>024048.000</v>
          </cell>
          <cell r="H46">
            <v>-19349.12</v>
          </cell>
          <cell r="K46">
            <v>59936.950000000012</v>
          </cell>
          <cell r="M46">
            <v>59936.95</v>
          </cell>
        </row>
        <row r="47">
          <cell r="A47" t="str">
            <v>027010.000</v>
          </cell>
          <cell r="H47">
            <v>0</v>
          </cell>
          <cell r="K47">
            <v>0</v>
          </cell>
          <cell r="M47">
            <v>0</v>
          </cell>
        </row>
        <row r="48">
          <cell r="A48" t="str">
            <v>028010.000</v>
          </cell>
          <cell r="H48">
            <v>0</v>
          </cell>
          <cell r="K48">
            <v>0</v>
          </cell>
          <cell r="M48">
            <v>0</v>
          </cell>
        </row>
        <row r="49">
          <cell r="A49" t="str">
            <v>028910.000</v>
          </cell>
          <cell r="H49">
            <v>0</v>
          </cell>
          <cell r="K49">
            <v>0</v>
          </cell>
          <cell r="M49">
            <v>0</v>
          </cell>
        </row>
        <row r="50">
          <cell r="A50" t="str">
            <v>029010.000</v>
          </cell>
          <cell r="H50">
            <v>0</v>
          </cell>
          <cell r="K50">
            <v>1619951.05</v>
          </cell>
          <cell r="M50">
            <v>1619951.05</v>
          </cell>
        </row>
        <row r="51">
          <cell r="A51" t="str">
            <v>029110.000</v>
          </cell>
          <cell r="H51">
            <v>0</v>
          </cell>
          <cell r="K51">
            <v>168986.86</v>
          </cell>
          <cell r="M51">
            <v>110000</v>
          </cell>
        </row>
        <row r="52">
          <cell r="A52" t="str">
            <v>029130.000</v>
          </cell>
          <cell r="H52">
            <v>-30445.24</v>
          </cell>
          <cell r="K52">
            <v>11191.34</v>
          </cell>
          <cell r="M52">
            <v>11191.32</v>
          </cell>
        </row>
        <row r="53">
          <cell r="A53" t="str">
            <v>029150.000</v>
          </cell>
          <cell r="H53">
            <v>0</v>
          </cell>
          <cell r="K53">
            <v>0</v>
          </cell>
          <cell r="M53">
            <v>0</v>
          </cell>
        </row>
        <row r="54">
          <cell r="A54" t="str">
            <v>029170.000</v>
          </cell>
          <cell r="H54">
            <v>0</v>
          </cell>
          <cell r="K54">
            <v>2476509.19</v>
          </cell>
          <cell r="M54">
            <v>9941199.1099999994</v>
          </cell>
        </row>
        <row r="55">
          <cell r="A55" t="str">
            <v>029900.000</v>
          </cell>
          <cell r="H55">
            <v>0</v>
          </cell>
          <cell r="K55">
            <v>496509.24</v>
          </cell>
          <cell r="M55">
            <v>369182.66</v>
          </cell>
        </row>
        <row r="56">
          <cell r="A56" t="str">
            <v>041110.000</v>
          </cell>
          <cell r="H56">
            <v>0</v>
          </cell>
          <cell r="K56">
            <v>0</v>
          </cell>
          <cell r="M56">
            <v>0</v>
          </cell>
        </row>
        <row r="57">
          <cell r="A57" t="str">
            <v>041210.000</v>
          </cell>
          <cell r="H57">
            <v>0</v>
          </cell>
          <cell r="K57">
            <v>1</v>
          </cell>
          <cell r="M57">
            <v>1</v>
          </cell>
        </row>
        <row r="58">
          <cell r="A58" t="str">
            <v>041510.000</v>
          </cell>
          <cell r="H58">
            <v>0</v>
          </cell>
          <cell r="K58">
            <v>674115.26</v>
          </cell>
          <cell r="M58">
            <v>378827.91</v>
          </cell>
        </row>
        <row r="59">
          <cell r="A59" t="str">
            <v>041610.000</v>
          </cell>
          <cell r="H59">
            <v>0</v>
          </cell>
          <cell r="K59">
            <v>908820.47</v>
          </cell>
          <cell r="M59">
            <v>0</v>
          </cell>
        </row>
        <row r="60">
          <cell r="A60" t="str">
            <v>042110.000</v>
          </cell>
          <cell r="H60">
            <v>0</v>
          </cell>
          <cell r="K60">
            <v>1</v>
          </cell>
          <cell r="M60">
            <v>0</v>
          </cell>
        </row>
        <row r="61">
          <cell r="A61" t="str">
            <v>042210.000</v>
          </cell>
          <cell r="H61">
            <v>0</v>
          </cell>
          <cell r="K61">
            <v>0.28000000000000003</v>
          </cell>
          <cell r="M61">
            <v>0</v>
          </cell>
        </row>
        <row r="62">
          <cell r="A62" t="str">
            <v>042510.000</v>
          </cell>
          <cell r="H62">
            <v>-5024.1400000000003</v>
          </cell>
          <cell r="K62">
            <v>-436618.9</v>
          </cell>
          <cell r="M62">
            <v>-378215.98</v>
          </cell>
        </row>
        <row r="63">
          <cell r="A63" t="str">
            <v>042610.000</v>
          </cell>
          <cell r="H63">
            <v>-15437.5</v>
          </cell>
          <cell r="K63">
            <v>-166824.57999999999</v>
          </cell>
          <cell r="M63">
            <v>0</v>
          </cell>
        </row>
        <row r="64">
          <cell r="A64" t="str">
            <v>061110.000</v>
          </cell>
          <cell r="H64">
            <v>70.190000000000055</v>
          </cell>
          <cell r="K64">
            <v>-16860.38</v>
          </cell>
          <cell r="M64">
            <v>-797328.93</v>
          </cell>
        </row>
        <row r="65">
          <cell r="A65" t="str">
            <v>061111.000</v>
          </cell>
          <cell r="H65">
            <v>0</v>
          </cell>
          <cell r="K65">
            <v>15</v>
          </cell>
          <cell r="M65">
            <v>0</v>
          </cell>
        </row>
        <row r="66">
          <cell r="A66" t="str">
            <v>062010.000</v>
          </cell>
          <cell r="H66">
            <v>0</v>
          </cell>
          <cell r="K66">
            <v>0</v>
          </cell>
          <cell r="M66">
            <v>0</v>
          </cell>
        </row>
        <row r="67">
          <cell r="A67" t="str">
            <v>062110.000</v>
          </cell>
          <cell r="H67">
            <v>0</v>
          </cell>
          <cell r="K67">
            <v>0</v>
          </cell>
          <cell r="M67">
            <v>0</v>
          </cell>
        </row>
        <row r="68">
          <cell r="A68" t="str">
            <v>062120.000</v>
          </cell>
          <cell r="H68">
            <v>650</v>
          </cell>
          <cell r="K68">
            <v>-51950</v>
          </cell>
          <cell r="M68">
            <v>-51950</v>
          </cell>
        </row>
        <row r="69">
          <cell r="A69" t="str">
            <v>062130.000</v>
          </cell>
          <cell r="H69">
            <v>-366273.56</v>
          </cell>
          <cell r="K69">
            <v>-1104813.18</v>
          </cell>
          <cell r="M69">
            <v>-1081546.51</v>
          </cell>
        </row>
        <row r="70">
          <cell r="A70" t="str">
            <v>062160.000</v>
          </cell>
          <cell r="H70">
            <v>-162760.42000000001</v>
          </cell>
          <cell r="K70">
            <v>-841734.11</v>
          </cell>
          <cell r="M70">
            <v>-841734.11</v>
          </cell>
        </row>
        <row r="71">
          <cell r="A71" t="str">
            <v>062210.000</v>
          </cell>
          <cell r="H71">
            <v>0</v>
          </cell>
          <cell r="K71">
            <v>0</v>
          </cell>
          <cell r="M71">
            <v>0</v>
          </cell>
        </row>
        <row r="72">
          <cell r="A72" t="str">
            <v>062310.000</v>
          </cell>
          <cell r="H72">
            <v>0</v>
          </cell>
          <cell r="K72">
            <v>-6328.37</v>
          </cell>
          <cell r="M72">
            <v>-6328.37</v>
          </cell>
        </row>
        <row r="73">
          <cell r="A73" t="str">
            <v>062410.000</v>
          </cell>
          <cell r="H73">
            <v>0</v>
          </cell>
          <cell r="K73">
            <v>0</v>
          </cell>
          <cell r="M73">
            <v>0</v>
          </cell>
        </row>
        <row r="74">
          <cell r="A74" t="str">
            <v>062510.000</v>
          </cell>
          <cell r="H74">
            <v>-14322.92</v>
          </cell>
          <cell r="K74">
            <v>-145155.96</v>
          </cell>
          <cell r="M74">
            <v>-145155.96</v>
          </cell>
        </row>
        <row r="75">
          <cell r="A75" t="str">
            <v>062610.000</v>
          </cell>
          <cell r="H75">
            <v>-55000</v>
          </cell>
          <cell r="K75">
            <v>-340000</v>
          </cell>
          <cell r="M75">
            <v>-1054134</v>
          </cell>
        </row>
        <row r="76">
          <cell r="A76" t="str">
            <v>062630.000</v>
          </cell>
          <cell r="H76">
            <v>0</v>
          </cell>
          <cell r="K76">
            <v>0</v>
          </cell>
          <cell r="M76">
            <v>-13442.08</v>
          </cell>
        </row>
        <row r="77">
          <cell r="A77" t="str">
            <v>062710.000</v>
          </cell>
          <cell r="H77">
            <v>-50000</v>
          </cell>
          <cell r="K77">
            <v>-440000</v>
          </cell>
          <cell r="M77">
            <v>-1250525.83</v>
          </cell>
        </row>
        <row r="78">
          <cell r="A78" t="str">
            <v>062810.000</v>
          </cell>
          <cell r="H78">
            <v>-8937.5</v>
          </cell>
          <cell r="K78">
            <v>-126443.42</v>
          </cell>
          <cell r="M78">
            <v>-60858.84</v>
          </cell>
        </row>
        <row r="79">
          <cell r="A79" t="str">
            <v>062910.000</v>
          </cell>
          <cell r="H79">
            <v>-1471058.27</v>
          </cell>
          <cell r="K79">
            <v>-2271195.56</v>
          </cell>
          <cell r="M79">
            <v>-4025576.67</v>
          </cell>
        </row>
        <row r="80">
          <cell r="A80" t="str">
            <v>063010.000</v>
          </cell>
          <cell r="H80">
            <v>0</v>
          </cell>
          <cell r="K80">
            <v>0</v>
          </cell>
          <cell r="M80">
            <v>0</v>
          </cell>
        </row>
        <row r="81">
          <cell r="A81" t="str">
            <v>063210.000</v>
          </cell>
          <cell r="H81">
            <v>-32552.080000000002</v>
          </cell>
          <cell r="K81">
            <v>-532955.5</v>
          </cell>
          <cell r="M81">
            <v>-523829.37</v>
          </cell>
        </row>
        <row r="82">
          <cell r="A82" t="str">
            <v>063310.000</v>
          </cell>
          <cell r="H82">
            <v>0</v>
          </cell>
          <cell r="K82">
            <v>0</v>
          </cell>
          <cell r="M82">
            <v>0</v>
          </cell>
        </row>
        <row r="83">
          <cell r="A83" t="str">
            <v>063410.000</v>
          </cell>
          <cell r="H83">
            <v>0</v>
          </cell>
          <cell r="K83">
            <v>930911.26</v>
          </cell>
          <cell r="M83">
            <v>0</v>
          </cell>
        </row>
        <row r="84">
          <cell r="A84" t="str">
            <v>063420.000</v>
          </cell>
          <cell r="H84">
            <v>0</v>
          </cell>
          <cell r="K84">
            <v>0</v>
          </cell>
          <cell r="M84">
            <v>0</v>
          </cell>
        </row>
        <row r="85">
          <cell r="A85" t="str">
            <v>064900.000</v>
          </cell>
          <cell r="H85">
            <v>-595914.16999999993</v>
          </cell>
          <cell r="K85">
            <v>-4167843.21</v>
          </cell>
          <cell r="M85">
            <v>-4799661.74</v>
          </cell>
        </row>
        <row r="86">
          <cell r="A86" t="str">
            <v>065010.000</v>
          </cell>
          <cell r="H86">
            <v>-2251344.4499999993</v>
          </cell>
          <cell r="K86">
            <v>-8242104.5899999989</v>
          </cell>
          <cell r="M86">
            <v>1851165.92</v>
          </cell>
        </row>
        <row r="87">
          <cell r="A87" t="str">
            <v>065020.000</v>
          </cell>
          <cell r="H87">
            <v>0</v>
          </cell>
          <cell r="K87">
            <v>-12777.14</v>
          </cell>
          <cell r="M87">
            <v>0</v>
          </cell>
        </row>
        <row r="88">
          <cell r="A88" t="str">
            <v>065030.000</v>
          </cell>
          <cell r="H88">
            <v>5157.4200000000055</v>
          </cell>
          <cell r="K88">
            <v>-1098683.6000000001</v>
          </cell>
          <cell r="M88">
            <v>-1025099.33</v>
          </cell>
        </row>
        <row r="89">
          <cell r="A89" t="str">
            <v>080010.000</v>
          </cell>
          <cell r="H89">
            <v>0</v>
          </cell>
          <cell r="K89">
            <v>-450000</v>
          </cell>
          <cell r="M89">
            <v>-450000</v>
          </cell>
        </row>
        <row r="90">
          <cell r="A90" t="str">
            <v>081010.000</v>
          </cell>
          <cell r="H90">
            <v>0</v>
          </cell>
          <cell r="K90">
            <v>0</v>
          </cell>
          <cell r="M90">
            <v>458951.39</v>
          </cell>
        </row>
        <row r="91">
          <cell r="A91" t="str">
            <v>081030.000</v>
          </cell>
          <cell r="H91">
            <v>0</v>
          </cell>
          <cell r="K91">
            <v>0</v>
          </cell>
          <cell r="M91">
            <v>0</v>
          </cell>
        </row>
        <row r="92">
          <cell r="A92" t="str">
            <v>082010.000</v>
          </cell>
          <cell r="H92">
            <v>0</v>
          </cell>
          <cell r="K92">
            <v>-24851202.239999998</v>
          </cell>
          <cell r="M92">
            <v>-32658571.91</v>
          </cell>
        </row>
        <row r="93">
          <cell r="A93" t="str">
            <v>082020.000</v>
          </cell>
          <cell r="H93">
            <v>0</v>
          </cell>
          <cell r="K93">
            <v>0</v>
          </cell>
          <cell r="M93">
            <v>0</v>
          </cell>
        </row>
        <row r="94">
          <cell r="A94" t="str">
            <v>084010.000</v>
          </cell>
          <cell r="H94">
            <v>0</v>
          </cell>
          <cell r="K94">
            <v>0</v>
          </cell>
          <cell r="M94">
            <v>1863234.6</v>
          </cell>
        </row>
        <row r="95">
          <cell r="A95" t="str">
            <v>110102.521</v>
          </cell>
          <cell r="H95">
            <v>-8010246.2699999996</v>
          </cell>
          <cell r="K95">
            <v>-33408258.009999998</v>
          </cell>
          <cell r="M95">
            <v>-32662476.649999999</v>
          </cell>
        </row>
        <row r="96">
          <cell r="A96" t="str">
            <v>110900.521</v>
          </cell>
          <cell r="H96">
            <v>0</v>
          </cell>
          <cell r="K96">
            <v>0</v>
          </cell>
          <cell r="M96">
            <v>0</v>
          </cell>
        </row>
        <row r="97">
          <cell r="A97" t="str">
            <v>113011.521</v>
          </cell>
          <cell r="H97">
            <v>-421690.07</v>
          </cell>
          <cell r="K97">
            <v>-1464881.3800000001</v>
          </cell>
          <cell r="M97">
            <v>-1464881.37</v>
          </cell>
        </row>
        <row r="98">
          <cell r="A98" t="str">
            <v>113012.521</v>
          </cell>
          <cell r="H98">
            <v>0</v>
          </cell>
          <cell r="K98">
            <v>-2699337.52</v>
          </cell>
          <cell r="M98">
            <v>-2699337.52</v>
          </cell>
        </row>
        <row r="99">
          <cell r="A99" t="str">
            <v>113014.521</v>
          </cell>
          <cell r="H99">
            <v>-1460318.76</v>
          </cell>
          <cell r="K99">
            <v>-5199461.6900000004</v>
          </cell>
          <cell r="M99">
            <v>-5199461.7</v>
          </cell>
        </row>
        <row r="100">
          <cell r="A100" t="str">
            <v>113015.521</v>
          </cell>
          <cell r="H100">
            <v>0</v>
          </cell>
          <cell r="K100">
            <v>0</v>
          </cell>
          <cell r="M100">
            <v>0</v>
          </cell>
        </row>
        <row r="101">
          <cell r="A101" t="str">
            <v>114048.521</v>
          </cell>
          <cell r="H101">
            <v>-74883.73</v>
          </cell>
          <cell r="K101">
            <v>-344746.19999999995</v>
          </cell>
          <cell r="M101">
            <v>-344746.2</v>
          </cell>
        </row>
        <row r="102">
          <cell r="A102" t="str">
            <v>116101.521</v>
          </cell>
          <cell r="H102">
            <v>-9807056.1300000008</v>
          </cell>
          <cell r="K102">
            <v>-42988933.380000003</v>
          </cell>
          <cell r="M102">
            <v>-42544325.899999999</v>
          </cell>
        </row>
        <row r="103">
          <cell r="A103" t="str">
            <v>190105.521</v>
          </cell>
          <cell r="H103">
            <v>-1414008.88</v>
          </cell>
          <cell r="K103">
            <v>-6457804.25</v>
          </cell>
          <cell r="M103">
            <v>-6457804.2400000002</v>
          </cell>
        </row>
        <row r="104">
          <cell r="A104" t="str">
            <v>191107.521</v>
          </cell>
          <cell r="H104">
            <v>0</v>
          </cell>
          <cell r="K104">
            <v>0</v>
          </cell>
          <cell r="M104">
            <v>0</v>
          </cell>
        </row>
        <row r="105">
          <cell r="A105" t="str">
            <v>210102.521</v>
          </cell>
          <cell r="H105">
            <v>3547005.5999999996</v>
          </cell>
          <cell r="K105">
            <v>15159997.35</v>
          </cell>
          <cell r="M105">
            <v>15850640.890000001</v>
          </cell>
        </row>
        <row r="106">
          <cell r="A106" t="str">
            <v>213011.521</v>
          </cell>
          <cell r="H106">
            <v>158218.1</v>
          </cell>
          <cell r="K106">
            <v>514846.15</v>
          </cell>
          <cell r="M106">
            <v>514846.15</v>
          </cell>
        </row>
        <row r="107">
          <cell r="A107" t="str">
            <v>213012.521</v>
          </cell>
          <cell r="H107">
            <v>0</v>
          </cell>
          <cell r="K107">
            <v>993523.5</v>
          </cell>
          <cell r="M107">
            <v>993523.5</v>
          </cell>
        </row>
        <row r="108">
          <cell r="A108" t="str">
            <v>213013.521</v>
          </cell>
          <cell r="H108">
            <v>0</v>
          </cell>
          <cell r="K108">
            <v>0</v>
          </cell>
          <cell r="M108">
            <v>0</v>
          </cell>
        </row>
        <row r="109">
          <cell r="A109" t="str">
            <v>213014.521</v>
          </cell>
          <cell r="H109">
            <v>673265.37</v>
          </cell>
          <cell r="K109">
            <v>2894639.16</v>
          </cell>
          <cell r="M109">
            <v>2894639.16</v>
          </cell>
        </row>
        <row r="110">
          <cell r="A110" t="str">
            <v>213015.521</v>
          </cell>
          <cell r="H110">
            <v>0</v>
          </cell>
          <cell r="K110">
            <v>0</v>
          </cell>
          <cell r="M110">
            <v>0</v>
          </cell>
        </row>
        <row r="111">
          <cell r="A111" t="str">
            <v>214048.521</v>
          </cell>
          <cell r="H111">
            <v>19349.12</v>
          </cell>
          <cell r="K111">
            <v>90687.049999999988</v>
          </cell>
          <cell r="M111">
            <v>90687.05</v>
          </cell>
        </row>
        <row r="112">
          <cell r="A112" t="str">
            <v>290105.521</v>
          </cell>
          <cell r="H112">
            <v>1241101.71</v>
          </cell>
          <cell r="K112">
            <v>5634719</v>
          </cell>
          <cell r="M112">
            <v>5634719</v>
          </cell>
        </row>
        <row r="113">
          <cell r="A113" t="str">
            <v>310110.521</v>
          </cell>
          <cell r="H113">
            <v>1090994.3600000001</v>
          </cell>
          <cell r="K113">
            <v>5359198.1900000004</v>
          </cell>
          <cell r="M113">
            <v>5359198.1900000004</v>
          </cell>
        </row>
        <row r="114">
          <cell r="A114" t="str">
            <v>310120.521</v>
          </cell>
          <cell r="H114">
            <v>0</v>
          </cell>
          <cell r="K114">
            <v>23217.52</v>
          </cell>
          <cell r="M114">
            <v>23217.52</v>
          </cell>
        </row>
        <row r="115">
          <cell r="A115" t="str">
            <v>310140.521</v>
          </cell>
          <cell r="H115">
            <v>0</v>
          </cell>
          <cell r="K115">
            <v>0</v>
          </cell>
          <cell r="M115">
            <v>0</v>
          </cell>
        </row>
        <row r="116">
          <cell r="A116" t="str">
            <v>311110.521</v>
          </cell>
          <cell r="H116">
            <v>0</v>
          </cell>
          <cell r="K116">
            <v>0</v>
          </cell>
          <cell r="M116">
            <v>0</v>
          </cell>
        </row>
        <row r="117">
          <cell r="A117" t="str">
            <v>312110.521</v>
          </cell>
          <cell r="H117">
            <v>0</v>
          </cell>
          <cell r="K117">
            <v>0</v>
          </cell>
          <cell r="M117">
            <v>0</v>
          </cell>
        </row>
        <row r="118">
          <cell r="A118" t="str">
            <v>313110.521</v>
          </cell>
          <cell r="H118">
            <v>22975</v>
          </cell>
          <cell r="K118">
            <v>107400</v>
          </cell>
          <cell r="M118">
            <v>107400</v>
          </cell>
        </row>
        <row r="119">
          <cell r="A119" t="str">
            <v>313120.521</v>
          </cell>
          <cell r="H119">
            <v>0</v>
          </cell>
          <cell r="K119">
            <v>0</v>
          </cell>
          <cell r="M119">
            <v>0</v>
          </cell>
        </row>
        <row r="120">
          <cell r="A120" t="str">
            <v>313130.521</v>
          </cell>
          <cell r="H120">
            <v>0</v>
          </cell>
          <cell r="K120">
            <v>0</v>
          </cell>
          <cell r="M120">
            <v>0</v>
          </cell>
        </row>
        <row r="121">
          <cell r="A121" t="str">
            <v>313140.521</v>
          </cell>
          <cell r="H121">
            <v>0</v>
          </cell>
          <cell r="K121">
            <v>9345</v>
          </cell>
          <cell r="M121">
            <v>9345</v>
          </cell>
        </row>
        <row r="122">
          <cell r="A122" t="str">
            <v>313150.521</v>
          </cell>
          <cell r="H122">
            <v>3716.2</v>
          </cell>
          <cell r="K122">
            <v>21674.9</v>
          </cell>
          <cell r="M122">
            <v>21674.9</v>
          </cell>
        </row>
        <row r="123">
          <cell r="A123" t="str">
            <v>313160.521</v>
          </cell>
          <cell r="H123">
            <v>10347.76</v>
          </cell>
          <cell r="K123">
            <v>60751.590000000004</v>
          </cell>
          <cell r="M123">
            <v>60751.58</v>
          </cell>
        </row>
        <row r="124">
          <cell r="A124" t="str">
            <v>313170.521</v>
          </cell>
          <cell r="H124">
            <v>11611.89</v>
          </cell>
          <cell r="K124">
            <v>64927.47</v>
          </cell>
          <cell r="M124">
            <v>64927.47</v>
          </cell>
        </row>
        <row r="125">
          <cell r="A125" t="str">
            <v>313180.521</v>
          </cell>
          <cell r="H125">
            <v>12168</v>
          </cell>
          <cell r="K125">
            <v>48797.86</v>
          </cell>
          <cell r="M125">
            <v>48797.86</v>
          </cell>
        </row>
        <row r="126">
          <cell r="A126" t="str">
            <v>313190.521</v>
          </cell>
          <cell r="H126">
            <v>133699.5</v>
          </cell>
          <cell r="K126">
            <v>201699</v>
          </cell>
          <cell r="M126">
            <v>222617.5</v>
          </cell>
        </row>
        <row r="127">
          <cell r="A127" t="str">
            <v>313210.521</v>
          </cell>
          <cell r="H127">
            <v>0</v>
          </cell>
          <cell r="K127">
            <v>0</v>
          </cell>
          <cell r="M127">
            <v>0</v>
          </cell>
        </row>
        <row r="128">
          <cell r="A128" t="str">
            <v>313220.521</v>
          </cell>
          <cell r="H128">
            <v>0</v>
          </cell>
          <cell r="K128">
            <v>0</v>
          </cell>
          <cell r="M128">
            <v>0</v>
          </cell>
        </row>
        <row r="129">
          <cell r="A129" t="str">
            <v>313230.521</v>
          </cell>
          <cell r="H129">
            <v>0</v>
          </cell>
          <cell r="K129">
            <v>0</v>
          </cell>
          <cell r="M129">
            <v>0</v>
          </cell>
        </row>
        <row r="130">
          <cell r="A130" t="str">
            <v>313250.521</v>
          </cell>
          <cell r="H130">
            <v>294</v>
          </cell>
          <cell r="K130">
            <v>2267</v>
          </cell>
          <cell r="M130">
            <v>2267</v>
          </cell>
        </row>
        <row r="131">
          <cell r="A131" t="str">
            <v>313260.521</v>
          </cell>
          <cell r="H131">
            <v>0</v>
          </cell>
          <cell r="K131">
            <v>0</v>
          </cell>
          <cell r="M131">
            <v>0</v>
          </cell>
        </row>
        <row r="132">
          <cell r="A132" t="str">
            <v>313270.521</v>
          </cell>
          <cell r="H132">
            <v>36610</v>
          </cell>
          <cell r="K132">
            <v>153050</v>
          </cell>
          <cell r="M132">
            <v>153050</v>
          </cell>
        </row>
        <row r="133">
          <cell r="A133" t="str">
            <v>313280.521</v>
          </cell>
          <cell r="H133">
            <v>15804.48</v>
          </cell>
          <cell r="K133">
            <v>55818.3</v>
          </cell>
          <cell r="M133">
            <v>65549.850000000006</v>
          </cell>
        </row>
        <row r="134">
          <cell r="A134" t="str">
            <v>313290.521</v>
          </cell>
          <cell r="H134">
            <v>162760.42000000001</v>
          </cell>
          <cell r="K134">
            <v>841734.11</v>
          </cell>
          <cell r="M134">
            <v>841734.11</v>
          </cell>
        </row>
        <row r="135">
          <cell r="A135" t="str">
            <v>320110.521</v>
          </cell>
          <cell r="H135">
            <v>12500.02</v>
          </cell>
          <cell r="K135">
            <v>99200.83</v>
          </cell>
          <cell r="M135">
            <v>100261.56</v>
          </cell>
        </row>
        <row r="136">
          <cell r="A136" t="str">
            <v>321140.521</v>
          </cell>
          <cell r="H136">
            <v>0</v>
          </cell>
          <cell r="K136">
            <v>0</v>
          </cell>
          <cell r="M136">
            <v>0</v>
          </cell>
        </row>
        <row r="137">
          <cell r="A137" t="str">
            <v>321150.521</v>
          </cell>
          <cell r="H137">
            <v>0</v>
          </cell>
          <cell r="K137">
            <v>0</v>
          </cell>
          <cell r="M137">
            <v>0</v>
          </cell>
        </row>
        <row r="138">
          <cell r="A138" t="str">
            <v>321180.521</v>
          </cell>
          <cell r="H138">
            <v>0</v>
          </cell>
          <cell r="K138">
            <v>0</v>
          </cell>
          <cell r="M138">
            <v>0</v>
          </cell>
        </row>
        <row r="139">
          <cell r="A139" t="str">
            <v>322110.521</v>
          </cell>
          <cell r="H139">
            <v>473182.6</v>
          </cell>
          <cell r="K139">
            <v>845687.72</v>
          </cell>
          <cell r="M139">
            <v>850506.22</v>
          </cell>
        </row>
        <row r="140">
          <cell r="A140" t="str">
            <v>323110.521</v>
          </cell>
          <cell r="H140">
            <v>0</v>
          </cell>
          <cell r="K140">
            <v>0</v>
          </cell>
          <cell r="M140">
            <v>0</v>
          </cell>
        </row>
        <row r="141">
          <cell r="A141" t="str">
            <v>323120.521</v>
          </cell>
          <cell r="H141">
            <v>0</v>
          </cell>
          <cell r="K141">
            <v>0</v>
          </cell>
          <cell r="M141">
            <v>-114274.51</v>
          </cell>
        </row>
        <row r="142">
          <cell r="A142" t="str">
            <v>323130.521</v>
          </cell>
          <cell r="H142">
            <v>1471058.27</v>
          </cell>
          <cell r="K142">
            <v>6393616.5999999996</v>
          </cell>
          <cell r="M142">
            <v>6393616.5999999996</v>
          </cell>
        </row>
        <row r="143">
          <cell r="A143" t="str">
            <v>350110.521</v>
          </cell>
          <cell r="H143">
            <v>9000</v>
          </cell>
          <cell r="K143">
            <v>45000</v>
          </cell>
          <cell r="M143">
            <v>45000</v>
          </cell>
        </row>
        <row r="144">
          <cell r="A144" t="str">
            <v>350120.521</v>
          </cell>
          <cell r="H144">
            <v>46147.37</v>
          </cell>
          <cell r="K144">
            <v>214086.53</v>
          </cell>
          <cell r="M144">
            <v>201936.85</v>
          </cell>
        </row>
        <row r="145">
          <cell r="A145" t="str">
            <v>350130.521</v>
          </cell>
          <cell r="H145">
            <v>0</v>
          </cell>
          <cell r="K145">
            <v>0</v>
          </cell>
          <cell r="M145">
            <v>0</v>
          </cell>
        </row>
        <row r="146">
          <cell r="A146" t="str">
            <v>353110.521</v>
          </cell>
          <cell r="H146">
            <v>40588.959999999999</v>
          </cell>
          <cell r="K146">
            <v>176296.43</v>
          </cell>
          <cell r="M146">
            <v>239066.43</v>
          </cell>
        </row>
        <row r="147">
          <cell r="A147" t="str">
            <v>353120.521</v>
          </cell>
          <cell r="H147">
            <v>638651.80000000005</v>
          </cell>
          <cell r="K147">
            <v>2320649.73</v>
          </cell>
          <cell r="M147">
            <v>2372163.2400000002</v>
          </cell>
        </row>
        <row r="148">
          <cell r="A148" t="str">
            <v>353130.521</v>
          </cell>
          <cell r="H148">
            <v>72882.31</v>
          </cell>
          <cell r="K148">
            <v>265772.43</v>
          </cell>
          <cell r="M148">
            <v>387516.77</v>
          </cell>
        </row>
        <row r="149">
          <cell r="A149" t="str">
            <v>353140.521</v>
          </cell>
          <cell r="H149">
            <v>0</v>
          </cell>
          <cell r="K149">
            <v>0</v>
          </cell>
          <cell r="M149">
            <v>0</v>
          </cell>
        </row>
        <row r="150">
          <cell r="A150" t="str">
            <v>353150.521</v>
          </cell>
          <cell r="H150">
            <v>2750</v>
          </cell>
          <cell r="K150">
            <v>2193.89</v>
          </cell>
          <cell r="M150">
            <v>28797.89</v>
          </cell>
        </row>
        <row r="151">
          <cell r="A151" t="str">
            <v>354201.521</v>
          </cell>
          <cell r="H151">
            <v>1004501.51</v>
          </cell>
          <cell r="K151">
            <v>2652350.54</v>
          </cell>
          <cell r="M151">
            <v>2658393.54</v>
          </cell>
        </row>
        <row r="152">
          <cell r="A152" t="str">
            <v>355110.521</v>
          </cell>
          <cell r="H152">
            <v>24465</v>
          </cell>
          <cell r="K152">
            <v>93375</v>
          </cell>
          <cell r="M152">
            <v>88625</v>
          </cell>
        </row>
        <row r="153">
          <cell r="A153" t="str">
            <v>355120.521</v>
          </cell>
          <cell r="H153">
            <v>0</v>
          </cell>
          <cell r="K153">
            <v>1500</v>
          </cell>
          <cell r="M153">
            <v>1500</v>
          </cell>
        </row>
        <row r="154">
          <cell r="A154" t="str">
            <v>355150.521</v>
          </cell>
          <cell r="H154">
            <v>0</v>
          </cell>
          <cell r="K154">
            <v>0</v>
          </cell>
          <cell r="M154">
            <v>0</v>
          </cell>
        </row>
        <row r="155">
          <cell r="A155" t="str">
            <v>356110.521</v>
          </cell>
          <cell r="H155">
            <v>28610.55</v>
          </cell>
          <cell r="K155">
            <v>76789.72</v>
          </cell>
          <cell r="M155">
            <v>86198.13</v>
          </cell>
        </row>
        <row r="156">
          <cell r="A156" t="str">
            <v>356120.521</v>
          </cell>
          <cell r="H156">
            <v>42619.31</v>
          </cell>
          <cell r="K156">
            <v>213809.22</v>
          </cell>
          <cell r="M156">
            <v>293082.39</v>
          </cell>
        </row>
        <row r="157">
          <cell r="A157" t="str">
            <v>357110.521</v>
          </cell>
          <cell r="H157">
            <v>0</v>
          </cell>
          <cell r="K157">
            <v>0</v>
          </cell>
          <cell r="M157">
            <v>0</v>
          </cell>
        </row>
        <row r="158">
          <cell r="A158" t="str">
            <v>358110.521</v>
          </cell>
          <cell r="H158">
            <v>9400</v>
          </cell>
          <cell r="K158">
            <v>115808</v>
          </cell>
          <cell r="M158">
            <v>119808</v>
          </cell>
        </row>
        <row r="159">
          <cell r="A159" t="str">
            <v>359110.521</v>
          </cell>
          <cell r="H159">
            <v>24730.92</v>
          </cell>
          <cell r="K159">
            <v>142102.89000000001</v>
          </cell>
          <cell r="M159">
            <v>150994.89000000001</v>
          </cell>
        </row>
        <row r="160">
          <cell r="A160" t="str">
            <v>360110.521</v>
          </cell>
          <cell r="H160">
            <v>0</v>
          </cell>
          <cell r="K160">
            <v>426262.45</v>
          </cell>
          <cell r="M160">
            <v>426262.45</v>
          </cell>
        </row>
        <row r="161">
          <cell r="A161" t="str">
            <v>361120.521</v>
          </cell>
          <cell r="H161">
            <v>0</v>
          </cell>
          <cell r="K161">
            <v>13077.5</v>
          </cell>
          <cell r="M161">
            <v>13077.5</v>
          </cell>
        </row>
        <row r="162">
          <cell r="A162" t="str">
            <v>361130.521</v>
          </cell>
          <cell r="H162">
            <v>2899</v>
          </cell>
          <cell r="K162">
            <v>311762.31</v>
          </cell>
          <cell r="M162">
            <v>259986.66</v>
          </cell>
        </row>
        <row r="163">
          <cell r="A163" t="str">
            <v>361140.521</v>
          </cell>
          <cell r="H163">
            <v>0</v>
          </cell>
          <cell r="K163">
            <v>0</v>
          </cell>
          <cell r="M163">
            <v>0</v>
          </cell>
        </row>
        <row r="164">
          <cell r="A164" t="str">
            <v>361150.521</v>
          </cell>
          <cell r="H164">
            <v>0</v>
          </cell>
          <cell r="K164">
            <v>0</v>
          </cell>
          <cell r="M164">
            <v>0</v>
          </cell>
        </row>
        <row r="165">
          <cell r="A165" t="str">
            <v>380110.521</v>
          </cell>
          <cell r="H165">
            <v>0</v>
          </cell>
          <cell r="K165">
            <v>0</v>
          </cell>
          <cell r="M165">
            <v>0</v>
          </cell>
        </row>
        <row r="166">
          <cell r="A166" t="str">
            <v>380120.521</v>
          </cell>
          <cell r="H166">
            <v>0</v>
          </cell>
          <cell r="K166">
            <v>0</v>
          </cell>
          <cell r="M166">
            <v>0</v>
          </cell>
        </row>
        <row r="167">
          <cell r="A167" t="str">
            <v>380130.521</v>
          </cell>
          <cell r="H167">
            <v>0</v>
          </cell>
          <cell r="K167">
            <v>5245.94</v>
          </cell>
          <cell r="M167">
            <v>9245.94</v>
          </cell>
        </row>
        <row r="168">
          <cell r="A168" t="str">
            <v>390010.521</v>
          </cell>
          <cell r="H168">
            <v>0</v>
          </cell>
          <cell r="K168">
            <v>0</v>
          </cell>
          <cell r="M168">
            <v>0</v>
          </cell>
        </row>
        <row r="169">
          <cell r="A169" t="str">
            <v>410110.521</v>
          </cell>
          <cell r="H169">
            <v>77253.119999999995</v>
          </cell>
          <cell r="K169">
            <v>376265.6</v>
          </cell>
          <cell r="M169">
            <v>376265.6</v>
          </cell>
        </row>
        <row r="170">
          <cell r="A170" t="str">
            <v>410120.521</v>
          </cell>
          <cell r="H170">
            <v>0</v>
          </cell>
          <cell r="K170">
            <v>8461.14</v>
          </cell>
          <cell r="M170">
            <v>8461.14</v>
          </cell>
        </row>
        <row r="171">
          <cell r="A171" t="str">
            <v>410150.521</v>
          </cell>
          <cell r="H171">
            <v>455729.16</v>
          </cell>
          <cell r="K171">
            <v>2880336.6300000004</v>
          </cell>
          <cell r="M171">
            <v>2880336.67</v>
          </cell>
        </row>
        <row r="172">
          <cell r="A172" t="str">
            <v>411110.521</v>
          </cell>
          <cell r="H172">
            <v>30510.99</v>
          </cell>
          <cell r="K172">
            <v>160890.45000000001</v>
          </cell>
          <cell r="M172">
            <v>160890.45000000001</v>
          </cell>
        </row>
        <row r="173">
          <cell r="A173" t="str">
            <v>413110.521</v>
          </cell>
          <cell r="H173">
            <v>3000</v>
          </cell>
          <cell r="K173">
            <v>16576</v>
          </cell>
          <cell r="M173">
            <v>16576</v>
          </cell>
        </row>
        <row r="174">
          <cell r="A174" t="str">
            <v>413120.521</v>
          </cell>
          <cell r="H174">
            <v>32552.080000000002</v>
          </cell>
          <cell r="K174">
            <v>168346.8</v>
          </cell>
          <cell r="M174">
            <v>168346.8</v>
          </cell>
        </row>
        <row r="175">
          <cell r="A175" t="str">
            <v>413150.521</v>
          </cell>
          <cell r="H175">
            <v>550.49</v>
          </cell>
          <cell r="K175">
            <v>2543.6099999999997</v>
          </cell>
          <cell r="M175">
            <v>2543.61</v>
          </cell>
        </row>
        <row r="176">
          <cell r="A176" t="str">
            <v>413160.521</v>
          </cell>
          <cell r="H176">
            <v>1223.42</v>
          </cell>
          <cell r="K176">
            <v>7356.46</v>
          </cell>
          <cell r="M176">
            <v>7356.46</v>
          </cell>
        </row>
        <row r="177">
          <cell r="A177" t="str">
            <v>413170.521</v>
          </cell>
          <cell r="H177">
            <v>2752.81</v>
          </cell>
          <cell r="K177">
            <v>14021.32</v>
          </cell>
          <cell r="M177">
            <v>14021.32</v>
          </cell>
        </row>
        <row r="178">
          <cell r="A178" t="str">
            <v>413180.521</v>
          </cell>
          <cell r="H178">
            <v>14322.92</v>
          </cell>
          <cell r="K178">
            <v>74222.600000000006</v>
          </cell>
          <cell r="M178">
            <v>74222.600000000006</v>
          </cell>
        </row>
        <row r="179">
          <cell r="A179" t="str">
            <v>413190.521</v>
          </cell>
          <cell r="H179">
            <v>0</v>
          </cell>
          <cell r="K179">
            <v>24407.18</v>
          </cell>
          <cell r="M179">
            <v>24407.18</v>
          </cell>
        </row>
        <row r="180">
          <cell r="A180" t="str">
            <v>413210.521</v>
          </cell>
          <cell r="H180">
            <v>14447.37</v>
          </cell>
          <cell r="K180">
            <v>55947.37</v>
          </cell>
          <cell r="M180">
            <v>52000</v>
          </cell>
        </row>
        <row r="181">
          <cell r="A181" t="str">
            <v>413220.521</v>
          </cell>
          <cell r="H181">
            <v>2867</v>
          </cell>
          <cell r="K181">
            <v>80035</v>
          </cell>
          <cell r="M181">
            <v>80035</v>
          </cell>
        </row>
        <row r="182">
          <cell r="A182" t="str">
            <v>413230.521</v>
          </cell>
          <cell r="H182">
            <v>0</v>
          </cell>
          <cell r="K182">
            <v>0</v>
          </cell>
          <cell r="M182">
            <v>0</v>
          </cell>
        </row>
        <row r="183">
          <cell r="A183" t="str">
            <v>413240.521</v>
          </cell>
          <cell r="H183">
            <v>0</v>
          </cell>
          <cell r="K183">
            <v>0</v>
          </cell>
          <cell r="M183">
            <v>0</v>
          </cell>
        </row>
        <row r="184">
          <cell r="A184" t="str">
            <v>413250.521</v>
          </cell>
          <cell r="H184">
            <v>371093.76000000001</v>
          </cell>
          <cell r="K184">
            <v>3966307.88</v>
          </cell>
          <cell r="M184">
            <v>3941621.81</v>
          </cell>
        </row>
        <row r="185">
          <cell r="A185" t="str">
            <v>413260.521</v>
          </cell>
          <cell r="H185">
            <v>0</v>
          </cell>
          <cell r="K185">
            <v>0</v>
          </cell>
          <cell r="M185">
            <v>0</v>
          </cell>
        </row>
        <row r="186">
          <cell r="A186" t="str">
            <v>413270.521</v>
          </cell>
          <cell r="H186">
            <v>185000</v>
          </cell>
          <cell r="K186">
            <v>835000</v>
          </cell>
          <cell r="M186">
            <v>823947.37</v>
          </cell>
        </row>
        <row r="187">
          <cell r="A187" t="str">
            <v>413280.521</v>
          </cell>
          <cell r="H187">
            <v>12190.8</v>
          </cell>
          <cell r="K187">
            <v>101585.14</v>
          </cell>
          <cell r="M187">
            <v>100322.66</v>
          </cell>
        </row>
        <row r="188">
          <cell r="A188" t="str">
            <v>441110.521</v>
          </cell>
          <cell r="H188">
            <v>0</v>
          </cell>
          <cell r="K188">
            <v>0</v>
          </cell>
          <cell r="M188">
            <v>0</v>
          </cell>
        </row>
        <row r="189">
          <cell r="A189" t="str">
            <v>441210.521</v>
          </cell>
          <cell r="H189">
            <v>0</v>
          </cell>
          <cell r="K189">
            <v>0</v>
          </cell>
          <cell r="M189">
            <v>0</v>
          </cell>
        </row>
        <row r="190">
          <cell r="A190" t="str">
            <v>441510.521</v>
          </cell>
          <cell r="H190">
            <v>5024.1400000000003</v>
          </cell>
          <cell r="K190">
            <v>24472.43</v>
          </cell>
          <cell r="M190">
            <v>0</v>
          </cell>
        </row>
        <row r="191">
          <cell r="A191" t="str">
            <v>441610.521</v>
          </cell>
          <cell r="H191">
            <v>15437.5</v>
          </cell>
          <cell r="K191">
            <v>75195.55</v>
          </cell>
          <cell r="M191">
            <v>0</v>
          </cell>
        </row>
        <row r="192">
          <cell r="A192" t="str">
            <v>450110.521</v>
          </cell>
          <cell r="H192">
            <v>0</v>
          </cell>
          <cell r="K192">
            <v>0</v>
          </cell>
          <cell r="M192">
            <v>0</v>
          </cell>
        </row>
        <row r="193">
          <cell r="A193" t="str">
            <v>450120.521</v>
          </cell>
          <cell r="H193">
            <v>71690</v>
          </cell>
          <cell r="K193">
            <v>350300</v>
          </cell>
          <cell r="M193">
            <v>362449.68</v>
          </cell>
        </row>
        <row r="194">
          <cell r="A194" t="str">
            <v>450130.521</v>
          </cell>
          <cell r="H194">
            <v>277477.08</v>
          </cell>
          <cell r="K194">
            <v>1387385.4000000001</v>
          </cell>
          <cell r="M194">
            <v>1387385.4</v>
          </cell>
        </row>
        <row r="195">
          <cell r="A195" t="str">
            <v>451110.521</v>
          </cell>
          <cell r="H195">
            <v>159</v>
          </cell>
          <cell r="K195">
            <v>795</v>
          </cell>
          <cell r="M195">
            <v>795</v>
          </cell>
        </row>
        <row r="196">
          <cell r="A196" t="str">
            <v>451120.521</v>
          </cell>
          <cell r="H196">
            <v>83.67</v>
          </cell>
          <cell r="K196">
            <v>418.34000000000003</v>
          </cell>
          <cell r="M196">
            <v>418.35</v>
          </cell>
        </row>
        <row r="197">
          <cell r="A197" t="str">
            <v>451130.521</v>
          </cell>
          <cell r="H197">
            <v>0</v>
          </cell>
          <cell r="K197">
            <v>0</v>
          </cell>
          <cell r="M197">
            <v>0</v>
          </cell>
        </row>
        <row r="198">
          <cell r="A198" t="str">
            <v>453110.521</v>
          </cell>
          <cell r="H198">
            <v>7029.97</v>
          </cell>
          <cell r="K198">
            <v>37876.949999999997</v>
          </cell>
          <cell r="M198">
            <v>39096.949999999997</v>
          </cell>
        </row>
        <row r="199">
          <cell r="A199" t="str">
            <v>453120.521</v>
          </cell>
          <cell r="H199">
            <v>33889.919999999998</v>
          </cell>
          <cell r="K199">
            <v>105286.81999999999</v>
          </cell>
          <cell r="M199">
            <v>105286.82</v>
          </cell>
        </row>
        <row r="200">
          <cell r="A200" t="str">
            <v>453130.521</v>
          </cell>
          <cell r="H200">
            <v>28335.29</v>
          </cell>
          <cell r="K200">
            <v>131654.95000000001</v>
          </cell>
          <cell r="M200">
            <v>131654.95000000001</v>
          </cell>
        </row>
        <row r="201">
          <cell r="A201" t="str">
            <v>453150.521</v>
          </cell>
          <cell r="H201">
            <v>6510.42</v>
          </cell>
          <cell r="K201">
            <v>47652.38</v>
          </cell>
          <cell r="M201">
            <v>47652.38</v>
          </cell>
        </row>
        <row r="202">
          <cell r="A202" t="str">
            <v>455110.521</v>
          </cell>
          <cell r="H202">
            <v>18520</v>
          </cell>
          <cell r="K202">
            <v>89230.25</v>
          </cell>
          <cell r="M202">
            <v>97280.25</v>
          </cell>
        </row>
        <row r="203">
          <cell r="A203" t="str">
            <v>456110.521</v>
          </cell>
          <cell r="H203">
            <v>7964.9</v>
          </cell>
          <cell r="K203">
            <v>36343.32</v>
          </cell>
          <cell r="M203">
            <v>41981.51</v>
          </cell>
        </row>
        <row r="204">
          <cell r="A204" t="str">
            <v>456120.521</v>
          </cell>
          <cell r="H204">
            <v>1691.73</v>
          </cell>
          <cell r="K204">
            <v>6114.49</v>
          </cell>
          <cell r="M204">
            <v>6034.49</v>
          </cell>
        </row>
        <row r="205">
          <cell r="A205" t="str">
            <v>459110.521</v>
          </cell>
          <cell r="H205">
            <v>0</v>
          </cell>
          <cell r="K205">
            <v>55408.98</v>
          </cell>
          <cell r="M205">
            <v>55374.81</v>
          </cell>
        </row>
        <row r="206">
          <cell r="A206" t="str">
            <v>460110.521</v>
          </cell>
          <cell r="H206">
            <v>0</v>
          </cell>
          <cell r="K206">
            <v>0</v>
          </cell>
          <cell r="M206">
            <v>0</v>
          </cell>
        </row>
        <row r="207">
          <cell r="A207" t="str">
            <v>461130.521</v>
          </cell>
          <cell r="H207">
            <v>0</v>
          </cell>
          <cell r="K207">
            <v>17005.349999999999</v>
          </cell>
          <cell r="M207">
            <v>68465.350000000006</v>
          </cell>
        </row>
        <row r="208">
          <cell r="A208" t="str">
            <v>471110.521</v>
          </cell>
          <cell r="H208">
            <v>0</v>
          </cell>
          <cell r="K208">
            <v>0</v>
          </cell>
          <cell r="M208">
            <v>0</v>
          </cell>
        </row>
        <row r="209">
          <cell r="A209" t="str">
            <v>480110.521</v>
          </cell>
          <cell r="H209">
            <v>0</v>
          </cell>
          <cell r="K209">
            <v>0</v>
          </cell>
          <cell r="M209">
            <v>0</v>
          </cell>
        </row>
        <row r="210">
          <cell r="A210" t="str">
            <v>480130.521</v>
          </cell>
          <cell r="H210">
            <v>850</v>
          </cell>
          <cell r="K210">
            <v>13700</v>
          </cell>
          <cell r="M210">
            <v>13700</v>
          </cell>
        </row>
        <row r="211">
          <cell r="A211" t="str">
            <v>480150.521</v>
          </cell>
          <cell r="H211">
            <v>6969.73</v>
          </cell>
          <cell r="K211">
            <v>35558.449999999997</v>
          </cell>
          <cell r="M211">
            <v>35558.449999999997</v>
          </cell>
        </row>
        <row r="212">
          <cell r="A212" t="str">
            <v>490010.521</v>
          </cell>
          <cell r="H212">
            <v>64085.61</v>
          </cell>
          <cell r="K212">
            <v>331426.07</v>
          </cell>
          <cell r="M212">
            <v>331426.07</v>
          </cell>
        </row>
        <row r="213">
          <cell r="A213" t="str">
            <v>670110.588</v>
          </cell>
          <cell r="H213">
            <v>50000</v>
          </cell>
          <cell r="K213">
            <v>250000</v>
          </cell>
          <cell r="M213">
            <v>250000</v>
          </cell>
        </row>
        <row r="214">
          <cell r="A214" t="str">
            <v>671110.588</v>
          </cell>
          <cell r="H214">
            <v>55000</v>
          </cell>
          <cell r="K214">
            <v>514100</v>
          </cell>
          <cell r="M214">
            <v>531700</v>
          </cell>
        </row>
        <row r="215">
          <cell r="A215" t="str">
            <v>672110.588</v>
          </cell>
          <cell r="H215">
            <v>97656.25</v>
          </cell>
          <cell r="K215">
            <v>505040.47</v>
          </cell>
          <cell r="M215">
            <v>505040.47</v>
          </cell>
        </row>
        <row r="216">
          <cell r="A216" t="str">
            <v>801110.521</v>
          </cell>
          <cell r="H216">
            <v>-157983.23999999976</v>
          </cell>
          <cell r="K216">
            <v>-1206658.0799999998</v>
          </cell>
          <cell r="M216">
            <v>-69176.929999999993</v>
          </cell>
        </row>
        <row r="217">
          <cell r="A217" t="str">
            <v>801111.521</v>
          </cell>
          <cell r="H217">
            <v>0</v>
          </cell>
          <cell r="K217">
            <v>0</v>
          </cell>
          <cell r="M217">
            <v>0</v>
          </cell>
        </row>
        <row r="218">
          <cell r="A218" t="str">
            <v>801210.521</v>
          </cell>
          <cell r="H218">
            <v>470458.89000000013</v>
          </cell>
          <cell r="K218">
            <v>-449561.72999999986</v>
          </cell>
          <cell r="M218">
            <v>-1608148.4</v>
          </cell>
        </row>
        <row r="219">
          <cell r="A219" t="str">
            <v>801211.521</v>
          </cell>
          <cell r="H219">
            <v>0</v>
          </cell>
          <cell r="K219">
            <v>0</v>
          </cell>
          <cell r="M219">
            <v>0</v>
          </cell>
        </row>
        <row r="220">
          <cell r="A220" t="str">
            <v>804010.521</v>
          </cell>
          <cell r="H220">
            <v>4410</v>
          </cell>
          <cell r="K220">
            <v>16126.81</v>
          </cell>
          <cell r="M220">
            <v>15995.74</v>
          </cell>
        </row>
        <row r="221">
          <cell r="A221" t="str">
            <v>804010.588</v>
          </cell>
          <cell r="H221">
            <v>0</v>
          </cell>
          <cell r="K221">
            <v>0</v>
          </cell>
          <cell r="M221">
            <v>0</v>
          </cell>
        </row>
        <row r="222">
          <cell r="A222" t="str">
            <v>804030.521</v>
          </cell>
          <cell r="H222">
            <v>0</v>
          </cell>
          <cell r="K222">
            <v>0</v>
          </cell>
          <cell r="M222">
            <v>-24786.76</v>
          </cell>
        </row>
        <row r="223">
          <cell r="A223" t="str">
            <v>804030.588</v>
          </cell>
          <cell r="H223">
            <v>0</v>
          </cell>
          <cell r="K223">
            <v>0</v>
          </cell>
          <cell r="M223">
            <v>0</v>
          </cell>
        </row>
        <row r="224">
          <cell r="A224" t="str">
            <v>804031.521</v>
          </cell>
          <cell r="H224">
            <v>0</v>
          </cell>
          <cell r="K224">
            <v>13667.02</v>
          </cell>
          <cell r="M224">
            <v>0</v>
          </cell>
        </row>
        <row r="225">
          <cell r="A225" t="str">
            <v>811134.521</v>
          </cell>
          <cell r="H225">
            <v>0</v>
          </cell>
          <cell r="K225">
            <v>1881165.32</v>
          </cell>
          <cell r="M225">
            <v>1881165.32</v>
          </cell>
        </row>
        <row r="226">
          <cell r="A226" t="str">
            <v>814019.521</v>
          </cell>
          <cell r="H226">
            <v>162760.42000000001</v>
          </cell>
          <cell r="K226">
            <v>841734.11</v>
          </cell>
          <cell r="M226">
            <v>841734.11</v>
          </cell>
        </row>
        <row r="227">
          <cell r="A227" t="str">
            <v>814058.521</v>
          </cell>
          <cell r="H227">
            <v>0</v>
          </cell>
          <cell r="K227">
            <v>0</v>
          </cell>
          <cell r="M227">
            <v>0</v>
          </cell>
        </row>
        <row r="228">
          <cell r="A228" t="str">
            <v>817128.521</v>
          </cell>
          <cell r="H228">
            <v>120012.69</v>
          </cell>
          <cell r="K228">
            <v>768399.15999999992</v>
          </cell>
          <cell r="M228">
            <v>768399.16</v>
          </cell>
        </row>
        <row r="229">
          <cell r="A229" t="str">
            <v>819999.521</v>
          </cell>
          <cell r="H229">
            <v>0</v>
          </cell>
          <cell r="K229">
            <v>274442.59000000003</v>
          </cell>
          <cell r="M229">
            <v>274442.59000000003</v>
          </cell>
        </row>
        <row r="230">
          <cell r="A230" t="str">
            <v>880010.521</v>
          </cell>
          <cell r="H230">
            <v>0</v>
          </cell>
          <cell r="K230">
            <v>14421</v>
          </cell>
          <cell r="M230">
            <v>26940.02</v>
          </cell>
        </row>
        <row r="231">
          <cell r="A231" t="str">
            <v>880010.588</v>
          </cell>
          <cell r="H231">
            <v>0</v>
          </cell>
          <cell r="K231">
            <v>-3580</v>
          </cell>
          <cell r="M231">
            <v>0</v>
          </cell>
        </row>
        <row r="232">
          <cell r="A232" t="str">
            <v>900110.521</v>
          </cell>
          <cell r="H232">
            <v>2307490.6500000004</v>
          </cell>
          <cell r="K232">
            <v>9407484.4800000004</v>
          </cell>
          <cell r="M232">
            <v>0</v>
          </cell>
        </row>
        <row r="233">
          <cell r="M233">
            <v>-2.0449078874662519E-8</v>
          </cell>
        </row>
      </sheetData>
      <sheetData sheetId="13">
        <row r="1">
          <cell r="A1" t="str">
            <v>Account No.</v>
          </cell>
          <cell r="H1" t="str">
            <v>This Period Balance</v>
          </cell>
          <cell r="K1" t="str">
            <v>Ending Balance</v>
          </cell>
          <cell r="M1" t="str">
            <v>TUBO's Ending Balance</v>
          </cell>
        </row>
        <row r="2">
          <cell r="A2" t="str">
            <v>010010.000</v>
          </cell>
          <cell r="H2">
            <v>0</v>
          </cell>
          <cell r="K2">
            <v>98716.09</v>
          </cell>
          <cell r="M2">
            <v>100000</v>
          </cell>
        </row>
        <row r="3">
          <cell r="A3" t="str">
            <v>011051.000</v>
          </cell>
          <cell r="H3">
            <v>3104740.3099999996</v>
          </cell>
          <cell r="K3">
            <v>39189063.400000006</v>
          </cell>
          <cell r="M3">
            <v>39189563.399999999</v>
          </cell>
        </row>
        <row r="4">
          <cell r="A4" t="str">
            <v>012010.000</v>
          </cell>
          <cell r="H4">
            <v>11362541.809999999</v>
          </cell>
          <cell r="K4">
            <v>41388078.43</v>
          </cell>
          <cell r="M4">
            <v>41467559.75</v>
          </cell>
        </row>
        <row r="5">
          <cell r="A5" t="str">
            <v>012900.000</v>
          </cell>
          <cell r="H5">
            <v>-656498.94000000134</v>
          </cell>
          <cell r="K5">
            <v>15006360.399999999</v>
          </cell>
          <cell r="M5">
            <v>14704268.279999999</v>
          </cell>
        </row>
        <row r="6">
          <cell r="A6" t="str">
            <v>013010.000</v>
          </cell>
          <cell r="H6">
            <v>0</v>
          </cell>
          <cell r="K6">
            <v>0</v>
          </cell>
          <cell r="M6">
            <v>-235671.87</v>
          </cell>
        </row>
        <row r="7">
          <cell r="A7" t="str">
            <v>013110.000</v>
          </cell>
          <cell r="H7">
            <v>-96277.28</v>
          </cell>
          <cell r="K7">
            <v>-1383360.2</v>
          </cell>
          <cell r="M7">
            <v>-1383360.2</v>
          </cell>
        </row>
        <row r="8">
          <cell r="A8" t="str">
            <v>013120.000</v>
          </cell>
          <cell r="H8">
            <v>0</v>
          </cell>
          <cell r="K8">
            <v>0</v>
          </cell>
          <cell r="M8">
            <v>0</v>
          </cell>
        </row>
        <row r="9">
          <cell r="A9" t="str">
            <v>014019.000</v>
          </cell>
          <cell r="H9">
            <v>0</v>
          </cell>
          <cell r="K9">
            <v>83032.490000000005</v>
          </cell>
          <cell r="M9">
            <v>0</v>
          </cell>
        </row>
        <row r="10">
          <cell r="A10" t="str">
            <v>014020.000</v>
          </cell>
          <cell r="H10">
            <v>0</v>
          </cell>
          <cell r="K10">
            <v>0</v>
          </cell>
          <cell r="M10">
            <v>0</v>
          </cell>
        </row>
        <row r="11">
          <cell r="A11" t="str">
            <v>014021.000</v>
          </cell>
          <cell r="H11">
            <v>0</v>
          </cell>
          <cell r="K11">
            <v>0</v>
          </cell>
          <cell r="M11">
            <v>0</v>
          </cell>
        </row>
        <row r="12">
          <cell r="A12" t="str">
            <v>014023.000</v>
          </cell>
          <cell r="H12">
            <v>0</v>
          </cell>
          <cell r="K12">
            <v>0</v>
          </cell>
          <cell r="M12">
            <v>0</v>
          </cell>
        </row>
        <row r="13">
          <cell r="A13" t="str">
            <v>014045.000</v>
          </cell>
          <cell r="H13">
            <v>0</v>
          </cell>
          <cell r="K13">
            <v>0</v>
          </cell>
          <cell r="M13">
            <v>0</v>
          </cell>
        </row>
        <row r="14">
          <cell r="A14" t="str">
            <v>014076.000</v>
          </cell>
          <cell r="H14">
            <v>0</v>
          </cell>
          <cell r="K14">
            <v>0</v>
          </cell>
          <cell r="M14">
            <v>0</v>
          </cell>
        </row>
        <row r="15">
          <cell r="A15" t="str">
            <v>014128.000</v>
          </cell>
          <cell r="H15">
            <v>0</v>
          </cell>
          <cell r="K15">
            <v>0</v>
          </cell>
          <cell r="M15">
            <v>0</v>
          </cell>
        </row>
        <row r="16">
          <cell r="A16" t="str">
            <v>014129.000</v>
          </cell>
          <cell r="H16">
            <v>0</v>
          </cell>
          <cell r="K16">
            <v>0</v>
          </cell>
          <cell r="M16">
            <v>0</v>
          </cell>
        </row>
        <row r="17">
          <cell r="A17" t="str">
            <v>014150.000</v>
          </cell>
          <cell r="H17">
            <v>0</v>
          </cell>
          <cell r="K17">
            <v>0</v>
          </cell>
          <cell r="M17">
            <v>0</v>
          </cell>
        </row>
        <row r="18">
          <cell r="A18" t="str">
            <v>014203.000</v>
          </cell>
          <cell r="H18">
            <v>0</v>
          </cell>
          <cell r="K18">
            <v>-83570.759999999995</v>
          </cell>
          <cell r="M18">
            <v>0</v>
          </cell>
        </row>
        <row r="19">
          <cell r="A19" t="str">
            <v>014998.000</v>
          </cell>
          <cell r="H19">
            <v>0</v>
          </cell>
          <cell r="K19">
            <v>0</v>
          </cell>
          <cell r="M19">
            <v>443233.92</v>
          </cell>
        </row>
        <row r="20">
          <cell r="A20" t="str">
            <v>014999.000</v>
          </cell>
          <cell r="H20">
            <v>268999.55000000005</v>
          </cell>
          <cell r="K20">
            <v>2388307.25</v>
          </cell>
          <cell r="M20">
            <v>2184077.25</v>
          </cell>
        </row>
        <row r="21">
          <cell r="A21" t="str">
            <v>015010.000</v>
          </cell>
          <cell r="H21">
            <v>-11860.75</v>
          </cell>
          <cell r="K21">
            <v>-14786.92</v>
          </cell>
          <cell r="M21">
            <v>1738063.19</v>
          </cell>
        </row>
        <row r="22">
          <cell r="A22" t="str">
            <v>015012.000</v>
          </cell>
          <cell r="H22">
            <v>0</v>
          </cell>
          <cell r="K22">
            <v>0</v>
          </cell>
          <cell r="M22">
            <v>0</v>
          </cell>
        </row>
        <row r="23">
          <cell r="A23" t="str">
            <v>015020.000</v>
          </cell>
          <cell r="H23">
            <v>37272.429999999935</v>
          </cell>
          <cell r="K23">
            <v>-1252071.47</v>
          </cell>
          <cell r="M23">
            <v>-2847079.6</v>
          </cell>
        </row>
        <row r="24">
          <cell r="A24" t="str">
            <v>015021.000</v>
          </cell>
          <cell r="H24">
            <v>35189.179999999935</v>
          </cell>
          <cell r="K24">
            <v>527612.24</v>
          </cell>
          <cell r="M24">
            <v>0</v>
          </cell>
        </row>
        <row r="25">
          <cell r="A25" t="str">
            <v>015022.000</v>
          </cell>
          <cell r="H25">
            <v>0</v>
          </cell>
          <cell r="K25">
            <v>0</v>
          </cell>
          <cell r="M25">
            <v>0</v>
          </cell>
        </row>
        <row r="26">
          <cell r="A26" t="str">
            <v>016013.000</v>
          </cell>
          <cell r="H26">
            <v>0</v>
          </cell>
          <cell r="K26">
            <v>-42521.31</v>
          </cell>
          <cell r="M26">
            <v>0</v>
          </cell>
        </row>
        <row r="27">
          <cell r="A27" t="str">
            <v>016020.000</v>
          </cell>
          <cell r="H27">
            <v>0</v>
          </cell>
          <cell r="K27">
            <v>15</v>
          </cell>
          <cell r="M27">
            <v>0</v>
          </cell>
        </row>
        <row r="28">
          <cell r="A28" t="str">
            <v>016999.000</v>
          </cell>
          <cell r="H28">
            <v>0</v>
          </cell>
          <cell r="K28">
            <v>0</v>
          </cell>
          <cell r="M28">
            <v>0</v>
          </cell>
        </row>
        <row r="29">
          <cell r="A29" t="str">
            <v>018002.000</v>
          </cell>
          <cell r="H29">
            <v>0</v>
          </cell>
          <cell r="K29">
            <v>0</v>
          </cell>
          <cell r="M29">
            <v>0</v>
          </cell>
        </row>
        <row r="30">
          <cell r="A30" t="str">
            <v>018014.000</v>
          </cell>
          <cell r="H30">
            <v>0</v>
          </cell>
          <cell r="K30">
            <v>0</v>
          </cell>
          <cell r="M30">
            <v>0</v>
          </cell>
        </row>
        <row r="31">
          <cell r="A31" t="str">
            <v>018019.000</v>
          </cell>
          <cell r="H31">
            <v>-155945.16000000003</v>
          </cell>
          <cell r="K31">
            <v>-10794108.07</v>
          </cell>
          <cell r="M31">
            <v>-380164.39</v>
          </cell>
        </row>
        <row r="32">
          <cell r="A32" t="str">
            <v>018020.000</v>
          </cell>
          <cell r="H32">
            <v>0</v>
          </cell>
          <cell r="K32">
            <v>0</v>
          </cell>
          <cell r="M32">
            <v>0</v>
          </cell>
        </row>
        <row r="33">
          <cell r="A33" t="str">
            <v>018021.000</v>
          </cell>
          <cell r="H33">
            <v>0</v>
          </cell>
          <cell r="K33">
            <v>0</v>
          </cell>
          <cell r="M33">
            <v>0</v>
          </cell>
        </row>
        <row r="34">
          <cell r="A34" t="str">
            <v>018022.000</v>
          </cell>
          <cell r="H34">
            <v>0</v>
          </cell>
          <cell r="K34">
            <v>0</v>
          </cell>
          <cell r="M34">
            <v>0</v>
          </cell>
        </row>
        <row r="35">
          <cell r="A35" t="str">
            <v>018023.000</v>
          </cell>
          <cell r="H35">
            <v>0</v>
          </cell>
          <cell r="K35">
            <v>0</v>
          </cell>
          <cell r="M35">
            <v>0</v>
          </cell>
        </row>
        <row r="36">
          <cell r="A36" t="str">
            <v>018045.000</v>
          </cell>
          <cell r="H36">
            <v>0</v>
          </cell>
          <cell r="K36">
            <v>0</v>
          </cell>
          <cell r="M36">
            <v>0</v>
          </cell>
        </row>
        <row r="37">
          <cell r="A37" t="str">
            <v>018079.000</v>
          </cell>
          <cell r="H37">
            <v>-84.980000000000018</v>
          </cell>
          <cell r="K37">
            <v>37412.21</v>
          </cell>
          <cell r="M37">
            <v>35241.54</v>
          </cell>
        </row>
        <row r="38">
          <cell r="A38" t="str">
            <v>018128.000</v>
          </cell>
          <cell r="H38">
            <v>-6797116.5300000003</v>
          </cell>
          <cell r="K38">
            <v>-49861321.75</v>
          </cell>
          <cell r="M38">
            <v>-40551349.899999999</v>
          </cell>
        </row>
        <row r="39">
          <cell r="A39" t="str">
            <v>018134.000</v>
          </cell>
          <cell r="H39">
            <v>580862.40999999992</v>
          </cell>
          <cell r="K39">
            <v>-1069430.3500000001</v>
          </cell>
          <cell r="M39">
            <v>-997449.54</v>
          </cell>
        </row>
        <row r="40">
          <cell r="A40" t="str">
            <v>018184.000</v>
          </cell>
          <cell r="H40">
            <v>-25812.429999999935</v>
          </cell>
          <cell r="K40">
            <v>11875478.85</v>
          </cell>
          <cell r="M40">
            <v>-4910627.8899999997</v>
          </cell>
        </row>
        <row r="41">
          <cell r="A41" t="str">
            <v>018570.000</v>
          </cell>
          <cell r="H41">
            <v>94372.89</v>
          </cell>
          <cell r="K41">
            <v>681602.51</v>
          </cell>
          <cell r="M41">
            <v>642055.67000000004</v>
          </cell>
        </row>
        <row r="42">
          <cell r="A42" t="str">
            <v>020003.000</v>
          </cell>
          <cell r="H42">
            <v>0</v>
          </cell>
          <cell r="K42">
            <v>0.01</v>
          </cell>
          <cell r="M42">
            <v>0</v>
          </cell>
        </row>
        <row r="43">
          <cell r="A43" t="str">
            <v>021000.000</v>
          </cell>
          <cell r="H43">
            <v>0</v>
          </cell>
          <cell r="K43">
            <v>0</v>
          </cell>
          <cell r="M43">
            <v>0</v>
          </cell>
        </row>
        <row r="44">
          <cell r="A44" t="str">
            <v>023014.000</v>
          </cell>
          <cell r="H44">
            <v>-304174.53000000003</v>
          </cell>
          <cell r="K44">
            <v>2389848.3499999996</v>
          </cell>
          <cell r="M44">
            <v>2389848.35</v>
          </cell>
        </row>
        <row r="45">
          <cell r="A45" t="str">
            <v>024000.000</v>
          </cell>
          <cell r="H45">
            <v>0</v>
          </cell>
          <cell r="K45">
            <v>0</v>
          </cell>
          <cell r="M45">
            <v>0</v>
          </cell>
        </row>
        <row r="46">
          <cell r="A46" t="str">
            <v>024048.000</v>
          </cell>
          <cell r="H46">
            <v>-18779.080000000002</v>
          </cell>
          <cell r="K46">
            <v>79286.069999999992</v>
          </cell>
          <cell r="M46">
            <v>79286.070000000007</v>
          </cell>
        </row>
        <row r="47">
          <cell r="A47" t="str">
            <v>027010.000</v>
          </cell>
          <cell r="H47">
            <v>0</v>
          </cell>
          <cell r="K47">
            <v>0</v>
          </cell>
          <cell r="M47">
            <v>0</v>
          </cell>
        </row>
        <row r="48">
          <cell r="A48" t="str">
            <v>028010.000</v>
          </cell>
          <cell r="H48">
            <v>0</v>
          </cell>
          <cell r="K48">
            <v>0</v>
          </cell>
          <cell r="M48">
            <v>0</v>
          </cell>
        </row>
        <row r="49">
          <cell r="A49" t="str">
            <v>028910.000</v>
          </cell>
          <cell r="H49">
            <v>0</v>
          </cell>
          <cell r="K49">
            <v>0</v>
          </cell>
          <cell r="M49">
            <v>0</v>
          </cell>
        </row>
        <row r="50">
          <cell r="A50" t="str">
            <v>029010.000</v>
          </cell>
          <cell r="H50">
            <v>-68480</v>
          </cell>
          <cell r="K50">
            <v>1619951.05</v>
          </cell>
          <cell r="M50">
            <v>1619951.05</v>
          </cell>
        </row>
        <row r="51">
          <cell r="A51" t="str">
            <v>029110.000</v>
          </cell>
          <cell r="H51">
            <v>-3726.0400000000081</v>
          </cell>
          <cell r="K51">
            <v>168986.86</v>
          </cell>
          <cell r="M51">
            <v>110000</v>
          </cell>
        </row>
        <row r="52">
          <cell r="A52" t="str">
            <v>029130.000</v>
          </cell>
          <cell r="H52">
            <v>-30445.24</v>
          </cell>
          <cell r="K52">
            <v>41636.58</v>
          </cell>
          <cell r="M52">
            <v>41636.559999999998</v>
          </cell>
        </row>
        <row r="53">
          <cell r="A53" t="str">
            <v>029150.000</v>
          </cell>
          <cell r="H53">
            <v>0</v>
          </cell>
          <cell r="K53">
            <v>0</v>
          </cell>
          <cell r="M53">
            <v>0</v>
          </cell>
        </row>
        <row r="54">
          <cell r="A54" t="str">
            <v>029170.000</v>
          </cell>
          <cell r="H54">
            <v>0</v>
          </cell>
          <cell r="K54">
            <v>2476509.19</v>
          </cell>
          <cell r="M54">
            <v>9885052.9100000001</v>
          </cell>
        </row>
        <row r="55">
          <cell r="A55" t="str">
            <v>029900.000</v>
          </cell>
          <cell r="H55">
            <v>-77850</v>
          </cell>
          <cell r="K55">
            <v>496509.24</v>
          </cell>
          <cell r="M55">
            <v>369182.66</v>
          </cell>
        </row>
        <row r="56">
          <cell r="A56" t="str">
            <v>041110.000</v>
          </cell>
          <cell r="H56">
            <v>0</v>
          </cell>
          <cell r="K56">
            <v>0</v>
          </cell>
          <cell r="M56">
            <v>0</v>
          </cell>
        </row>
        <row r="57">
          <cell r="A57" t="str">
            <v>041210.000</v>
          </cell>
          <cell r="H57">
            <v>0</v>
          </cell>
          <cell r="K57">
            <v>1</v>
          </cell>
          <cell r="M57">
            <v>1</v>
          </cell>
        </row>
        <row r="58">
          <cell r="A58" t="str">
            <v>041510.000</v>
          </cell>
          <cell r="H58">
            <v>0</v>
          </cell>
          <cell r="K58">
            <v>674115.26</v>
          </cell>
          <cell r="M58">
            <v>378827.91</v>
          </cell>
        </row>
        <row r="59">
          <cell r="A59" t="str">
            <v>041610.000</v>
          </cell>
          <cell r="H59">
            <v>0</v>
          </cell>
          <cell r="K59">
            <v>908820.47</v>
          </cell>
          <cell r="M59">
            <v>0</v>
          </cell>
        </row>
        <row r="60">
          <cell r="A60" t="str">
            <v>042110.000</v>
          </cell>
          <cell r="H60">
            <v>0</v>
          </cell>
          <cell r="K60">
            <v>1</v>
          </cell>
          <cell r="M60">
            <v>0</v>
          </cell>
        </row>
        <row r="61">
          <cell r="A61" t="str">
            <v>042210.000</v>
          </cell>
          <cell r="H61">
            <v>0</v>
          </cell>
          <cell r="K61">
            <v>0.28000000000000003</v>
          </cell>
          <cell r="M61">
            <v>0</v>
          </cell>
        </row>
        <row r="62">
          <cell r="A62" t="str">
            <v>042510.000</v>
          </cell>
          <cell r="H62">
            <v>-4862.07</v>
          </cell>
          <cell r="K62">
            <v>-431594.76</v>
          </cell>
          <cell r="M62">
            <v>-378215.98</v>
          </cell>
        </row>
        <row r="63">
          <cell r="A63" t="str">
            <v>042610.000</v>
          </cell>
          <cell r="H63">
            <v>-14939.51</v>
          </cell>
          <cell r="K63">
            <v>-151387.08000000002</v>
          </cell>
          <cell r="M63">
            <v>0</v>
          </cell>
        </row>
        <row r="64">
          <cell r="A64" t="str">
            <v>061110.000</v>
          </cell>
          <cell r="H64">
            <v>29.589999999999691</v>
          </cell>
          <cell r="K64">
            <v>-16930.57</v>
          </cell>
          <cell r="M64">
            <v>-3762.74</v>
          </cell>
        </row>
        <row r="65">
          <cell r="A65" t="str">
            <v>061111.000</v>
          </cell>
          <cell r="H65">
            <v>0</v>
          </cell>
          <cell r="K65">
            <v>15</v>
          </cell>
          <cell r="M65">
            <v>0</v>
          </cell>
        </row>
        <row r="66">
          <cell r="A66" t="str">
            <v>062010.000</v>
          </cell>
          <cell r="H66">
            <v>0</v>
          </cell>
          <cell r="K66">
            <v>0</v>
          </cell>
          <cell r="M66">
            <v>0</v>
          </cell>
        </row>
        <row r="67">
          <cell r="A67" t="str">
            <v>062110.000</v>
          </cell>
          <cell r="H67">
            <v>0</v>
          </cell>
          <cell r="K67">
            <v>0</v>
          </cell>
          <cell r="M67">
            <v>0</v>
          </cell>
        </row>
        <row r="68">
          <cell r="A68" t="str">
            <v>062120.000</v>
          </cell>
          <cell r="H68">
            <v>-4550</v>
          </cell>
          <cell r="K68">
            <v>-52600</v>
          </cell>
          <cell r="M68">
            <v>-52600</v>
          </cell>
        </row>
        <row r="69">
          <cell r="A69" t="str">
            <v>062130.000</v>
          </cell>
          <cell r="H69">
            <v>-410837.42</v>
          </cell>
          <cell r="K69">
            <v>-738539.62</v>
          </cell>
          <cell r="M69">
            <v>-715272.95</v>
          </cell>
        </row>
        <row r="70">
          <cell r="A70" t="str">
            <v>062160.000</v>
          </cell>
          <cell r="H70">
            <v>-160462.13</v>
          </cell>
          <cell r="K70">
            <v>-678973.69</v>
          </cell>
          <cell r="M70">
            <v>-678973.69</v>
          </cell>
        </row>
        <row r="71">
          <cell r="A71" t="str">
            <v>062210.000</v>
          </cell>
          <cell r="H71">
            <v>0</v>
          </cell>
          <cell r="K71">
            <v>0</v>
          </cell>
          <cell r="M71">
            <v>0</v>
          </cell>
        </row>
        <row r="72">
          <cell r="A72" t="str">
            <v>062310.000</v>
          </cell>
          <cell r="H72">
            <v>-3800</v>
          </cell>
          <cell r="K72">
            <v>-6328.37</v>
          </cell>
          <cell r="M72">
            <v>-6328.37</v>
          </cell>
        </row>
        <row r="73">
          <cell r="A73" t="str">
            <v>062410.000</v>
          </cell>
          <cell r="H73">
            <v>0</v>
          </cell>
          <cell r="K73">
            <v>0</v>
          </cell>
          <cell r="M73">
            <v>0</v>
          </cell>
        </row>
        <row r="74">
          <cell r="A74" t="str">
            <v>062510.000</v>
          </cell>
          <cell r="H74">
            <v>-14120.66</v>
          </cell>
          <cell r="K74">
            <v>-130833.04000000001</v>
          </cell>
          <cell r="M74">
            <v>-130833.04</v>
          </cell>
        </row>
        <row r="75">
          <cell r="A75" t="str">
            <v>062610.000</v>
          </cell>
          <cell r="H75">
            <v>-55000</v>
          </cell>
          <cell r="K75">
            <v>-285000</v>
          </cell>
          <cell r="M75">
            <v>-999134</v>
          </cell>
        </row>
        <row r="76">
          <cell r="A76" t="str">
            <v>062630.000</v>
          </cell>
          <cell r="H76">
            <v>0</v>
          </cell>
          <cell r="K76">
            <v>0</v>
          </cell>
          <cell r="M76">
            <v>-13442.08</v>
          </cell>
        </row>
        <row r="77">
          <cell r="A77" t="str">
            <v>062710.000</v>
          </cell>
          <cell r="H77">
            <v>-50000</v>
          </cell>
          <cell r="K77">
            <v>-390000</v>
          </cell>
          <cell r="M77">
            <v>-1200525.83</v>
          </cell>
        </row>
        <row r="78">
          <cell r="A78" t="str">
            <v>062810.000</v>
          </cell>
          <cell r="H78">
            <v>0</v>
          </cell>
          <cell r="K78">
            <v>-117505.92</v>
          </cell>
          <cell r="M78">
            <v>-117505.92</v>
          </cell>
        </row>
        <row r="79">
          <cell r="A79" t="str">
            <v>062910.000</v>
          </cell>
          <cell r="H79">
            <v>-1303243.8999999999</v>
          </cell>
          <cell r="K79">
            <v>-800137.28999999992</v>
          </cell>
          <cell r="M79">
            <v>-2554518.4</v>
          </cell>
        </row>
        <row r="80">
          <cell r="A80" t="str">
            <v>063010.000</v>
          </cell>
          <cell r="H80">
            <v>0</v>
          </cell>
          <cell r="K80">
            <v>0</v>
          </cell>
          <cell r="M80">
            <v>0</v>
          </cell>
        </row>
        <row r="81">
          <cell r="A81" t="str">
            <v>063210.000</v>
          </cell>
          <cell r="H81">
            <v>-32092.42</v>
          </cell>
          <cell r="K81">
            <v>-500403.42</v>
          </cell>
          <cell r="M81">
            <v>-491277.29</v>
          </cell>
        </row>
        <row r="82">
          <cell r="A82" t="str">
            <v>063310.000</v>
          </cell>
          <cell r="H82">
            <v>0</v>
          </cell>
          <cell r="K82">
            <v>0</v>
          </cell>
          <cell r="M82">
            <v>0</v>
          </cell>
        </row>
        <row r="83">
          <cell r="A83" t="str">
            <v>063410.000</v>
          </cell>
          <cell r="H83">
            <v>0</v>
          </cell>
          <cell r="K83">
            <v>930911.26</v>
          </cell>
          <cell r="M83">
            <v>0</v>
          </cell>
        </row>
        <row r="84">
          <cell r="A84" t="str">
            <v>063420.000</v>
          </cell>
          <cell r="H84">
            <v>0</v>
          </cell>
          <cell r="K84">
            <v>0</v>
          </cell>
          <cell r="M84">
            <v>0</v>
          </cell>
        </row>
        <row r="85">
          <cell r="A85" t="str">
            <v>064900.000</v>
          </cell>
          <cell r="H85">
            <v>913439.20000000019</v>
          </cell>
          <cell r="K85">
            <v>-3571929.04</v>
          </cell>
          <cell r="M85">
            <v>-4236642.3099999996</v>
          </cell>
        </row>
        <row r="86">
          <cell r="A86" t="str">
            <v>065010.000</v>
          </cell>
          <cell r="H86">
            <v>-1702249.1700000004</v>
          </cell>
          <cell r="K86">
            <v>-5990760.1400000006</v>
          </cell>
          <cell r="M86">
            <v>1851165.92</v>
          </cell>
        </row>
        <row r="87">
          <cell r="A87" t="str">
            <v>065020.000</v>
          </cell>
          <cell r="H87">
            <v>0</v>
          </cell>
          <cell r="K87">
            <v>-12777.14</v>
          </cell>
          <cell r="M87">
            <v>0</v>
          </cell>
        </row>
        <row r="88">
          <cell r="A88" t="str">
            <v>065030.000</v>
          </cell>
          <cell r="H88">
            <v>36477.400000000023</v>
          </cell>
          <cell r="K88">
            <v>-1103841.02</v>
          </cell>
          <cell r="M88">
            <v>-1026740.08</v>
          </cell>
        </row>
        <row r="89">
          <cell r="A89" t="str">
            <v>080010.000</v>
          </cell>
          <cell r="H89">
            <v>0</v>
          </cell>
          <cell r="K89">
            <v>-450000</v>
          </cell>
          <cell r="M89">
            <v>-450000</v>
          </cell>
        </row>
        <row r="90">
          <cell r="A90" t="str">
            <v>081010.000</v>
          </cell>
          <cell r="H90">
            <v>0</v>
          </cell>
          <cell r="K90">
            <v>0</v>
          </cell>
          <cell r="M90">
            <v>458951.39</v>
          </cell>
        </row>
        <row r="91">
          <cell r="A91" t="str">
            <v>081030.000</v>
          </cell>
          <cell r="H91">
            <v>0</v>
          </cell>
          <cell r="K91">
            <v>0</v>
          </cell>
          <cell r="M91">
            <v>0</v>
          </cell>
        </row>
        <row r="92">
          <cell r="A92" t="str">
            <v>082010.000</v>
          </cell>
          <cell r="H92">
            <v>0</v>
          </cell>
          <cell r="K92">
            <v>-24851202.239999998</v>
          </cell>
          <cell r="M92">
            <v>-32658571.91</v>
          </cell>
        </row>
        <row r="93">
          <cell r="A93" t="str">
            <v>082020.000</v>
          </cell>
          <cell r="H93">
            <v>0</v>
          </cell>
          <cell r="K93">
            <v>0</v>
          </cell>
          <cell r="M93">
            <v>0</v>
          </cell>
        </row>
        <row r="94">
          <cell r="A94" t="str">
            <v>084010.000</v>
          </cell>
          <cell r="H94">
            <v>0</v>
          </cell>
          <cell r="K94">
            <v>0</v>
          </cell>
          <cell r="M94">
            <v>1863234.6</v>
          </cell>
        </row>
        <row r="95">
          <cell r="A95" t="str">
            <v>110102.521</v>
          </cell>
          <cell r="H95">
            <v>-6425756.3700000001</v>
          </cell>
          <cell r="K95">
            <v>-25398011.740000002</v>
          </cell>
          <cell r="M95">
            <v>-24652230.379999999</v>
          </cell>
        </row>
        <row r="96">
          <cell r="A96" t="str">
            <v>110900.521</v>
          </cell>
          <cell r="H96">
            <v>0</v>
          </cell>
          <cell r="K96">
            <v>0</v>
          </cell>
          <cell r="M96">
            <v>0</v>
          </cell>
        </row>
        <row r="97">
          <cell r="A97" t="str">
            <v>113011.521</v>
          </cell>
          <cell r="H97">
            <v>-1043191.31</v>
          </cell>
          <cell r="K97">
            <v>-1043191.31</v>
          </cell>
          <cell r="M97">
            <v>-1043191.3</v>
          </cell>
        </row>
        <row r="98">
          <cell r="A98" t="str">
            <v>113012.521</v>
          </cell>
          <cell r="H98">
            <v>0</v>
          </cell>
          <cell r="K98">
            <v>-2699337.52</v>
          </cell>
          <cell r="M98">
            <v>-2699337.52</v>
          </cell>
        </row>
        <row r="99">
          <cell r="A99" t="str">
            <v>113014.521</v>
          </cell>
          <cell r="H99">
            <v>-774419.52</v>
          </cell>
          <cell r="K99">
            <v>-3739142.93</v>
          </cell>
          <cell r="M99">
            <v>-3739142.93</v>
          </cell>
        </row>
        <row r="100">
          <cell r="A100" t="str">
            <v>113015.521</v>
          </cell>
          <cell r="H100">
            <v>0</v>
          </cell>
          <cell r="K100">
            <v>0</v>
          </cell>
          <cell r="M100">
            <v>0</v>
          </cell>
        </row>
        <row r="101">
          <cell r="A101" t="str">
            <v>114048.521</v>
          </cell>
          <cell r="H101">
            <v>-70281.88</v>
          </cell>
          <cell r="K101">
            <v>-269862.46999999997</v>
          </cell>
          <cell r="M101">
            <v>-269862.46999999997</v>
          </cell>
        </row>
        <row r="102">
          <cell r="A102" t="str">
            <v>116101.521</v>
          </cell>
          <cell r="H102">
            <v>-8688293</v>
          </cell>
          <cell r="K102">
            <v>-33181877.25</v>
          </cell>
          <cell r="M102">
            <v>-32737269.77</v>
          </cell>
        </row>
        <row r="103">
          <cell r="A103" t="str">
            <v>190105.521</v>
          </cell>
          <cell r="H103">
            <v>-856837.11</v>
          </cell>
          <cell r="K103">
            <v>-5043795.37</v>
          </cell>
          <cell r="M103">
            <v>-5043795.3600000003</v>
          </cell>
        </row>
        <row r="104">
          <cell r="A104" t="str">
            <v>191107.521</v>
          </cell>
          <cell r="H104">
            <v>0</v>
          </cell>
          <cell r="K104">
            <v>0</v>
          </cell>
          <cell r="M104">
            <v>0</v>
          </cell>
        </row>
        <row r="105">
          <cell r="A105" t="str">
            <v>210102.521</v>
          </cell>
          <cell r="H105">
            <v>4247233.1400000006</v>
          </cell>
          <cell r="K105">
            <v>11612991.75</v>
          </cell>
          <cell r="M105">
            <v>12336530.029999999</v>
          </cell>
        </row>
        <row r="106">
          <cell r="A106" t="str">
            <v>213011.521</v>
          </cell>
          <cell r="H106">
            <v>356628.05</v>
          </cell>
          <cell r="K106">
            <v>356628.05</v>
          </cell>
          <cell r="M106">
            <v>356628.05</v>
          </cell>
        </row>
        <row r="107">
          <cell r="A107" t="str">
            <v>213012.521</v>
          </cell>
          <cell r="H107">
            <v>0</v>
          </cell>
          <cell r="K107">
            <v>993523.5</v>
          </cell>
          <cell r="M107">
            <v>993523.5</v>
          </cell>
        </row>
        <row r="108">
          <cell r="A108" t="str">
            <v>213013.521</v>
          </cell>
          <cell r="H108">
            <v>0</v>
          </cell>
          <cell r="K108">
            <v>0</v>
          </cell>
          <cell r="M108">
            <v>0</v>
          </cell>
        </row>
        <row r="109">
          <cell r="A109" t="str">
            <v>213014.521</v>
          </cell>
          <cell r="H109">
            <v>369363.55</v>
          </cell>
          <cell r="K109">
            <v>2221373.79</v>
          </cell>
          <cell r="M109">
            <v>2221373.79</v>
          </cell>
        </row>
        <row r="110">
          <cell r="A110" t="str">
            <v>213015.521</v>
          </cell>
          <cell r="H110">
            <v>0</v>
          </cell>
          <cell r="K110">
            <v>0</v>
          </cell>
          <cell r="M110">
            <v>0</v>
          </cell>
        </row>
        <row r="111">
          <cell r="A111" t="str">
            <v>214048.521</v>
          </cell>
          <cell r="H111">
            <v>18779.080000000002</v>
          </cell>
          <cell r="K111">
            <v>71337.929999999993</v>
          </cell>
          <cell r="M111">
            <v>71337.929999999993</v>
          </cell>
        </row>
        <row r="112">
          <cell r="A112" t="str">
            <v>290105.521</v>
          </cell>
          <cell r="H112">
            <v>746748.24</v>
          </cell>
          <cell r="K112">
            <v>4393617.29</v>
          </cell>
          <cell r="M112">
            <v>4393617.29</v>
          </cell>
        </row>
        <row r="113">
          <cell r="A113" t="str">
            <v>310110.521</v>
          </cell>
          <cell r="H113">
            <v>1097844.31</v>
          </cell>
          <cell r="K113">
            <v>4268203.83</v>
          </cell>
          <cell r="M113">
            <v>4268203.83</v>
          </cell>
        </row>
        <row r="114">
          <cell r="A114" t="str">
            <v>310120.521</v>
          </cell>
          <cell r="H114">
            <v>0</v>
          </cell>
          <cell r="K114">
            <v>23217.52</v>
          </cell>
          <cell r="M114">
            <v>23217.52</v>
          </cell>
        </row>
        <row r="115">
          <cell r="A115" t="str">
            <v>310140.521</v>
          </cell>
          <cell r="H115">
            <v>0</v>
          </cell>
          <cell r="K115">
            <v>0</v>
          </cell>
          <cell r="M115">
            <v>0</v>
          </cell>
        </row>
        <row r="116">
          <cell r="A116" t="str">
            <v>311110.521</v>
          </cell>
          <cell r="H116">
            <v>0</v>
          </cell>
          <cell r="K116">
            <v>0</v>
          </cell>
          <cell r="M116">
            <v>0</v>
          </cell>
        </row>
        <row r="117">
          <cell r="A117" t="str">
            <v>312110.521</v>
          </cell>
          <cell r="H117">
            <v>0</v>
          </cell>
          <cell r="K117">
            <v>0</v>
          </cell>
          <cell r="M117">
            <v>0</v>
          </cell>
        </row>
        <row r="118">
          <cell r="A118" t="str">
            <v>313110.521</v>
          </cell>
          <cell r="H118">
            <v>22925</v>
          </cell>
          <cell r="K118">
            <v>84425</v>
          </cell>
          <cell r="M118">
            <v>84425</v>
          </cell>
        </row>
        <row r="119">
          <cell r="A119" t="str">
            <v>313120.521</v>
          </cell>
          <cell r="H119">
            <v>0</v>
          </cell>
          <cell r="K119">
            <v>0</v>
          </cell>
          <cell r="M119">
            <v>0</v>
          </cell>
        </row>
        <row r="120">
          <cell r="A120" t="str">
            <v>313130.521</v>
          </cell>
          <cell r="H120">
            <v>0</v>
          </cell>
          <cell r="K120">
            <v>0</v>
          </cell>
          <cell r="M120">
            <v>0</v>
          </cell>
        </row>
        <row r="121">
          <cell r="A121" t="str">
            <v>313140.521</v>
          </cell>
          <cell r="H121">
            <v>6705</v>
          </cell>
          <cell r="K121">
            <v>9345</v>
          </cell>
          <cell r="M121">
            <v>9345</v>
          </cell>
        </row>
        <row r="122">
          <cell r="A122" t="str">
            <v>313150.521</v>
          </cell>
          <cell r="H122">
            <v>3716.2</v>
          </cell>
          <cell r="K122">
            <v>17958.7</v>
          </cell>
          <cell r="M122">
            <v>17958.7</v>
          </cell>
        </row>
        <row r="123">
          <cell r="A123" t="str">
            <v>313160.521</v>
          </cell>
          <cell r="H123">
            <v>10347.76</v>
          </cell>
          <cell r="K123">
            <v>50403.83</v>
          </cell>
          <cell r="M123">
            <v>50403.82</v>
          </cell>
        </row>
        <row r="124">
          <cell r="A124" t="str">
            <v>313170.521</v>
          </cell>
          <cell r="H124">
            <v>11611.890000000001</v>
          </cell>
          <cell r="K124">
            <v>53315.58</v>
          </cell>
          <cell r="M124">
            <v>53315.58</v>
          </cell>
        </row>
        <row r="125">
          <cell r="A125" t="str">
            <v>313180.521</v>
          </cell>
          <cell r="H125">
            <v>18326.86</v>
          </cell>
          <cell r="K125">
            <v>36629.86</v>
          </cell>
          <cell r="M125">
            <v>36629.86</v>
          </cell>
        </row>
        <row r="126">
          <cell r="A126" t="str">
            <v>313190.521</v>
          </cell>
          <cell r="H126">
            <v>32850</v>
          </cell>
          <cell r="K126">
            <v>67999.5</v>
          </cell>
          <cell r="M126">
            <v>88918</v>
          </cell>
        </row>
        <row r="127">
          <cell r="A127" t="str">
            <v>313210.521</v>
          </cell>
          <cell r="H127">
            <v>0</v>
          </cell>
          <cell r="K127">
            <v>0</v>
          </cell>
          <cell r="M127">
            <v>0</v>
          </cell>
        </row>
        <row r="128">
          <cell r="A128" t="str">
            <v>313220.521</v>
          </cell>
          <cell r="H128">
            <v>0</v>
          </cell>
          <cell r="K128">
            <v>0</v>
          </cell>
          <cell r="M128">
            <v>0</v>
          </cell>
        </row>
        <row r="129">
          <cell r="A129" t="str">
            <v>313230.521</v>
          </cell>
          <cell r="H129">
            <v>0</v>
          </cell>
          <cell r="K129">
            <v>0</v>
          </cell>
          <cell r="M129">
            <v>0</v>
          </cell>
        </row>
        <row r="130">
          <cell r="A130" t="str">
            <v>313250.521</v>
          </cell>
          <cell r="H130">
            <v>1375</v>
          </cell>
          <cell r="K130">
            <v>1973</v>
          </cell>
          <cell r="M130">
            <v>1973</v>
          </cell>
        </row>
        <row r="131">
          <cell r="A131" t="str">
            <v>313260.521</v>
          </cell>
          <cell r="H131">
            <v>0</v>
          </cell>
          <cell r="K131">
            <v>0</v>
          </cell>
          <cell r="M131">
            <v>0</v>
          </cell>
        </row>
        <row r="132">
          <cell r="A132" t="str">
            <v>313270.521</v>
          </cell>
          <cell r="H132">
            <v>36610</v>
          </cell>
          <cell r="K132">
            <v>116440</v>
          </cell>
          <cell r="M132">
            <v>116440</v>
          </cell>
        </row>
        <row r="133">
          <cell r="A133" t="str">
            <v>313280.521</v>
          </cell>
          <cell r="H133">
            <v>16291.2</v>
          </cell>
          <cell r="K133">
            <v>40013.82</v>
          </cell>
          <cell r="M133">
            <v>49745.37</v>
          </cell>
        </row>
        <row r="134">
          <cell r="A134" t="str">
            <v>313290.521</v>
          </cell>
          <cell r="H134">
            <v>160462.13</v>
          </cell>
          <cell r="K134">
            <v>678973.69</v>
          </cell>
          <cell r="M134">
            <v>678973.69</v>
          </cell>
        </row>
        <row r="135">
          <cell r="A135" t="str">
            <v>320110.521</v>
          </cell>
          <cell r="H135">
            <v>17486.18</v>
          </cell>
          <cell r="K135">
            <v>86700.81</v>
          </cell>
          <cell r="M135">
            <v>83904.44</v>
          </cell>
        </row>
        <row r="136">
          <cell r="A136" t="str">
            <v>321140.521</v>
          </cell>
          <cell r="H136">
            <v>0</v>
          </cell>
          <cell r="K136">
            <v>0</v>
          </cell>
          <cell r="M136">
            <v>0</v>
          </cell>
        </row>
        <row r="137">
          <cell r="A137" t="str">
            <v>321150.521</v>
          </cell>
          <cell r="H137">
            <v>0</v>
          </cell>
          <cell r="K137">
            <v>0</v>
          </cell>
          <cell r="M137">
            <v>0</v>
          </cell>
        </row>
        <row r="138">
          <cell r="A138" t="str">
            <v>321180.521</v>
          </cell>
          <cell r="H138">
            <v>0</v>
          </cell>
          <cell r="K138">
            <v>0</v>
          </cell>
          <cell r="M138">
            <v>0</v>
          </cell>
        </row>
        <row r="139">
          <cell r="A139" t="str">
            <v>322110.521</v>
          </cell>
          <cell r="H139">
            <v>31983.559999999998</v>
          </cell>
          <cell r="K139">
            <v>372505.12</v>
          </cell>
          <cell r="M139">
            <v>377323.62</v>
          </cell>
        </row>
        <row r="140">
          <cell r="A140" t="str">
            <v>323110.521</v>
          </cell>
          <cell r="H140">
            <v>0</v>
          </cell>
          <cell r="K140">
            <v>0</v>
          </cell>
          <cell r="M140">
            <v>0</v>
          </cell>
        </row>
        <row r="141">
          <cell r="A141" t="str">
            <v>323120.521</v>
          </cell>
          <cell r="H141">
            <v>0</v>
          </cell>
          <cell r="K141">
            <v>0</v>
          </cell>
          <cell r="M141">
            <v>-114274.51</v>
          </cell>
        </row>
        <row r="142">
          <cell r="A142" t="str">
            <v>323130.521</v>
          </cell>
          <cell r="H142">
            <v>1303243.8999999999</v>
          </cell>
          <cell r="K142">
            <v>4922558.33</v>
          </cell>
          <cell r="M142">
            <v>4922558.33</v>
          </cell>
        </row>
        <row r="143">
          <cell r="A143" t="str">
            <v>350110.521</v>
          </cell>
          <cell r="H143">
            <v>9000</v>
          </cell>
          <cell r="K143">
            <v>36000</v>
          </cell>
          <cell r="M143">
            <v>36000</v>
          </cell>
        </row>
        <row r="144">
          <cell r="A144" t="str">
            <v>350120.521</v>
          </cell>
          <cell r="H144">
            <v>38947.370000000003</v>
          </cell>
          <cell r="K144">
            <v>167939.16</v>
          </cell>
          <cell r="M144">
            <v>155789.48000000001</v>
          </cell>
        </row>
        <row r="145">
          <cell r="A145" t="str">
            <v>350130.521</v>
          </cell>
          <cell r="H145">
            <v>0</v>
          </cell>
          <cell r="K145">
            <v>0</v>
          </cell>
          <cell r="M145">
            <v>0</v>
          </cell>
        </row>
        <row r="146">
          <cell r="A146" t="str">
            <v>353110.521</v>
          </cell>
          <cell r="H146">
            <v>51995.07</v>
          </cell>
          <cell r="K146">
            <v>135707.47</v>
          </cell>
          <cell r="M146">
            <v>198477.47</v>
          </cell>
        </row>
        <row r="147">
          <cell r="A147" t="str">
            <v>353120.521</v>
          </cell>
          <cell r="H147">
            <v>426331.75</v>
          </cell>
          <cell r="K147">
            <v>1681997.93</v>
          </cell>
          <cell r="M147">
            <v>1733511.44</v>
          </cell>
        </row>
        <row r="148">
          <cell r="A148" t="str">
            <v>353130.521</v>
          </cell>
          <cell r="H148">
            <v>145989.39000000001</v>
          </cell>
          <cell r="K148">
            <v>192890.12000000002</v>
          </cell>
          <cell r="M148">
            <v>314580.82</v>
          </cell>
        </row>
        <row r="149">
          <cell r="A149" t="str">
            <v>353140.521</v>
          </cell>
          <cell r="H149">
            <v>0</v>
          </cell>
          <cell r="K149">
            <v>0</v>
          </cell>
          <cell r="M149">
            <v>0</v>
          </cell>
        </row>
        <row r="150">
          <cell r="A150" t="str">
            <v>353150.521</v>
          </cell>
          <cell r="H150">
            <v>2012.19</v>
          </cell>
          <cell r="K150">
            <v>-556.11000000000013</v>
          </cell>
          <cell r="M150">
            <v>26047.89</v>
          </cell>
        </row>
        <row r="151">
          <cell r="A151" t="str">
            <v>354201.521</v>
          </cell>
          <cell r="H151">
            <v>335732.46</v>
          </cell>
          <cell r="K151">
            <v>1647849.03</v>
          </cell>
          <cell r="M151">
            <v>1653892.03</v>
          </cell>
        </row>
        <row r="152">
          <cell r="A152" t="str">
            <v>355110.521</v>
          </cell>
          <cell r="H152">
            <v>18690</v>
          </cell>
          <cell r="K152">
            <v>68910</v>
          </cell>
          <cell r="M152">
            <v>64160</v>
          </cell>
        </row>
        <row r="153">
          <cell r="A153" t="str">
            <v>355120.521</v>
          </cell>
          <cell r="H153">
            <v>0</v>
          </cell>
          <cell r="K153">
            <v>1500</v>
          </cell>
          <cell r="M153">
            <v>1500</v>
          </cell>
        </row>
        <row r="154">
          <cell r="A154" t="str">
            <v>355150.521</v>
          </cell>
          <cell r="H154">
            <v>0</v>
          </cell>
          <cell r="K154">
            <v>0</v>
          </cell>
          <cell r="M154">
            <v>0</v>
          </cell>
        </row>
        <row r="155">
          <cell r="A155" t="str">
            <v>356110.521</v>
          </cell>
          <cell r="H155">
            <v>20346.98</v>
          </cell>
          <cell r="K155">
            <v>48179.17</v>
          </cell>
          <cell r="M155">
            <v>57587.58</v>
          </cell>
        </row>
        <row r="156">
          <cell r="A156" t="str">
            <v>356120.521</v>
          </cell>
          <cell r="H156">
            <v>71501.34</v>
          </cell>
          <cell r="K156">
            <v>171189.91</v>
          </cell>
          <cell r="M156">
            <v>247538.85</v>
          </cell>
        </row>
        <row r="157">
          <cell r="A157" t="str">
            <v>357110.521</v>
          </cell>
          <cell r="H157">
            <v>0</v>
          </cell>
          <cell r="K157">
            <v>0</v>
          </cell>
          <cell r="M157">
            <v>0</v>
          </cell>
        </row>
        <row r="158">
          <cell r="A158" t="str">
            <v>358110.521</v>
          </cell>
          <cell r="H158">
            <v>76020</v>
          </cell>
          <cell r="K158">
            <v>106408</v>
          </cell>
          <cell r="M158">
            <v>110408</v>
          </cell>
        </row>
        <row r="159">
          <cell r="A159" t="str">
            <v>359110.521</v>
          </cell>
          <cell r="H159">
            <v>41202.06</v>
          </cell>
          <cell r="K159">
            <v>117371.97</v>
          </cell>
          <cell r="M159">
            <v>126263.97</v>
          </cell>
        </row>
        <row r="160">
          <cell r="A160" t="str">
            <v>360110.521</v>
          </cell>
          <cell r="H160">
            <v>0</v>
          </cell>
          <cell r="K160">
            <v>426262.45</v>
          </cell>
          <cell r="M160">
            <v>426262.45</v>
          </cell>
        </row>
        <row r="161">
          <cell r="A161" t="str">
            <v>361120.521</v>
          </cell>
          <cell r="H161">
            <v>0</v>
          </cell>
          <cell r="K161">
            <v>13077.5</v>
          </cell>
          <cell r="M161">
            <v>13077.5</v>
          </cell>
        </row>
        <row r="162">
          <cell r="A162" t="str">
            <v>361130.521</v>
          </cell>
          <cell r="H162">
            <v>86500</v>
          </cell>
          <cell r="K162">
            <v>308863.31</v>
          </cell>
          <cell r="M162">
            <v>257087.66</v>
          </cell>
        </row>
        <row r="163">
          <cell r="A163" t="str">
            <v>361140.521</v>
          </cell>
          <cell r="H163">
            <v>0</v>
          </cell>
          <cell r="K163">
            <v>0</v>
          </cell>
          <cell r="M163">
            <v>0</v>
          </cell>
        </row>
        <row r="164">
          <cell r="A164" t="str">
            <v>361150.521</v>
          </cell>
          <cell r="H164">
            <v>0</v>
          </cell>
          <cell r="K164">
            <v>0</v>
          </cell>
          <cell r="M164">
            <v>0</v>
          </cell>
        </row>
        <row r="165">
          <cell r="A165" t="str">
            <v>380110.521</v>
          </cell>
          <cell r="H165">
            <v>0</v>
          </cell>
          <cell r="K165">
            <v>0</v>
          </cell>
          <cell r="M165">
            <v>0</v>
          </cell>
        </row>
        <row r="166">
          <cell r="A166" t="str">
            <v>380120.521</v>
          </cell>
          <cell r="H166">
            <v>0</v>
          </cell>
          <cell r="K166">
            <v>0</v>
          </cell>
          <cell r="M166">
            <v>0</v>
          </cell>
        </row>
        <row r="167">
          <cell r="A167" t="str">
            <v>380130.521</v>
          </cell>
          <cell r="H167">
            <v>0</v>
          </cell>
          <cell r="K167">
            <v>5245.94</v>
          </cell>
          <cell r="M167">
            <v>9245.94</v>
          </cell>
        </row>
        <row r="168">
          <cell r="A168" t="str">
            <v>390010.521</v>
          </cell>
          <cell r="H168">
            <v>0</v>
          </cell>
          <cell r="K168">
            <v>0</v>
          </cell>
          <cell r="M168">
            <v>0</v>
          </cell>
        </row>
        <row r="169">
          <cell r="A169" t="str">
            <v>410110.521</v>
          </cell>
          <cell r="H169">
            <v>77253.119999999995</v>
          </cell>
          <cell r="K169">
            <v>299012.47999999998</v>
          </cell>
          <cell r="M169">
            <v>299012.47999999998</v>
          </cell>
        </row>
        <row r="170">
          <cell r="A170" t="str">
            <v>410120.521</v>
          </cell>
          <cell r="H170">
            <v>0</v>
          </cell>
          <cell r="K170">
            <v>8461.14</v>
          </cell>
          <cell r="M170">
            <v>8461.14</v>
          </cell>
        </row>
        <row r="171">
          <cell r="A171" t="str">
            <v>410150.521</v>
          </cell>
          <cell r="H171">
            <v>449293.97</v>
          </cell>
          <cell r="K171">
            <v>2424607.4699999997</v>
          </cell>
          <cell r="M171">
            <v>2424607.5099999998</v>
          </cell>
        </row>
        <row r="172">
          <cell r="A172" t="str">
            <v>411110.521</v>
          </cell>
          <cell r="H172">
            <v>31388.32</v>
          </cell>
          <cell r="K172">
            <v>130379.45999999999</v>
          </cell>
          <cell r="M172">
            <v>130379.46</v>
          </cell>
        </row>
        <row r="173">
          <cell r="A173" t="str">
            <v>413110.521</v>
          </cell>
          <cell r="H173">
            <v>3000</v>
          </cell>
          <cell r="K173">
            <v>13576</v>
          </cell>
          <cell r="M173">
            <v>13576</v>
          </cell>
        </row>
        <row r="174">
          <cell r="A174" t="str">
            <v>413120.521</v>
          </cell>
          <cell r="H174">
            <v>32092.42</v>
          </cell>
          <cell r="K174">
            <v>135794.72</v>
          </cell>
          <cell r="M174">
            <v>135794.72</v>
          </cell>
        </row>
        <row r="175">
          <cell r="A175" t="str">
            <v>413150.521</v>
          </cell>
          <cell r="H175">
            <v>550.49</v>
          </cell>
          <cell r="K175">
            <v>1993.1200000000001</v>
          </cell>
          <cell r="M175">
            <v>1993.12</v>
          </cell>
        </row>
        <row r="176">
          <cell r="A176" t="str">
            <v>413160.521</v>
          </cell>
          <cell r="H176">
            <v>1223.42</v>
          </cell>
          <cell r="K176">
            <v>6133.04</v>
          </cell>
          <cell r="M176">
            <v>6133.04</v>
          </cell>
        </row>
        <row r="177">
          <cell r="A177" t="str">
            <v>413170.521</v>
          </cell>
          <cell r="H177">
            <v>2752.81</v>
          </cell>
          <cell r="K177">
            <v>11268.51</v>
          </cell>
          <cell r="M177">
            <v>11268.51</v>
          </cell>
        </row>
        <row r="178">
          <cell r="A178" t="str">
            <v>413180.521</v>
          </cell>
          <cell r="H178">
            <v>14120.66</v>
          </cell>
          <cell r="K178">
            <v>59899.679999999993</v>
          </cell>
          <cell r="M178">
            <v>59899.68</v>
          </cell>
        </row>
        <row r="179">
          <cell r="A179" t="str">
            <v>413190.521</v>
          </cell>
          <cell r="H179">
            <v>0</v>
          </cell>
          <cell r="K179">
            <v>24407.18</v>
          </cell>
          <cell r="M179">
            <v>24407.18</v>
          </cell>
        </row>
        <row r="180">
          <cell r="A180" t="str">
            <v>413210.521</v>
          </cell>
          <cell r="H180">
            <v>10250</v>
          </cell>
          <cell r="K180">
            <v>41500</v>
          </cell>
          <cell r="M180">
            <v>41500</v>
          </cell>
        </row>
        <row r="181">
          <cell r="A181" t="str">
            <v>413220.521</v>
          </cell>
          <cell r="H181">
            <v>19292</v>
          </cell>
          <cell r="K181">
            <v>77168</v>
          </cell>
          <cell r="M181">
            <v>77168</v>
          </cell>
        </row>
        <row r="182">
          <cell r="A182" t="str">
            <v>413230.521</v>
          </cell>
          <cell r="H182">
            <v>0</v>
          </cell>
          <cell r="K182">
            <v>0</v>
          </cell>
          <cell r="M182">
            <v>0</v>
          </cell>
        </row>
        <row r="183">
          <cell r="A183" t="str">
            <v>413240.521</v>
          </cell>
          <cell r="H183">
            <v>0</v>
          </cell>
          <cell r="K183">
            <v>0</v>
          </cell>
          <cell r="M183">
            <v>0</v>
          </cell>
        </row>
        <row r="184">
          <cell r="A184" t="str">
            <v>413250.521</v>
          </cell>
          <cell r="H184">
            <v>397082.26</v>
          </cell>
          <cell r="K184">
            <v>3595214.12</v>
          </cell>
          <cell r="M184">
            <v>3570528.05</v>
          </cell>
        </row>
        <row r="185">
          <cell r="A185" t="str">
            <v>413260.521</v>
          </cell>
          <cell r="H185">
            <v>0</v>
          </cell>
          <cell r="K185">
            <v>0</v>
          </cell>
          <cell r="M185">
            <v>0</v>
          </cell>
        </row>
        <row r="186">
          <cell r="A186" t="str">
            <v>413270.521</v>
          </cell>
          <cell r="H186">
            <v>215000</v>
          </cell>
          <cell r="K186">
            <v>650000</v>
          </cell>
          <cell r="M186">
            <v>635000</v>
          </cell>
        </row>
        <row r="187">
          <cell r="A187" t="str">
            <v>413280.521</v>
          </cell>
          <cell r="H187">
            <v>20567.86</v>
          </cell>
          <cell r="K187">
            <v>89394.34</v>
          </cell>
          <cell r="M187">
            <v>88131.86</v>
          </cell>
        </row>
        <row r="188">
          <cell r="A188" t="str">
            <v>441110.521</v>
          </cell>
          <cell r="H188">
            <v>0</v>
          </cell>
          <cell r="K188">
            <v>0</v>
          </cell>
          <cell r="M188">
            <v>0</v>
          </cell>
        </row>
        <row r="189">
          <cell r="A189" t="str">
            <v>441210.521</v>
          </cell>
          <cell r="H189">
            <v>0</v>
          </cell>
          <cell r="K189">
            <v>0</v>
          </cell>
          <cell r="M189">
            <v>0</v>
          </cell>
        </row>
        <row r="190">
          <cell r="A190" t="str">
            <v>441510.521</v>
          </cell>
          <cell r="H190">
            <v>4862.07</v>
          </cell>
          <cell r="K190">
            <v>19448.29</v>
          </cell>
          <cell r="M190">
            <v>0</v>
          </cell>
        </row>
        <row r="191">
          <cell r="A191" t="str">
            <v>441610.521</v>
          </cell>
          <cell r="H191">
            <v>14939.51</v>
          </cell>
          <cell r="K191">
            <v>59758.05</v>
          </cell>
          <cell r="M191">
            <v>0</v>
          </cell>
        </row>
        <row r="192">
          <cell r="A192" t="str">
            <v>450110.521</v>
          </cell>
          <cell r="H192">
            <v>0</v>
          </cell>
          <cell r="K192">
            <v>0</v>
          </cell>
          <cell r="M192">
            <v>0</v>
          </cell>
        </row>
        <row r="193">
          <cell r="A193" t="str">
            <v>450120.521</v>
          </cell>
          <cell r="H193">
            <v>71690</v>
          </cell>
          <cell r="K193">
            <v>278610</v>
          </cell>
          <cell r="M193">
            <v>290759.67999999999</v>
          </cell>
        </row>
        <row r="194">
          <cell r="A194" t="str">
            <v>450130.521</v>
          </cell>
          <cell r="H194">
            <v>277477.08</v>
          </cell>
          <cell r="K194">
            <v>1109908.32</v>
          </cell>
          <cell r="M194">
            <v>1109908.32</v>
          </cell>
        </row>
        <row r="195">
          <cell r="A195" t="str">
            <v>451110.521</v>
          </cell>
          <cell r="H195">
            <v>159</v>
          </cell>
          <cell r="K195">
            <v>636</v>
          </cell>
          <cell r="M195">
            <v>636</v>
          </cell>
        </row>
        <row r="196">
          <cell r="A196" t="str">
            <v>451120.521</v>
          </cell>
          <cell r="H196">
            <v>83.67</v>
          </cell>
          <cell r="K196">
            <v>334.67</v>
          </cell>
          <cell r="M196">
            <v>334.68</v>
          </cell>
        </row>
        <row r="197">
          <cell r="A197" t="str">
            <v>451130.521</v>
          </cell>
          <cell r="H197">
            <v>0</v>
          </cell>
          <cell r="K197">
            <v>0</v>
          </cell>
          <cell r="M197">
            <v>0</v>
          </cell>
        </row>
        <row r="198">
          <cell r="A198" t="str">
            <v>453110.521</v>
          </cell>
          <cell r="H198">
            <v>5730</v>
          </cell>
          <cell r="K198">
            <v>30846.98</v>
          </cell>
          <cell r="M198">
            <v>32066.98</v>
          </cell>
        </row>
        <row r="199">
          <cell r="A199" t="str">
            <v>453120.521</v>
          </cell>
          <cell r="H199">
            <v>16250</v>
          </cell>
          <cell r="K199">
            <v>71396.899999999994</v>
          </cell>
          <cell r="M199">
            <v>71396.899999999994</v>
          </cell>
        </row>
        <row r="200">
          <cell r="A200" t="str">
            <v>453130.521</v>
          </cell>
          <cell r="H200">
            <v>659</v>
          </cell>
          <cell r="K200">
            <v>103319.66</v>
          </cell>
          <cell r="M200">
            <v>103319.66</v>
          </cell>
        </row>
        <row r="201">
          <cell r="A201" t="str">
            <v>453150.521</v>
          </cell>
          <cell r="H201">
            <v>8955.92</v>
          </cell>
          <cell r="K201">
            <v>41141.96</v>
          </cell>
          <cell r="M201">
            <v>41141.96</v>
          </cell>
        </row>
        <row r="202">
          <cell r="A202" t="str">
            <v>455110.521</v>
          </cell>
          <cell r="H202">
            <v>23260.25</v>
          </cell>
          <cell r="K202">
            <v>70710.25</v>
          </cell>
          <cell r="M202">
            <v>78760.25</v>
          </cell>
        </row>
        <row r="203">
          <cell r="A203" t="str">
            <v>456110.521</v>
          </cell>
          <cell r="H203">
            <v>5673.4</v>
          </cell>
          <cell r="K203">
            <v>28378.42</v>
          </cell>
          <cell r="M203">
            <v>34016.61</v>
          </cell>
        </row>
        <row r="204">
          <cell r="A204" t="str">
            <v>456120.521</v>
          </cell>
          <cell r="H204">
            <v>0</v>
          </cell>
          <cell r="K204">
            <v>4422.76</v>
          </cell>
          <cell r="M204">
            <v>4342.76</v>
          </cell>
        </row>
        <row r="205">
          <cell r="A205" t="str">
            <v>459110.521</v>
          </cell>
          <cell r="H205">
            <v>1775.7</v>
          </cell>
          <cell r="K205">
            <v>55408.979999999996</v>
          </cell>
          <cell r="M205">
            <v>55374.81</v>
          </cell>
        </row>
        <row r="206">
          <cell r="A206" t="str">
            <v>460110.521</v>
          </cell>
          <cell r="H206">
            <v>0</v>
          </cell>
          <cell r="K206">
            <v>0</v>
          </cell>
          <cell r="M206">
            <v>0</v>
          </cell>
        </row>
        <row r="207">
          <cell r="A207" t="str">
            <v>461130.521</v>
          </cell>
          <cell r="H207">
            <v>0</v>
          </cell>
          <cell r="K207">
            <v>17005.349999999999</v>
          </cell>
          <cell r="M207">
            <v>68465.350000000006</v>
          </cell>
        </row>
        <row r="208">
          <cell r="A208" t="str">
            <v>471110.521</v>
          </cell>
          <cell r="H208">
            <v>0</v>
          </cell>
          <cell r="K208">
            <v>0</v>
          </cell>
          <cell r="M208">
            <v>0</v>
          </cell>
        </row>
        <row r="209">
          <cell r="A209" t="str">
            <v>480110.521</v>
          </cell>
          <cell r="H209">
            <v>0</v>
          </cell>
          <cell r="K209">
            <v>0</v>
          </cell>
          <cell r="M209">
            <v>0</v>
          </cell>
        </row>
        <row r="210">
          <cell r="A210" t="str">
            <v>480130.521</v>
          </cell>
          <cell r="H210">
            <v>3100</v>
          </cell>
          <cell r="K210">
            <v>12850</v>
          </cell>
          <cell r="M210">
            <v>12850</v>
          </cell>
        </row>
        <row r="211">
          <cell r="A211" t="str">
            <v>480150.521</v>
          </cell>
          <cell r="H211">
            <v>6831.19</v>
          </cell>
          <cell r="K211">
            <v>28588.719999999998</v>
          </cell>
          <cell r="M211">
            <v>28588.720000000001</v>
          </cell>
        </row>
        <row r="212">
          <cell r="A212" t="str">
            <v>490010.521</v>
          </cell>
          <cell r="H212">
            <v>63180.68</v>
          </cell>
          <cell r="K212">
            <v>267340.46000000002</v>
          </cell>
          <cell r="M212">
            <v>267340.46000000002</v>
          </cell>
        </row>
        <row r="213">
          <cell r="A213" t="str">
            <v>670110.588</v>
          </cell>
          <cell r="H213">
            <v>50000</v>
          </cell>
          <cell r="K213">
            <v>200000</v>
          </cell>
          <cell r="M213">
            <v>200000</v>
          </cell>
        </row>
        <row r="214">
          <cell r="A214" t="str">
            <v>671110.588</v>
          </cell>
          <cell r="H214">
            <v>214000</v>
          </cell>
          <cell r="K214">
            <v>459100</v>
          </cell>
          <cell r="M214">
            <v>476700</v>
          </cell>
        </row>
        <row r="215">
          <cell r="A215" t="str">
            <v>672110.588</v>
          </cell>
          <cell r="H215">
            <v>96277.28</v>
          </cell>
          <cell r="K215">
            <v>407384.22</v>
          </cell>
          <cell r="M215">
            <v>407384.22</v>
          </cell>
        </row>
        <row r="216">
          <cell r="A216" t="str">
            <v>801110.521</v>
          </cell>
          <cell r="H216">
            <v>-2880836.53</v>
          </cell>
          <cell r="K216">
            <v>-1048674.8399999999</v>
          </cell>
          <cell r="M216">
            <v>1271626.27</v>
          </cell>
        </row>
        <row r="217">
          <cell r="A217" t="str">
            <v>801111.521</v>
          </cell>
          <cell r="H217">
            <v>1301668.05</v>
          </cell>
          <cell r="K217">
            <v>0</v>
          </cell>
          <cell r="M217">
            <v>0</v>
          </cell>
        </row>
        <row r="218">
          <cell r="A218" t="str">
            <v>801210.521</v>
          </cell>
          <cell r="H218">
            <v>-248783.3899999999</v>
          </cell>
          <cell r="K218">
            <v>-920020.61999999988</v>
          </cell>
          <cell r="M218">
            <v>-4479908.08</v>
          </cell>
        </row>
        <row r="219">
          <cell r="A219" t="str">
            <v>801211.521</v>
          </cell>
          <cell r="H219">
            <v>972339.91</v>
          </cell>
          <cell r="K219">
            <v>0</v>
          </cell>
          <cell r="M219">
            <v>0</v>
          </cell>
        </row>
        <row r="220">
          <cell r="A220" t="str">
            <v>804010.521</v>
          </cell>
          <cell r="H220">
            <v>-357.15000000000009</v>
          </cell>
          <cell r="K220">
            <v>11716.81</v>
          </cell>
          <cell r="M220">
            <v>12085.74</v>
          </cell>
        </row>
        <row r="221">
          <cell r="A221" t="str">
            <v>804010.588</v>
          </cell>
          <cell r="H221">
            <v>1767.15</v>
          </cell>
          <cell r="K221">
            <v>0</v>
          </cell>
          <cell r="M221">
            <v>0</v>
          </cell>
        </row>
        <row r="222">
          <cell r="A222" t="str">
            <v>804030.521</v>
          </cell>
          <cell r="H222">
            <v>0</v>
          </cell>
          <cell r="K222">
            <v>0</v>
          </cell>
          <cell r="M222">
            <v>-24786.76</v>
          </cell>
        </row>
        <row r="223">
          <cell r="A223" t="str">
            <v>804030.588</v>
          </cell>
          <cell r="H223">
            <v>0</v>
          </cell>
          <cell r="K223">
            <v>0</v>
          </cell>
          <cell r="M223">
            <v>0</v>
          </cell>
        </row>
        <row r="224">
          <cell r="A224" t="str">
            <v>804031.521</v>
          </cell>
          <cell r="H224">
            <v>0</v>
          </cell>
          <cell r="K224">
            <v>13667.02</v>
          </cell>
          <cell r="M224">
            <v>0</v>
          </cell>
        </row>
        <row r="225">
          <cell r="A225" t="str">
            <v>811134.521</v>
          </cell>
          <cell r="H225">
            <v>0</v>
          </cell>
          <cell r="K225">
            <v>1881165.32</v>
          </cell>
          <cell r="M225">
            <v>1881165.32</v>
          </cell>
        </row>
        <row r="226">
          <cell r="A226" t="str">
            <v>814019.521</v>
          </cell>
          <cell r="H226">
            <v>160462.13</v>
          </cell>
          <cell r="K226">
            <v>678973.69</v>
          </cell>
          <cell r="M226">
            <v>678973.69</v>
          </cell>
        </row>
        <row r="227">
          <cell r="A227" t="str">
            <v>814058.521</v>
          </cell>
          <cell r="H227">
            <v>0</v>
          </cell>
          <cell r="K227">
            <v>0</v>
          </cell>
          <cell r="M227">
            <v>0</v>
          </cell>
        </row>
        <row r="228">
          <cell r="A228" t="str">
            <v>817128.521</v>
          </cell>
          <cell r="H228">
            <v>168726.9</v>
          </cell>
          <cell r="K228">
            <v>648386.47</v>
          </cell>
          <cell r="M228">
            <v>648386.47</v>
          </cell>
        </row>
        <row r="229">
          <cell r="A229" t="str">
            <v>819999.521</v>
          </cell>
          <cell r="H229">
            <v>0</v>
          </cell>
          <cell r="K229">
            <v>274442.59000000003</v>
          </cell>
          <cell r="M229">
            <v>274442.59000000003</v>
          </cell>
        </row>
        <row r="230">
          <cell r="A230" t="str">
            <v>880010.521</v>
          </cell>
          <cell r="H230">
            <v>4473</v>
          </cell>
          <cell r="K230">
            <v>14421</v>
          </cell>
          <cell r="M230">
            <v>26940.02</v>
          </cell>
        </row>
        <row r="231">
          <cell r="A231" t="str">
            <v>880010.588</v>
          </cell>
          <cell r="H231">
            <v>0</v>
          </cell>
          <cell r="K231">
            <v>-3580</v>
          </cell>
          <cell r="M231">
            <v>0</v>
          </cell>
        </row>
        <row r="232">
          <cell r="A232" t="str">
            <v>900110.521</v>
          </cell>
          <cell r="H232">
            <v>1975030.8499999996</v>
          </cell>
          <cell r="K232">
            <v>7099993.8300000001</v>
          </cell>
          <cell r="M232">
            <v>0</v>
          </cell>
        </row>
        <row r="233">
          <cell r="M233">
            <v>1.0400981409475207E-8</v>
          </cell>
        </row>
        <row r="234">
          <cell r="M234">
            <v>2.0801962818950415E-8</v>
          </cell>
        </row>
      </sheetData>
      <sheetData sheetId="14">
        <row r="1">
          <cell r="A1" t="str">
            <v>Account No.</v>
          </cell>
          <cell r="H1" t="str">
            <v>This Period Balance</v>
          </cell>
          <cell r="K1" t="str">
            <v>Ending Balance</v>
          </cell>
          <cell r="M1" t="str">
            <v>TUBO's Ending Balance</v>
          </cell>
        </row>
        <row r="2">
          <cell r="A2" t="str">
            <v>500.001105.01</v>
          </cell>
          <cell r="H2">
            <v>0</v>
          </cell>
          <cell r="K2">
            <v>98716.09</v>
          </cell>
          <cell r="M2">
            <v>100000</v>
          </cell>
        </row>
        <row r="3">
          <cell r="A3" t="str">
            <v>500.001105.02</v>
          </cell>
          <cell r="H3">
            <v>0</v>
          </cell>
          <cell r="K3">
            <v>0</v>
          </cell>
          <cell r="M3">
            <v>0</v>
          </cell>
        </row>
        <row r="4">
          <cell r="A4" t="str">
            <v>500.001110.01</v>
          </cell>
          <cell r="H4">
            <v>20631465.18</v>
          </cell>
          <cell r="K4">
            <v>36084323.090000004</v>
          </cell>
          <cell r="M4">
            <v>36084823.090000004</v>
          </cell>
        </row>
        <row r="5">
          <cell r="A5" t="str">
            <v>500.001110.02</v>
          </cell>
          <cell r="H5">
            <v>0</v>
          </cell>
          <cell r="K5">
            <v>0</v>
          </cell>
          <cell r="M5">
            <v>0</v>
          </cell>
        </row>
        <row r="6">
          <cell r="A6" t="str">
            <v>500.001210</v>
          </cell>
          <cell r="H6">
            <v>-31462103.930000003</v>
          </cell>
          <cell r="K6">
            <v>30025536.619999994</v>
          </cell>
          <cell r="M6">
            <v>30105198.5</v>
          </cell>
        </row>
        <row r="7">
          <cell r="A7" t="str">
            <v>500.001211</v>
          </cell>
          <cell r="H7">
            <v>0</v>
          </cell>
          <cell r="K7">
            <v>0</v>
          </cell>
          <cell r="M7">
            <v>-235671.87</v>
          </cell>
        </row>
        <row r="8">
          <cell r="A8" t="str">
            <v>500.001215.01</v>
          </cell>
          <cell r="H8">
            <v>-101626.02</v>
          </cell>
          <cell r="K8">
            <v>-1287082.92</v>
          </cell>
          <cell r="M8">
            <v>-1287082.92</v>
          </cell>
        </row>
        <row r="9">
          <cell r="A9" t="str">
            <v>500.001215.02</v>
          </cell>
          <cell r="H9">
            <v>0</v>
          </cell>
          <cell r="K9">
            <v>0</v>
          </cell>
          <cell r="M9">
            <v>0</v>
          </cell>
        </row>
        <row r="10">
          <cell r="A10" t="str">
            <v>500.001305.01</v>
          </cell>
          <cell r="H10">
            <v>0</v>
          </cell>
          <cell r="K10">
            <v>83032.490000000005</v>
          </cell>
          <cell r="M10">
            <v>0</v>
          </cell>
        </row>
        <row r="11">
          <cell r="A11" t="str">
            <v>500.001305.02</v>
          </cell>
          <cell r="H11">
            <v>0</v>
          </cell>
          <cell r="K11">
            <v>-83570.759999999995</v>
          </cell>
          <cell r="M11">
            <v>0</v>
          </cell>
        </row>
        <row r="12">
          <cell r="A12" t="str">
            <v>500.001305.03</v>
          </cell>
          <cell r="H12">
            <v>0</v>
          </cell>
          <cell r="K12">
            <v>0</v>
          </cell>
          <cell r="M12">
            <v>0</v>
          </cell>
        </row>
        <row r="13">
          <cell r="A13" t="str">
            <v>500.001305.07</v>
          </cell>
          <cell r="H13">
            <v>0</v>
          </cell>
          <cell r="K13">
            <v>0</v>
          </cell>
          <cell r="M13">
            <v>0</v>
          </cell>
        </row>
        <row r="14">
          <cell r="A14" t="str">
            <v>500.001305.09</v>
          </cell>
          <cell r="H14">
            <v>-333270.1399999999</v>
          </cell>
          <cell r="K14">
            <v>2119307.7000000002</v>
          </cell>
          <cell r="M14">
            <v>1915077.7</v>
          </cell>
        </row>
        <row r="15">
          <cell r="A15" t="str">
            <v>500.001310.01</v>
          </cell>
          <cell r="H15">
            <v>151500</v>
          </cell>
          <cell r="K15">
            <v>1688431.05</v>
          </cell>
          <cell r="M15">
            <v>1688431.05</v>
          </cell>
        </row>
        <row r="16">
          <cell r="A16" t="str">
            <v>500.001310.02</v>
          </cell>
          <cell r="H16">
            <v>0</v>
          </cell>
          <cell r="K16">
            <v>0</v>
          </cell>
          <cell r="M16">
            <v>0</v>
          </cell>
        </row>
        <row r="17">
          <cell r="A17" t="str">
            <v>500.001315</v>
          </cell>
          <cell r="H17">
            <v>12652.469999999972</v>
          </cell>
          <cell r="K17">
            <v>-2926.1700000000274</v>
          </cell>
          <cell r="M17">
            <v>2184016.58</v>
          </cell>
        </row>
        <row r="18">
          <cell r="A18" t="str">
            <v>500.001320</v>
          </cell>
          <cell r="H18">
            <v>131238.31000000006</v>
          </cell>
          <cell r="K18">
            <v>-1289343.8999999999</v>
          </cell>
          <cell r="M18">
            <v>-2910399.99</v>
          </cell>
        </row>
        <row r="19">
          <cell r="A19" t="str">
            <v>500.001325.01</v>
          </cell>
          <cell r="H19">
            <v>0</v>
          </cell>
          <cell r="K19">
            <v>0</v>
          </cell>
          <cell r="M19">
            <v>0</v>
          </cell>
        </row>
        <row r="20">
          <cell r="A20" t="str">
            <v>500.001325.02</v>
          </cell>
          <cell r="H20">
            <v>0</v>
          </cell>
          <cell r="K20">
            <v>0</v>
          </cell>
          <cell r="M20">
            <v>0</v>
          </cell>
        </row>
        <row r="21">
          <cell r="A21" t="str">
            <v>500.001325.03</v>
          </cell>
          <cell r="H21">
            <v>443233.85999999987</v>
          </cell>
          <cell r="K21">
            <v>492423.05999999988</v>
          </cell>
          <cell r="M21">
            <v>0</v>
          </cell>
        </row>
        <row r="22">
          <cell r="A22" t="str">
            <v>500.001325.04</v>
          </cell>
          <cell r="H22">
            <v>0</v>
          </cell>
          <cell r="K22">
            <v>0</v>
          </cell>
          <cell r="M22">
            <v>0</v>
          </cell>
        </row>
        <row r="23">
          <cell r="A23" t="str">
            <v>500.001330</v>
          </cell>
          <cell r="H23">
            <v>0</v>
          </cell>
          <cell r="K23">
            <v>15</v>
          </cell>
          <cell r="M23">
            <v>0</v>
          </cell>
        </row>
        <row r="24">
          <cell r="A24" t="str">
            <v>500.001335</v>
          </cell>
          <cell r="H24">
            <v>0</v>
          </cell>
          <cell r="K24">
            <v>0</v>
          </cell>
          <cell r="M24">
            <v>0</v>
          </cell>
        </row>
        <row r="25">
          <cell r="A25" t="str">
            <v>500.001336</v>
          </cell>
          <cell r="H25">
            <v>-3563966.94</v>
          </cell>
          <cell r="K25">
            <v>-42521.310000000056</v>
          </cell>
          <cell r="M25">
            <v>0</v>
          </cell>
        </row>
        <row r="26">
          <cell r="A26" t="str">
            <v>500.001337</v>
          </cell>
          <cell r="H26">
            <v>0</v>
          </cell>
          <cell r="K26">
            <v>0</v>
          </cell>
          <cell r="M26">
            <v>0</v>
          </cell>
        </row>
        <row r="27">
          <cell r="A27" t="str">
            <v>500.001340</v>
          </cell>
          <cell r="H27">
            <v>2091143.08</v>
          </cell>
          <cell r="K27">
            <v>15662859.34</v>
          </cell>
          <cell r="M27">
            <v>16128082.640000001</v>
          </cell>
        </row>
        <row r="28">
          <cell r="A28" t="str">
            <v>500.001501</v>
          </cell>
          <cell r="H28">
            <v>-4224103.53</v>
          </cell>
          <cell r="K28">
            <v>-10638162.91</v>
          </cell>
          <cell r="M28">
            <v>-214334.07999999999</v>
          </cell>
        </row>
        <row r="29">
          <cell r="A29" t="str">
            <v>500.001502</v>
          </cell>
          <cell r="H29">
            <v>-1020140.5800000001</v>
          </cell>
          <cell r="K29">
            <v>0</v>
          </cell>
          <cell r="M29">
            <v>0</v>
          </cell>
        </row>
        <row r="30">
          <cell r="A30" t="str">
            <v>500.001503</v>
          </cell>
          <cell r="H30">
            <v>0</v>
          </cell>
          <cell r="K30">
            <v>0</v>
          </cell>
          <cell r="M30">
            <v>0</v>
          </cell>
        </row>
        <row r="31">
          <cell r="A31" t="str">
            <v>500.001504</v>
          </cell>
          <cell r="H31">
            <v>0</v>
          </cell>
          <cell r="K31">
            <v>0</v>
          </cell>
          <cell r="M31">
            <v>0</v>
          </cell>
        </row>
        <row r="32">
          <cell r="A32" t="str">
            <v>500.001506</v>
          </cell>
          <cell r="H32">
            <v>0</v>
          </cell>
          <cell r="K32">
            <v>0</v>
          </cell>
          <cell r="M32">
            <v>0</v>
          </cell>
        </row>
        <row r="33">
          <cell r="A33" t="str">
            <v>500.001507</v>
          </cell>
          <cell r="H33">
            <v>15910742.330000002</v>
          </cell>
          <cell r="K33">
            <v>-43064205.219999999</v>
          </cell>
          <cell r="M33">
            <v>-33662431.009999998</v>
          </cell>
        </row>
        <row r="34">
          <cell r="A34" t="str">
            <v>500.001511</v>
          </cell>
          <cell r="H34">
            <v>0</v>
          </cell>
          <cell r="K34">
            <v>0</v>
          </cell>
          <cell r="M34">
            <v>0</v>
          </cell>
        </row>
        <row r="35">
          <cell r="A35" t="str">
            <v>500.001514</v>
          </cell>
          <cell r="H35">
            <v>0</v>
          </cell>
          <cell r="K35">
            <v>0</v>
          </cell>
          <cell r="M35">
            <v>0</v>
          </cell>
        </row>
        <row r="36">
          <cell r="A36" t="str">
            <v>500.001516</v>
          </cell>
          <cell r="H36">
            <v>0</v>
          </cell>
          <cell r="K36">
            <v>0</v>
          </cell>
          <cell r="M36">
            <v>0</v>
          </cell>
        </row>
        <row r="37">
          <cell r="A37" t="str">
            <v>500.001520</v>
          </cell>
          <cell r="H37">
            <v>-889.81</v>
          </cell>
          <cell r="K37">
            <v>37497.19</v>
          </cell>
          <cell r="M37">
            <v>34743.9</v>
          </cell>
        </row>
        <row r="38">
          <cell r="A38" t="str">
            <v>500.001528</v>
          </cell>
          <cell r="H38">
            <v>1505740.5899999999</v>
          </cell>
          <cell r="K38">
            <v>-1650292.7600000002</v>
          </cell>
          <cell r="M38">
            <v>-983364.89</v>
          </cell>
        </row>
        <row r="39">
          <cell r="A39" t="str">
            <v>500.001534</v>
          </cell>
          <cell r="H39">
            <v>-281783.17000000004</v>
          </cell>
          <cell r="K39">
            <v>11901291.279999999</v>
          </cell>
          <cell r="M39">
            <v>-4841286.57</v>
          </cell>
        </row>
        <row r="40">
          <cell r="A40" t="str">
            <v>500.001543</v>
          </cell>
          <cell r="H40">
            <v>0</v>
          </cell>
          <cell r="K40">
            <v>0</v>
          </cell>
          <cell r="M40">
            <v>0</v>
          </cell>
        </row>
        <row r="41">
          <cell r="A41" t="str">
            <v>500.001559</v>
          </cell>
          <cell r="H41">
            <v>0</v>
          </cell>
          <cell r="K41">
            <v>0</v>
          </cell>
          <cell r="M41">
            <v>0</v>
          </cell>
        </row>
        <row r="42">
          <cell r="A42" t="str">
            <v>500.001567</v>
          </cell>
          <cell r="H42">
            <v>90024.34</v>
          </cell>
          <cell r="K42">
            <v>587229.62</v>
          </cell>
          <cell r="M42">
            <v>544111.35999999999</v>
          </cell>
        </row>
        <row r="43">
          <cell r="A43" t="str">
            <v>500.001705.01</v>
          </cell>
          <cell r="H43">
            <v>0</v>
          </cell>
          <cell r="K43">
            <v>0.01</v>
          </cell>
          <cell r="M43">
            <v>0</v>
          </cell>
        </row>
        <row r="44">
          <cell r="A44" t="str">
            <v>500.001705.02</v>
          </cell>
          <cell r="H44">
            <v>0</v>
          </cell>
          <cell r="K44">
            <v>0</v>
          </cell>
          <cell r="M44">
            <v>0</v>
          </cell>
        </row>
        <row r="45">
          <cell r="A45" t="str">
            <v>500.001710.01</v>
          </cell>
          <cell r="H45">
            <v>0</v>
          </cell>
          <cell r="K45">
            <v>0</v>
          </cell>
          <cell r="M45">
            <v>0</v>
          </cell>
        </row>
        <row r="46">
          <cell r="A46" t="str">
            <v>500.001715</v>
          </cell>
          <cell r="H46">
            <v>0</v>
          </cell>
          <cell r="K46">
            <v>0</v>
          </cell>
          <cell r="M46">
            <v>0</v>
          </cell>
        </row>
        <row r="47">
          <cell r="A47" t="str">
            <v>500.001721.1107</v>
          </cell>
          <cell r="H47">
            <v>634441.35</v>
          </cell>
          <cell r="K47">
            <v>2694022.88</v>
          </cell>
          <cell r="M47">
            <v>2694022.88</v>
          </cell>
        </row>
        <row r="48">
          <cell r="A48" t="str">
            <v>500.001721.1191</v>
          </cell>
          <cell r="H48">
            <v>20348.599999999999</v>
          </cell>
          <cell r="K48">
            <v>98065.15</v>
          </cell>
          <cell r="M48">
            <v>98065.15</v>
          </cell>
        </row>
        <row r="49">
          <cell r="A49" t="str">
            <v>500.001725</v>
          </cell>
          <cell r="H49">
            <v>0</v>
          </cell>
          <cell r="K49">
            <v>0</v>
          </cell>
          <cell r="M49">
            <v>0</v>
          </cell>
        </row>
        <row r="50">
          <cell r="A50" t="str">
            <v>500.001734</v>
          </cell>
          <cell r="H50">
            <v>0</v>
          </cell>
          <cell r="K50">
            <v>0</v>
          </cell>
          <cell r="M50">
            <v>0</v>
          </cell>
        </row>
        <row r="51">
          <cell r="A51" t="str">
            <v>500.001735</v>
          </cell>
          <cell r="H51">
            <v>0</v>
          </cell>
          <cell r="K51">
            <v>0</v>
          </cell>
          <cell r="M51">
            <v>0</v>
          </cell>
        </row>
        <row r="52">
          <cell r="A52" t="str">
            <v>500.001805</v>
          </cell>
          <cell r="H52">
            <v>-18416.059999999998</v>
          </cell>
          <cell r="K52">
            <v>72081.820000000007</v>
          </cell>
          <cell r="M52">
            <v>72081.8</v>
          </cell>
        </row>
        <row r="53">
          <cell r="A53" t="str">
            <v>500.001815</v>
          </cell>
          <cell r="H53">
            <v>0</v>
          </cell>
          <cell r="K53">
            <v>0</v>
          </cell>
          <cell r="M53">
            <v>0</v>
          </cell>
        </row>
        <row r="54">
          <cell r="A54" t="str">
            <v>500.001820</v>
          </cell>
          <cell r="H54">
            <v>0</v>
          </cell>
          <cell r="K54">
            <v>0</v>
          </cell>
          <cell r="M54">
            <v>0</v>
          </cell>
        </row>
        <row r="55">
          <cell r="A55" t="str">
            <v>500.001825</v>
          </cell>
          <cell r="H55">
            <v>38130.25</v>
          </cell>
          <cell r="K55">
            <v>172712.9</v>
          </cell>
          <cell r="M55">
            <v>113726.04</v>
          </cell>
        </row>
        <row r="56">
          <cell r="A56" t="str">
            <v>500.001835</v>
          </cell>
          <cell r="H56">
            <v>-458038.55999999982</v>
          </cell>
          <cell r="K56">
            <v>2476509.1900000004</v>
          </cell>
          <cell r="M56">
            <v>9612271.2300000004</v>
          </cell>
        </row>
        <row r="57">
          <cell r="A57" t="str">
            <v>500.001840</v>
          </cell>
          <cell r="H57">
            <v>-34847.22</v>
          </cell>
          <cell r="K57">
            <v>574359.24</v>
          </cell>
          <cell r="M57">
            <v>447032.66</v>
          </cell>
        </row>
        <row r="58">
          <cell r="A58" t="str">
            <v>500.002010</v>
          </cell>
          <cell r="H58">
            <v>0</v>
          </cell>
          <cell r="K58">
            <v>0</v>
          </cell>
          <cell r="M58">
            <v>0</v>
          </cell>
        </row>
        <row r="59">
          <cell r="A59" t="str">
            <v>500.002015</v>
          </cell>
          <cell r="H59">
            <v>0</v>
          </cell>
          <cell r="K59">
            <v>1</v>
          </cell>
          <cell r="M59">
            <v>1</v>
          </cell>
        </row>
        <row r="60">
          <cell r="A60" t="str">
            <v>500.002030</v>
          </cell>
          <cell r="H60">
            <v>0</v>
          </cell>
          <cell r="K60">
            <v>674115.26</v>
          </cell>
          <cell r="M60">
            <v>378747.91</v>
          </cell>
        </row>
        <row r="61">
          <cell r="A61" t="str">
            <v>500.002040</v>
          </cell>
          <cell r="H61">
            <v>0</v>
          </cell>
          <cell r="K61">
            <v>908820.47</v>
          </cell>
          <cell r="M61">
            <v>0</v>
          </cell>
        </row>
        <row r="62">
          <cell r="A62" t="str">
            <v>500.002110</v>
          </cell>
          <cell r="H62">
            <v>0</v>
          </cell>
          <cell r="K62">
            <v>1</v>
          </cell>
          <cell r="M62">
            <v>0</v>
          </cell>
        </row>
        <row r="63">
          <cell r="A63" t="str">
            <v>500.002115</v>
          </cell>
          <cell r="H63">
            <v>0</v>
          </cell>
          <cell r="K63">
            <v>0.28000000000000003</v>
          </cell>
          <cell r="M63">
            <v>0</v>
          </cell>
        </row>
        <row r="64">
          <cell r="A64" t="str">
            <v>500.002130</v>
          </cell>
          <cell r="H64">
            <v>-5024.1400000000003</v>
          </cell>
          <cell r="K64">
            <v>-426732.69</v>
          </cell>
          <cell r="M64">
            <v>-378215.98</v>
          </cell>
        </row>
        <row r="65">
          <cell r="A65" t="str">
            <v>500.002140</v>
          </cell>
          <cell r="H65">
            <v>-15437.5</v>
          </cell>
          <cell r="K65">
            <v>-136447.57</v>
          </cell>
          <cell r="M65">
            <v>0</v>
          </cell>
        </row>
        <row r="66">
          <cell r="A66" t="str">
            <v>500.004110</v>
          </cell>
          <cell r="H66">
            <v>397.64000000000033</v>
          </cell>
          <cell r="K66">
            <v>-16960.16</v>
          </cell>
          <cell r="M66">
            <v>-3762.74</v>
          </cell>
        </row>
        <row r="67">
          <cell r="A67" t="str">
            <v>500.004190</v>
          </cell>
          <cell r="H67">
            <v>0</v>
          </cell>
          <cell r="K67">
            <v>15</v>
          </cell>
          <cell r="M67">
            <v>0</v>
          </cell>
        </row>
        <row r="68">
          <cell r="A68" t="str">
            <v>500.004301</v>
          </cell>
          <cell r="H68">
            <v>0</v>
          </cell>
          <cell r="K68">
            <v>0</v>
          </cell>
          <cell r="M68">
            <v>0</v>
          </cell>
        </row>
        <row r="69">
          <cell r="A69" t="str">
            <v>500.004302</v>
          </cell>
          <cell r="H69">
            <v>0</v>
          </cell>
          <cell r="K69">
            <v>0</v>
          </cell>
          <cell r="M69">
            <v>0</v>
          </cell>
        </row>
        <row r="70">
          <cell r="A70" t="str">
            <v>500.004303.01</v>
          </cell>
          <cell r="H70">
            <v>-1450</v>
          </cell>
          <cell r="K70">
            <v>-48050</v>
          </cell>
          <cell r="M70">
            <v>-48050</v>
          </cell>
        </row>
        <row r="71">
          <cell r="A71" t="str">
            <v>500.004303.02</v>
          </cell>
          <cell r="H71">
            <v>0</v>
          </cell>
          <cell r="K71">
            <v>0</v>
          </cell>
          <cell r="M71">
            <v>0</v>
          </cell>
        </row>
        <row r="72">
          <cell r="A72" t="str">
            <v>500.004304</v>
          </cell>
          <cell r="H72">
            <v>670071.99</v>
          </cell>
          <cell r="K72">
            <v>-327702.19999999995</v>
          </cell>
          <cell r="M72">
            <v>-304435.53000000003</v>
          </cell>
        </row>
        <row r="73">
          <cell r="A73" t="str">
            <v>500.004305</v>
          </cell>
          <cell r="H73">
            <v>-33875.339999999997</v>
          </cell>
          <cell r="K73">
            <v>-468311</v>
          </cell>
          <cell r="M73">
            <v>-459184.87</v>
          </cell>
        </row>
        <row r="74">
          <cell r="A74" t="str">
            <v>500.004306</v>
          </cell>
          <cell r="H74">
            <v>-50000</v>
          </cell>
          <cell r="K74">
            <v>-340000</v>
          </cell>
          <cell r="M74">
            <v>-1150525.83</v>
          </cell>
        </row>
        <row r="75">
          <cell r="A75" t="str">
            <v>500.004307.02</v>
          </cell>
          <cell r="H75">
            <v>-25000</v>
          </cell>
          <cell r="K75">
            <v>-230000</v>
          </cell>
          <cell r="M75">
            <v>-944134</v>
          </cell>
        </row>
        <row r="76">
          <cell r="A76" t="str">
            <v>500.004307.04</v>
          </cell>
          <cell r="H76">
            <v>0</v>
          </cell>
          <cell r="K76">
            <v>0</v>
          </cell>
          <cell r="M76">
            <v>-13442.08</v>
          </cell>
        </row>
        <row r="77">
          <cell r="A77" t="str">
            <v>500.004308.01</v>
          </cell>
          <cell r="H77">
            <v>0</v>
          </cell>
          <cell r="K77">
            <v>0</v>
          </cell>
          <cell r="M77">
            <v>0</v>
          </cell>
        </row>
        <row r="78">
          <cell r="A78" t="str">
            <v>500.004311</v>
          </cell>
          <cell r="H78">
            <v>0</v>
          </cell>
          <cell r="K78">
            <v>930911.26</v>
          </cell>
          <cell r="M78">
            <v>0</v>
          </cell>
        </row>
        <row r="79">
          <cell r="A79" t="str">
            <v>500.004312</v>
          </cell>
          <cell r="H79">
            <v>0</v>
          </cell>
          <cell r="K79">
            <v>0</v>
          </cell>
          <cell r="M79">
            <v>0</v>
          </cell>
        </row>
        <row r="80">
          <cell r="A80" t="str">
            <v>500.004313</v>
          </cell>
          <cell r="H80">
            <v>0</v>
          </cell>
          <cell r="K80">
            <v>0</v>
          </cell>
          <cell r="M80">
            <v>0</v>
          </cell>
        </row>
        <row r="81">
          <cell r="A81" t="str">
            <v>500.004318</v>
          </cell>
          <cell r="H81">
            <v>-14905.14</v>
          </cell>
          <cell r="K81">
            <v>-116712.38</v>
          </cell>
          <cell r="M81">
            <v>-116712.38</v>
          </cell>
        </row>
        <row r="82">
          <cell r="A82" t="str">
            <v>500.004321</v>
          </cell>
          <cell r="H82">
            <v>576984.08000000007</v>
          </cell>
          <cell r="K82">
            <v>503106.6100000001</v>
          </cell>
          <cell r="M82">
            <v>-1251274.5</v>
          </cell>
        </row>
        <row r="83">
          <cell r="A83" t="str">
            <v>500.004323</v>
          </cell>
          <cell r="H83">
            <v>-169376.69</v>
          </cell>
          <cell r="K83">
            <v>-518511.56</v>
          </cell>
          <cell r="M83">
            <v>-518511.56</v>
          </cell>
        </row>
        <row r="84">
          <cell r="A84" t="str">
            <v>500.004326</v>
          </cell>
          <cell r="H84">
            <v>-2528.37</v>
          </cell>
          <cell r="K84">
            <v>-2528.37</v>
          </cell>
          <cell r="M84">
            <v>-2528.37</v>
          </cell>
        </row>
        <row r="85">
          <cell r="A85" t="str">
            <v>500.004327</v>
          </cell>
          <cell r="H85">
            <v>-12228.169999999998</v>
          </cell>
          <cell r="K85">
            <v>-117505.92</v>
          </cell>
          <cell r="M85">
            <v>-117505.92</v>
          </cell>
        </row>
        <row r="86">
          <cell r="A86" t="str">
            <v>500.004329</v>
          </cell>
          <cell r="H86">
            <v>0</v>
          </cell>
          <cell r="K86">
            <v>0</v>
          </cell>
          <cell r="M86">
            <v>0</v>
          </cell>
        </row>
        <row r="87">
          <cell r="A87" t="str">
            <v>500.004399</v>
          </cell>
          <cell r="H87">
            <v>-160647.35000000009</v>
          </cell>
          <cell r="K87">
            <v>-4485368.24</v>
          </cell>
          <cell r="M87">
            <v>-6322036.9100000001</v>
          </cell>
        </row>
        <row r="88">
          <cell r="A88" t="str">
            <v>500.004405</v>
          </cell>
          <cell r="H88">
            <v>-2919423.06</v>
          </cell>
          <cell r="K88">
            <v>-4288510.97</v>
          </cell>
          <cell r="M88">
            <v>1851165.92</v>
          </cell>
        </row>
        <row r="89">
          <cell r="A89" t="str">
            <v>500.004410</v>
          </cell>
          <cell r="H89">
            <v>0</v>
          </cell>
          <cell r="K89">
            <v>-12777.14</v>
          </cell>
          <cell r="M89">
            <v>0</v>
          </cell>
        </row>
        <row r="90">
          <cell r="A90" t="str">
            <v>500.004415</v>
          </cell>
          <cell r="H90">
            <v>338114.78999999992</v>
          </cell>
          <cell r="K90">
            <v>-1140318.42</v>
          </cell>
          <cell r="M90">
            <v>-1059298.46</v>
          </cell>
        </row>
        <row r="91">
          <cell r="A91" t="str">
            <v>500.004416</v>
          </cell>
          <cell r="H91">
            <v>0</v>
          </cell>
          <cell r="K91">
            <v>0</v>
          </cell>
          <cell r="M91">
            <v>0</v>
          </cell>
        </row>
        <row r="92">
          <cell r="A92" t="str">
            <v>500.004910</v>
          </cell>
          <cell r="H92">
            <v>0</v>
          </cell>
          <cell r="K92">
            <v>-450000</v>
          </cell>
          <cell r="M92">
            <v>-450000</v>
          </cell>
        </row>
        <row r="93">
          <cell r="A93" t="str">
            <v>500.004915.01</v>
          </cell>
          <cell r="H93">
            <v>0</v>
          </cell>
          <cell r="K93">
            <v>0</v>
          </cell>
          <cell r="M93">
            <v>-1863234.6</v>
          </cell>
        </row>
        <row r="94">
          <cell r="A94" t="str">
            <v>500.004915.02</v>
          </cell>
          <cell r="H94">
            <v>0</v>
          </cell>
          <cell r="K94">
            <v>0</v>
          </cell>
          <cell r="M94">
            <v>2322185.9900000002</v>
          </cell>
        </row>
        <row r="95">
          <cell r="A95" t="str">
            <v>500.004925</v>
          </cell>
          <cell r="H95">
            <v>0</v>
          </cell>
          <cell r="K95">
            <v>0</v>
          </cell>
          <cell r="M95">
            <v>-30344327.989999998</v>
          </cell>
        </row>
        <row r="96">
          <cell r="A96" t="str">
            <v>500.004926</v>
          </cell>
          <cell r="H96">
            <v>0</v>
          </cell>
          <cell r="K96">
            <v>-24851202.239999998</v>
          </cell>
          <cell r="M96">
            <v>7942.07</v>
          </cell>
        </row>
        <row r="97">
          <cell r="A97" t="str">
            <v>500.004927</v>
          </cell>
          <cell r="H97">
            <v>0</v>
          </cell>
          <cell r="K97">
            <v>0</v>
          </cell>
          <cell r="M97">
            <v>-2322185.9900000002</v>
          </cell>
        </row>
        <row r="98">
          <cell r="A98" t="str">
            <v>500.004940</v>
          </cell>
          <cell r="H98">
            <v>0</v>
          </cell>
          <cell r="K98">
            <v>0</v>
          </cell>
          <cell r="M98">
            <v>1863234.6</v>
          </cell>
        </row>
        <row r="99">
          <cell r="A99" t="str">
            <v>500.004999</v>
          </cell>
          <cell r="H99">
            <v>0</v>
          </cell>
          <cell r="K99">
            <v>0</v>
          </cell>
          <cell r="M99">
            <v>-16441023.029999999</v>
          </cell>
        </row>
        <row r="100">
          <cell r="A100" t="str">
            <v>501.010010</v>
          </cell>
          <cell r="H100">
            <v>0</v>
          </cell>
          <cell r="K100">
            <v>0</v>
          </cell>
          <cell r="M100">
            <v>0</v>
          </cell>
        </row>
        <row r="101">
          <cell r="A101" t="str">
            <v>501.010220</v>
          </cell>
          <cell r="H101">
            <v>0</v>
          </cell>
          <cell r="K101">
            <v>0</v>
          </cell>
          <cell r="M101">
            <v>0</v>
          </cell>
        </row>
        <row r="102">
          <cell r="A102" t="str">
            <v>501.010225</v>
          </cell>
          <cell r="H102">
            <v>0</v>
          </cell>
          <cell r="K102">
            <v>0</v>
          </cell>
          <cell r="M102">
            <v>0</v>
          </cell>
        </row>
        <row r="103">
          <cell r="A103" t="str">
            <v>501.010710</v>
          </cell>
          <cell r="H103">
            <v>0</v>
          </cell>
          <cell r="K103">
            <v>0</v>
          </cell>
          <cell r="M103">
            <v>0</v>
          </cell>
        </row>
        <row r="104">
          <cell r="A104" t="str">
            <v>501.019990</v>
          </cell>
          <cell r="H104">
            <v>0</v>
          </cell>
          <cell r="K104">
            <v>0</v>
          </cell>
          <cell r="M104">
            <v>0</v>
          </cell>
        </row>
        <row r="105">
          <cell r="A105" t="str">
            <v>501.020110</v>
          </cell>
          <cell r="H105">
            <v>0</v>
          </cell>
          <cell r="K105">
            <v>0</v>
          </cell>
          <cell r="M105">
            <v>0</v>
          </cell>
        </row>
        <row r="106">
          <cell r="A106" t="str">
            <v>501.020111</v>
          </cell>
          <cell r="H106">
            <v>0</v>
          </cell>
          <cell r="K106">
            <v>0</v>
          </cell>
          <cell r="M106">
            <v>0</v>
          </cell>
        </row>
        <row r="107">
          <cell r="A107" t="str">
            <v>501.020112</v>
          </cell>
          <cell r="H107">
            <v>0</v>
          </cell>
          <cell r="K107">
            <v>0</v>
          </cell>
          <cell r="M107">
            <v>0</v>
          </cell>
        </row>
        <row r="108">
          <cell r="A108" t="str">
            <v>501.020115</v>
          </cell>
          <cell r="H108">
            <v>0</v>
          </cell>
          <cell r="K108">
            <v>0</v>
          </cell>
          <cell r="M108">
            <v>0</v>
          </cell>
        </row>
        <row r="109">
          <cell r="A109" t="str">
            <v>501.020210</v>
          </cell>
          <cell r="H109">
            <v>0</v>
          </cell>
          <cell r="K109">
            <v>0</v>
          </cell>
          <cell r="M109">
            <v>0</v>
          </cell>
        </row>
        <row r="110">
          <cell r="A110" t="str">
            <v>501.020305</v>
          </cell>
          <cell r="H110">
            <v>0</v>
          </cell>
          <cell r="K110">
            <v>0</v>
          </cell>
          <cell r="M110">
            <v>0</v>
          </cell>
        </row>
        <row r="111">
          <cell r="A111" t="str">
            <v>501.020405</v>
          </cell>
          <cell r="H111">
            <v>0</v>
          </cell>
          <cell r="K111">
            <v>0</v>
          </cell>
          <cell r="M111">
            <v>0</v>
          </cell>
        </row>
        <row r="112">
          <cell r="A112" t="str">
            <v>501.020410</v>
          </cell>
          <cell r="H112">
            <v>0</v>
          </cell>
          <cell r="K112">
            <v>0</v>
          </cell>
          <cell r="M112">
            <v>0</v>
          </cell>
        </row>
        <row r="113">
          <cell r="A113" t="str">
            <v>501.020415</v>
          </cell>
          <cell r="H113">
            <v>0</v>
          </cell>
          <cell r="K113">
            <v>0</v>
          </cell>
          <cell r="M113">
            <v>0</v>
          </cell>
        </row>
        <row r="114">
          <cell r="A114" t="str">
            <v>501.020420</v>
          </cell>
          <cell r="H114">
            <v>0</v>
          </cell>
          <cell r="K114">
            <v>0</v>
          </cell>
          <cell r="M114">
            <v>0</v>
          </cell>
        </row>
        <row r="115">
          <cell r="A115" t="str">
            <v>501.020424</v>
          </cell>
          <cell r="H115">
            <v>0</v>
          </cell>
          <cell r="K115">
            <v>0</v>
          </cell>
          <cell r="M115">
            <v>0</v>
          </cell>
        </row>
        <row r="116">
          <cell r="A116" t="str">
            <v>501.020425</v>
          </cell>
          <cell r="H116">
            <v>0</v>
          </cell>
          <cell r="K116">
            <v>0</v>
          </cell>
          <cell r="M116">
            <v>0</v>
          </cell>
        </row>
        <row r="117">
          <cell r="A117" t="str">
            <v>501.020430</v>
          </cell>
          <cell r="H117">
            <v>0</v>
          </cell>
          <cell r="K117">
            <v>0</v>
          </cell>
          <cell r="M117">
            <v>0</v>
          </cell>
        </row>
        <row r="118">
          <cell r="A118" t="str">
            <v>501.020435</v>
          </cell>
          <cell r="H118">
            <v>0</v>
          </cell>
          <cell r="K118">
            <v>0</v>
          </cell>
          <cell r="M118">
            <v>0</v>
          </cell>
        </row>
        <row r="119">
          <cell r="A119" t="str">
            <v>501.020440</v>
          </cell>
          <cell r="H119">
            <v>0</v>
          </cell>
          <cell r="K119">
            <v>0</v>
          </cell>
          <cell r="M119">
            <v>0</v>
          </cell>
        </row>
        <row r="120">
          <cell r="A120" t="str">
            <v>501.020445</v>
          </cell>
          <cell r="H120">
            <v>0</v>
          </cell>
          <cell r="K120">
            <v>0</v>
          </cell>
          <cell r="M120">
            <v>0</v>
          </cell>
        </row>
        <row r="121">
          <cell r="A121" t="str">
            <v>501.020450</v>
          </cell>
          <cell r="H121">
            <v>0</v>
          </cell>
          <cell r="K121">
            <v>0</v>
          </cell>
          <cell r="M121">
            <v>0</v>
          </cell>
        </row>
        <row r="122">
          <cell r="A122" t="str">
            <v>501.020455</v>
          </cell>
          <cell r="H122">
            <v>0</v>
          </cell>
          <cell r="K122">
            <v>0</v>
          </cell>
          <cell r="M122">
            <v>0</v>
          </cell>
        </row>
        <row r="123">
          <cell r="A123" t="str">
            <v>501.020465</v>
          </cell>
          <cell r="H123">
            <v>0</v>
          </cell>
          <cell r="K123">
            <v>0</v>
          </cell>
          <cell r="M123">
            <v>0</v>
          </cell>
        </row>
        <row r="124">
          <cell r="A124" t="str">
            <v>501.020470</v>
          </cell>
          <cell r="H124">
            <v>0</v>
          </cell>
          <cell r="K124">
            <v>0</v>
          </cell>
          <cell r="M124">
            <v>0</v>
          </cell>
        </row>
        <row r="125">
          <cell r="A125" t="str">
            <v>501.020475</v>
          </cell>
          <cell r="H125">
            <v>0</v>
          </cell>
          <cell r="K125">
            <v>0</v>
          </cell>
          <cell r="M125">
            <v>0</v>
          </cell>
        </row>
        <row r="126">
          <cell r="A126" t="str">
            <v>501.020480</v>
          </cell>
          <cell r="H126">
            <v>0</v>
          </cell>
          <cell r="K126">
            <v>0</v>
          </cell>
          <cell r="M126">
            <v>0</v>
          </cell>
        </row>
        <row r="127">
          <cell r="A127" t="str">
            <v>501.020510</v>
          </cell>
          <cell r="H127">
            <v>0</v>
          </cell>
          <cell r="K127">
            <v>0</v>
          </cell>
          <cell r="M127">
            <v>0</v>
          </cell>
        </row>
        <row r="128">
          <cell r="A128" t="str">
            <v>501.020610</v>
          </cell>
          <cell r="H128">
            <v>0</v>
          </cell>
          <cell r="K128">
            <v>0</v>
          </cell>
          <cell r="M128">
            <v>0</v>
          </cell>
        </row>
        <row r="129">
          <cell r="A129" t="str">
            <v>501.020720</v>
          </cell>
          <cell r="H129">
            <v>0</v>
          </cell>
          <cell r="K129">
            <v>0</v>
          </cell>
          <cell r="M129">
            <v>0</v>
          </cell>
        </row>
        <row r="130">
          <cell r="A130" t="str">
            <v>501.020730</v>
          </cell>
          <cell r="H130">
            <v>0</v>
          </cell>
          <cell r="K130">
            <v>0</v>
          </cell>
          <cell r="M130">
            <v>0</v>
          </cell>
        </row>
        <row r="131">
          <cell r="A131" t="str">
            <v>501.020745</v>
          </cell>
          <cell r="H131">
            <v>0</v>
          </cell>
          <cell r="K131">
            <v>0</v>
          </cell>
          <cell r="M131">
            <v>0</v>
          </cell>
        </row>
        <row r="132">
          <cell r="A132" t="str">
            <v>501.020805</v>
          </cell>
          <cell r="H132">
            <v>0</v>
          </cell>
          <cell r="K132">
            <v>0</v>
          </cell>
          <cell r="M132">
            <v>0</v>
          </cell>
        </row>
        <row r="133">
          <cell r="A133" t="str">
            <v>501.020905</v>
          </cell>
          <cell r="H133">
            <v>0</v>
          </cell>
          <cell r="K133">
            <v>0</v>
          </cell>
          <cell r="M133">
            <v>0</v>
          </cell>
        </row>
        <row r="134">
          <cell r="A134" t="str">
            <v>501.022005</v>
          </cell>
          <cell r="H134">
            <v>0</v>
          </cell>
          <cell r="K134">
            <v>0</v>
          </cell>
          <cell r="M134">
            <v>0</v>
          </cell>
        </row>
        <row r="135">
          <cell r="A135" t="str">
            <v>501.022105</v>
          </cell>
          <cell r="H135">
            <v>0</v>
          </cell>
          <cell r="K135">
            <v>0</v>
          </cell>
          <cell r="M135">
            <v>0</v>
          </cell>
        </row>
        <row r="136">
          <cell r="A136" t="str">
            <v>501.022110</v>
          </cell>
          <cell r="H136">
            <v>0</v>
          </cell>
          <cell r="K136">
            <v>0</v>
          </cell>
          <cell r="M136">
            <v>0</v>
          </cell>
        </row>
        <row r="137">
          <cell r="A137" t="str">
            <v>501.022125</v>
          </cell>
          <cell r="H137">
            <v>0</v>
          </cell>
          <cell r="K137">
            <v>0</v>
          </cell>
          <cell r="M137">
            <v>0</v>
          </cell>
        </row>
        <row r="138">
          <cell r="A138" t="str">
            <v>501.022205</v>
          </cell>
          <cell r="H138">
            <v>0</v>
          </cell>
          <cell r="K138">
            <v>0</v>
          </cell>
          <cell r="M138">
            <v>0</v>
          </cell>
        </row>
        <row r="139">
          <cell r="A139" t="str">
            <v>501.022210</v>
          </cell>
          <cell r="H139">
            <v>0</v>
          </cell>
          <cell r="K139">
            <v>0</v>
          </cell>
          <cell r="M139">
            <v>0</v>
          </cell>
        </row>
        <row r="140">
          <cell r="A140" t="str">
            <v>501.022215</v>
          </cell>
          <cell r="H140">
            <v>0</v>
          </cell>
          <cell r="K140">
            <v>0</v>
          </cell>
          <cell r="M140">
            <v>0</v>
          </cell>
        </row>
        <row r="141">
          <cell r="A141" t="str">
            <v>501.022220</v>
          </cell>
          <cell r="H141">
            <v>0</v>
          </cell>
          <cell r="K141">
            <v>0</v>
          </cell>
          <cell r="M141">
            <v>0</v>
          </cell>
        </row>
        <row r="142">
          <cell r="A142" t="str">
            <v>501.022225</v>
          </cell>
          <cell r="H142">
            <v>0</v>
          </cell>
          <cell r="K142">
            <v>0</v>
          </cell>
          <cell r="M142">
            <v>0</v>
          </cell>
        </row>
        <row r="143">
          <cell r="A143" t="str">
            <v>501.022230</v>
          </cell>
          <cell r="H143">
            <v>0</v>
          </cell>
          <cell r="K143">
            <v>0</v>
          </cell>
          <cell r="M143">
            <v>0</v>
          </cell>
        </row>
        <row r="144">
          <cell r="A144" t="str">
            <v>501.022310</v>
          </cell>
          <cell r="H144">
            <v>0</v>
          </cell>
          <cell r="K144">
            <v>0</v>
          </cell>
          <cell r="M144">
            <v>0</v>
          </cell>
        </row>
        <row r="145">
          <cell r="A145" t="str">
            <v>501.022405</v>
          </cell>
          <cell r="H145">
            <v>0</v>
          </cell>
          <cell r="K145">
            <v>0</v>
          </cell>
          <cell r="M145">
            <v>0</v>
          </cell>
        </row>
        <row r="146">
          <cell r="A146" t="str">
            <v>501.022505</v>
          </cell>
          <cell r="H146">
            <v>0</v>
          </cell>
          <cell r="K146">
            <v>0</v>
          </cell>
          <cell r="M146">
            <v>0</v>
          </cell>
        </row>
        <row r="147">
          <cell r="A147" t="str">
            <v>501.022510</v>
          </cell>
          <cell r="H147">
            <v>0</v>
          </cell>
          <cell r="K147">
            <v>0</v>
          </cell>
          <cell r="M147">
            <v>0</v>
          </cell>
        </row>
        <row r="148">
          <cell r="A148" t="str">
            <v>501.022515</v>
          </cell>
          <cell r="H148">
            <v>0</v>
          </cell>
          <cell r="K148">
            <v>0</v>
          </cell>
          <cell r="M148">
            <v>0</v>
          </cell>
        </row>
        <row r="149">
          <cell r="A149" t="str">
            <v>501.022605</v>
          </cell>
          <cell r="H149">
            <v>0</v>
          </cell>
          <cell r="K149">
            <v>0</v>
          </cell>
          <cell r="M149">
            <v>0</v>
          </cell>
        </row>
        <row r="150">
          <cell r="A150" t="str">
            <v>501.022705</v>
          </cell>
          <cell r="H150">
            <v>0</v>
          </cell>
          <cell r="K150">
            <v>0</v>
          </cell>
          <cell r="M150">
            <v>0</v>
          </cell>
        </row>
        <row r="151">
          <cell r="A151" t="str">
            <v>501.024415</v>
          </cell>
          <cell r="H151">
            <v>0</v>
          </cell>
          <cell r="K151">
            <v>0</v>
          </cell>
          <cell r="M151">
            <v>0</v>
          </cell>
        </row>
        <row r="152">
          <cell r="A152" t="str">
            <v>501.024420</v>
          </cell>
          <cell r="H152">
            <v>0</v>
          </cell>
          <cell r="K152">
            <v>0</v>
          </cell>
          <cell r="M152">
            <v>0</v>
          </cell>
        </row>
        <row r="153">
          <cell r="A153" t="str">
            <v>501.024425</v>
          </cell>
          <cell r="H153">
            <v>0</v>
          </cell>
          <cell r="K153">
            <v>0</v>
          </cell>
          <cell r="M153">
            <v>0</v>
          </cell>
        </row>
        <row r="154">
          <cell r="A154" t="str">
            <v>501.024430</v>
          </cell>
          <cell r="H154">
            <v>0</v>
          </cell>
          <cell r="K154">
            <v>0</v>
          </cell>
          <cell r="M154">
            <v>0</v>
          </cell>
        </row>
        <row r="155">
          <cell r="A155" t="str">
            <v>501.029910</v>
          </cell>
          <cell r="H155">
            <v>0</v>
          </cell>
          <cell r="K155">
            <v>0</v>
          </cell>
          <cell r="M155">
            <v>0</v>
          </cell>
        </row>
        <row r="156">
          <cell r="A156" t="str">
            <v>501.029920</v>
          </cell>
          <cell r="H156">
            <v>0</v>
          </cell>
          <cell r="K156">
            <v>0</v>
          </cell>
          <cell r="M156">
            <v>0</v>
          </cell>
        </row>
        <row r="157">
          <cell r="A157" t="str">
            <v>501.029940</v>
          </cell>
          <cell r="H157">
            <v>0</v>
          </cell>
          <cell r="K157">
            <v>0</v>
          </cell>
          <cell r="M157">
            <v>0</v>
          </cell>
        </row>
        <row r="158">
          <cell r="A158" t="str">
            <v>501.029990</v>
          </cell>
          <cell r="H158">
            <v>0</v>
          </cell>
          <cell r="K158">
            <v>0</v>
          </cell>
          <cell r="M158">
            <v>0</v>
          </cell>
        </row>
        <row r="159">
          <cell r="A159" t="str">
            <v>501.029999</v>
          </cell>
          <cell r="H159">
            <v>0</v>
          </cell>
          <cell r="K159">
            <v>0</v>
          </cell>
          <cell r="M159">
            <v>0</v>
          </cell>
        </row>
        <row r="160">
          <cell r="A160" t="str">
            <v>501.030110</v>
          </cell>
          <cell r="H160">
            <v>0</v>
          </cell>
          <cell r="K160">
            <v>0</v>
          </cell>
          <cell r="M160">
            <v>0</v>
          </cell>
        </row>
        <row r="161">
          <cell r="A161" t="str">
            <v>501.030112</v>
          </cell>
          <cell r="H161">
            <v>0</v>
          </cell>
          <cell r="K161">
            <v>0</v>
          </cell>
          <cell r="M161">
            <v>0</v>
          </cell>
        </row>
        <row r="162">
          <cell r="A162" t="str">
            <v>501.030140</v>
          </cell>
          <cell r="H162">
            <v>0</v>
          </cell>
          <cell r="K162">
            <v>0</v>
          </cell>
          <cell r="M162">
            <v>0</v>
          </cell>
        </row>
        <row r="163">
          <cell r="A163" t="str">
            <v>501.030210</v>
          </cell>
          <cell r="H163">
            <v>0</v>
          </cell>
          <cell r="K163">
            <v>0</v>
          </cell>
          <cell r="M163">
            <v>0</v>
          </cell>
        </row>
        <row r="164">
          <cell r="A164" t="str">
            <v>501.030405</v>
          </cell>
          <cell r="H164">
            <v>0</v>
          </cell>
          <cell r="K164">
            <v>0</v>
          </cell>
          <cell r="M164">
            <v>0</v>
          </cell>
        </row>
        <row r="165">
          <cell r="A165" t="str">
            <v>501.030410</v>
          </cell>
          <cell r="H165">
            <v>0</v>
          </cell>
          <cell r="K165">
            <v>0</v>
          </cell>
          <cell r="M165">
            <v>0</v>
          </cell>
        </row>
        <row r="166">
          <cell r="A166" t="str">
            <v>501.030424</v>
          </cell>
          <cell r="H166">
            <v>0</v>
          </cell>
          <cell r="K166">
            <v>0</v>
          </cell>
          <cell r="M166">
            <v>0</v>
          </cell>
        </row>
        <row r="167">
          <cell r="A167" t="str">
            <v>501.030425</v>
          </cell>
          <cell r="H167">
            <v>0</v>
          </cell>
          <cell r="K167">
            <v>0</v>
          </cell>
          <cell r="M167">
            <v>0</v>
          </cell>
        </row>
        <row r="168">
          <cell r="A168" t="str">
            <v>501.030430</v>
          </cell>
          <cell r="H168">
            <v>0</v>
          </cell>
          <cell r="K168">
            <v>0</v>
          </cell>
          <cell r="M168">
            <v>0</v>
          </cell>
        </row>
        <row r="169">
          <cell r="A169" t="str">
            <v>501.030435</v>
          </cell>
          <cell r="H169">
            <v>0</v>
          </cell>
          <cell r="K169">
            <v>0</v>
          </cell>
          <cell r="M169">
            <v>0</v>
          </cell>
        </row>
        <row r="170">
          <cell r="A170" t="str">
            <v>501.030445</v>
          </cell>
          <cell r="H170">
            <v>0</v>
          </cell>
          <cell r="K170">
            <v>0</v>
          </cell>
          <cell r="M170">
            <v>0</v>
          </cell>
        </row>
        <row r="171">
          <cell r="A171" t="str">
            <v>501.030450</v>
          </cell>
          <cell r="H171">
            <v>0</v>
          </cell>
          <cell r="K171">
            <v>0</v>
          </cell>
          <cell r="M171">
            <v>0</v>
          </cell>
        </row>
        <row r="172">
          <cell r="A172" t="str">
            <v>501.030455</v>
          </cell>
          <cell r="H172">
            <v>0</v>
          </cell>
          <cell r="K172">
            <v>0</v>
          </cell>
          <cell r="M172">
            <v>0</v>
          </cell>
        </row>
        <row r="173">
          <cell r="A173" t="str">
            <v>501.030460</v>
          </cell>
          <cell r="H173">
            <v>0</v>
          </cell>
          <cell r="K173">
            <v>0</v>
          </cell>
          <cell r="M173">
            <v>0</v>
          </cell>
        </row>
        <row r="174">
          <cell r="A174" t="str">
            <v>501.030465</v>
          </cell>
          <cell r="H174">
            <v>0</v>
          </cell>
          <cell r="K174">
            <v>0</v>
          </cell>
          <cell r="M174">
            <v>0</v>
          </cell>
        </row>
        <row r="175">
          <cell r="A175" t="str">
            <v>501.030475</v>
          </cell>
          <cell r="H175">
            <v>0</v>
          </cell>
          <cell r="K175">
            <v>0</v>
          </cell>
          <cell r="M175">
            <v>0</v>
          </cell>
        </row>
        <row r="176">
          <cell r="A176" t="str">
            <v>501.030480</v>
          </cell>
          <cell r="H176">
            <v>0</v>
          </cell>
          <cell r="K176">
            <v>0</v>
          </cell>
          <cell r="M176">
            <v>0</v>
          </cell>
        </row>
        <row r="177">
          <cell r="A177" t="str">
            <v>501.030610</v>
          </cell>
          <cell r="H177">
            <v>0</v>
          </cell>
          <cell r="K177">
            <v>0</v>
          </cell>
          <cell r="M177">
            <v>0</v>
          </cell>
        </row>
        <row r="178">
          <cell r="A178" t="str">
            <v>501.030905</v>
          </cell>
          <cell r="H178">
            <v>0</v>
          </cell>
          <cell r="K178">
            <v>0</v>
          </cell>
          <cell r="M178">
            <v>0</v>
          </cell>
        </row>
        <row r="179">
          <cell r="A179" t="str">
            <v>501.032105</v>
          </cell>
          <cell r="H179">
            <v>0</v>
          </cell>
          <cell r="K179">
            <v>0</v>
          </cell>
          <cell r="M179">
            <v>0</v>
          </cell>
        </row>
        <row r="180">
          <cell r="A180" t="str">
            <v>501.032205</v>
          </cell>
          <cell r="H180">
            <v>0</v>
          </cell>
          <cell r="K180">
            <v>0</v>
          </cell>
          <cell r="M180">
            <v>0</v>
          </cell>
        </row>
        <row r="181">
          <cell r="A181" t="str">
            <v>501.032210</v>
          </cell>
          <cell r="H181">
            <v>0</v>
          </cell>
          <cell r="K181">
            <v>0</v>
          </cell>
          <cell r="M181">
            <v>0</v>
          </cell>
        </row>
        <row r="182">
          <cell r="A182" t="str">
            <v>501.032215</v>
          </cell>
          <cell r="H182">
            <v>0</v>
          </cell>
          <cell r="K182">
            <v>0</v>
          </cell>
          <cell r="M182">
            <v>0</v>
          </cell>
        </row>
        <row r="183">
          <cell r="A183" t="str">
            <v>501.032225</v>
          </cell>
          <cell r="H183">
            <v>0</v>
          </cell>
          <cell r="K183">
            <v>0</v>
          </cell>
          <cell r="M183">
            <v>0</v>
          </cell>
        </row>
        <row r="184">
          <cell r="A184" t="str">
            <v>501.032505</v>
          </cell>
          <cell r="H184">
            <v>0</v>
          </cell>
          <cell r="K184">
            <v>0</v>
          </cell>
          <cell r="M184">
            <v>0</v>
          </cell>
        </row>
        <row r="185">
          <cell r="A185" t="str">
            <v>501.032510</v>
          </cell>
          <cell r="H185">
            <v>0</v>
          </cell>
          <cell r="K185">
            <v>0</v>
          </cell>
          <cell r="M185">
            <v>0</v>
          </cell>
        </row>
        <row r="186">
          <cell r="A186" t="str">
            <v>501.032515</v>
          </cell>
          <cell r="H186">
            <v>0</v>
          </cell>
          <cell r="K186">
            <v>0</v>
          </cell>
          <cell r="M186">
            <v>0</v>
          </cell>
        </row>
        <row r="187">
          <cell r="A187" t="str">
            <v>501.032801</v>
          </cell>
          <cell r="H187">
            <v>0</v>
          </cell>
          <cell r="K187">
            <v>0</v>
          </cell>
          <cell r="M187">
            <v>0</v>
          </cell>
        </row>
        <row r="188">
          <cell r="A188" t="str">
            <v>501.032811</v>
          </cell>
          <cell r="H188">
            <v>0</v>
          </cell>
          <cell r="K188">
            <v>0</v>
          </cell>
          <cell r="M188">
            <v>0</v>
          </cell>
        </row>
        <row r="189">
          <cell r="A189" t="str">
            <v>501.032841</v>
          </cell>
          <cell r="H189">
            <v>0</v>
          </cell>
          <cell r="K189">
            <v>0</v>
          </cell>
          <cell r="M189">
            <v>0</v>
          </cell>
        </row>
        <row r="190">
          <cell r="A190" t="str">
            <v>501.034220</v>
          </cell>
          <cell r="H190">
            <v>0</v>
          </cell>
          <cell r="K190">
            <v>0</v>
          </cell>
          <cell r="M190">
            <v>0</v>
          </cell>
        </row>
        <row r="191">
          <cell r="A191" t="str">
            <v>501.034227</v>
          </cell>
          <cell r="H191">
            <v>0</v>
          </cell>
          <cell r="K191">
            <v>0</v>
          </cell>
          <cell r="M191">
            <v>0</v>
          </cell>
        </row>
        <row r="192">
          <cell r="A192" t="str">
            <v>501.039999</v>
          </cell>
          <cell r="H192">
            <v>0</v>
          </cell>
          <cell r="K192">
            <v>0</v>
          </cell>
          <cell r="M192">
            <v>0</v>
          </cell>
        </row>
        <row r="193">
          <cell r="A193" t="str">
            <v>501.060905</v>
          </cell>
          <cell r="H193">
            <v>0</v>
          </cell>
          <cell r="K193">
            <v>0</v>
          </cell>
          <cell r="M193">
            <v>0</v>
          </cell>
        </row>
        <row r="194">
          <cell r="A194" t="str">
            <v>501.062205</v>
          </cell>
          <cell r="H194">
            <v>0</v>
          </cell>
          <cell r="K194">
            <v>0</v>
          </cell>
          <cell r="M194">
            <v>0</v>
          </cell>
        </row>
        <row r="195">
          <cell r="A195" t="str">
            <v>501.062210</v>
          </cell>
          <cell r="H195">
            <v>0</v>
          </cell>
          <cell r="K195">
            <v>0</v>
          </cell>
          <cell r="M195">
            <v>0</v>
          </cell>
        </row>
        <row r="196">
          <cell r="A196" t="str">
            <v>501.062215</v>
          </cell>
          <cell r="H196">
            <v>0</v>
          </cell>
          <cell r="K196">
            <v>0</v>
          </cell>
          <cell r="M196">
            <v>0</v>
          </cell>
        </row>
        <row r="197">
          <cell r="A197" t="str">
            <v>501.064105</v>
          </cell>
          <cell r="H197">
            <v>0</v>
          </cell>
          <cell r="K197">
            <v>0</v>
          </cell>
          <cell r="M197">
            <v>0</v>
          </cell>
        </row>
        <row r="198">
          <cell r="A198" t="str">
            <v>501.064210</v>
          </cell>
          <cell r="H198">
            <v>0</v>
          </cell>
          <cell r="K198">
            <v>0</v>
          </cell>
          <cell r="M198">
            <v>0</v>
          </cell>
        </row>
        <row r="199">
          <cell r="A199" t="str">
            <v>501.064220</v>
          </cell>
          <cell r="H199">
            <v>0</v>
          </cell>
          <cell r="K199">
            <v>0</v>
          </cell>
          <cell r="M199">
            <v>0</v>
          </cell>
        </row>
        <row r="200">
          <cell r="A200" t="str">
            <v>501.064305</v>
          </cell>
          <cell r="H200">
            <v>0</v>
          </cell>
          <cell r="K200">
            <v>0</v>
          </cell>
          <cell r="M200">
            <v>0</v>
          </cell>
        </row>
        <row r="201">
          <cell r="A201" t="str">
            <v>501.069940</v>
          </cell>
          <cell r="H201">
            <v>0</v>
          </cell>
          <cell r="K201">
            <v>0</v>
          </cell>
          <cell r="M201">
            <v>0</v>
          </cell>
        </row>
        <row r="202">
          <cell r="A202" t="str">
            <v>501.080105.01</v>
          </cell>
          <cell r="H202">
            <v>-1291093.67</v>
          </cell>
          <cell r="K202">
            <v>-1301668.0499999998</v>
          </cell>
          <cell r="M202">
            <v>8160790.1500000004</v>
          </cell>
        </row>
        <row r="203">
          <cell r="A203" t="str">
            <v>501.080105.02</v>
          </cell>
          <cell r="H203">
            <v>1651254.91</v>
          </cell>
          <cell r="K203">
            <v>1832161.69</v>
          </cell>
          <cell r="M203">
            <v>9432416.7799999993</v>
          </cell>
        </row>
        <row r="204">
          <cell r="A204" t="str">
            <v>501.080110.01</v>
          </cell>
          <cell r="H204">
            <v>-52438.830000000075</v>
          </cell>
          <cell r="K204">
            <v>-972339.91</v>
          </cell>
          <cell r="M204">
            <v>3821035.61</v>
          </cell>
        </row>
        <row r="205">
          <cell r="A205" t="str">
            <v>501.080110.02</v>
          </cell>
          <cell r="H205">
            <v>-590580.78</v>
          </cell>
          <cell r="K205">
            <v>-671237.23</v>
          </cell>
          <cell r="M205">
            <v>-1310714.81</v>
          </cell>
        </row>
        <row r="206">
          <cell r="A206" t="str">
            <v>501.080205</v>
          </cell>
          <cell r="H206">
            <v>0</v>
          </cell>
          <cell r="K206">
            <v>0</v>
          </cell>
          <cell r="M206">
            <v>0</v>
          </cell>
        </row>
        <row r="207">
          <cell r="A207" t="str">
            <v>501.080210</v>
          </cell>
          <cell r="H207">
            <v>0</v>
          </cell>
          <cell r="K207">
            <v>0</v>
          </cell>
          <cell r="M207">
            <v>0</v>
          </cell>
        </row>
        <row r="208">
          <cell r="A208" t="str">
            <v>501.080315</v>
          </cell>
          <cell r="H208">
            <v>0</v>
          </cell>
          <cell r="K208">
            <v>0</v>
          </cell>
          <cell r="M208">
            <v>0</v>
          </cell>
        </row>
        <row r="209">
          <cell r="A209" t="str">
            <v>501.080405</v>
          </cell>
          <cell r="H209">
            <v>3506.69</v>
          </cell>
          <cell r="K209">
            <v>12073.960000000001</v>
          </cell>
          <cell r="M209">
            <v>10675.74</v>
          </cell>
        </row>
        <row r="210">
          <cell r="A210" t="str">
            <v>501.080425</v>
          </cell>
          <cell r="H210">
            <v>0</v>
          </cell>
          <cell r="K210">
            <v>0</v>
          </cell>
          <cell r="M210">
            <v>0</v>
          </cell>
        </row>
        <row r="211">
          <cell r="A211" t="str">
            <v>501.080430</v>
          </cell>
          <cell r="H211">
            <v>0</v>
          </cell>
          <cell r="K211">
            <v>0</v>
          </cell>
          <cell r="M211">
            <v>-24786.76</v>
          </cell>
        </row>
        <row r="212">
          <cell r="A212" t="str">
            <v>501.080430.01</v>
          </cell>
          <cell r="H212">
            <v>0</v>
          </cell>
          <cell r="K212">
            <v>0</v>
          </cell>
          <cell r="M212">
            <v>0</v>
          </cell>
        </row>
        <row r="213">
          <cell r="A213" t="str">
            <v>501.080430.02</v>
          </cell>
          <cell r="H213">
            <v>0</v>
          </cell>
          <cell r="K213">
            <v>0</v>
          </cell>
          <cell r="M213">
            <v>0</v>
          </cell>
        </row>
        <row r="214">
          <cell r="A214" t="str">
            <v>501.080430.03</v>
          </cell>
          <cell r="H214">
            <v>0</v>
          </cell>
          <cell r="K214">
            <v>0</v>
          </cell>
          <cell r="M214">
            <v>0</v>
          </cell>
        </row>
        <row r="215">
          <cell r="A215" t="str">
            <v>501.080430.09</v>
          </cell>
          <cell r="H215">
            <v>0</v>
          </cell>
          <cell r="K215">
            <v>0</v>
          </cell>
          <cell r="M215">
            <v>0</v>
          </cell>
        </row>
        <row r="216">
          <cell r="A216" t="str">
            <v>501.080440</v>
          </cell>
          <cell r="H216">
            <v>0</v>
          </cell>
          <cell r="K216">
            <v>0</v>
          </cell>
          <cell r="M216">
            <v>0</v>
          </cell>
        </row>
        <row r="217">
          <cell r="A217" t="str">
            <v>501.080445</v>
          </cell>
          <cell r="H217">
            <v>0</v>
          </cell>
          <cell r="K217">
            <v>13667.02</v>
          </cell>
          <cell r="M217">
            <v>0</v>
          </cell>
        </row>
        <row r="218">
          <cell r="A218" t="str">
            <v>501.080499.01</v>
          </cell>
          <cell r="H218">
            <v>0</v>
          </cell>
          <cell r="K218">
            <v>0</v>
          </cell>
          <cell r="M218">
            <v>0</v>
          </cell>
        </row>
        <row r="219">
          <cell r="A219" t="str">
            <v>501.080499.02</v>
          </cell>
          <cell r="H219">
            <v>0</v>
          </cell>
          <cell r="K219">
            <v>0</v>
          </cell>
          <cell r="M219">
            <v>0</v>
          </cell>
        </row>
        <row r="220">
          <cell r="A220" t="str">
            <v>501.080605</v>
          </cell>
          <cell r="H220">
            <v>0</v>
          </cell>
          <cell r="K220">
            <v>0</v>
          </cell>
          <cell r="M220">
            <v>0</v>
          </cell>
        </row>
        <row r="221">
          <cell r="A221" t="str">
            <v>501.080605.1528</v>
          </cell>
          <cell r="H221">
            <v>1881165.32</v>
          </cell>
          <cell r="K221">
            <v>1881165.32</v>
          </cell>
          <cell r="M221">
            <v>1881165.32</v>
          </cell>
        </row>
        <row r="222">
          <cell r="A222" t="str">
            <v>501.080615</v>
          </cell>
          <cell r="H222">
            <v>0</v>
          </cell>
          <cell r="K222">
            <v>0</v>
          </cell>
          <cell r="M222">
            <v>0</v>
          </cell>
        </row>
        <row r="223">
          <cell r="A223" t="str">
            <v>501.080620</v>
          </cell>
          <cell r="H223">
            <v>0</v>
          </cell>
          <cell r="K223">
            <v>0</v>
          </cell>
          <cell r="M223">
            <v>0</v>
          </cell>
        </row>
        <row r="224">
          <cell r="A224" t="str">
            <v>501.080620.1501</v>
          </cell>
          <cell r="H224">
            <v>169376.69</v>
          </cell>
          <cell r="K224">
            <v>518511.56</v>
          </cell>
          <cell r="M224">
            <v>518511.56</v>
          </cell>
        </row>
        <row r="225">
          <cell r="A225" t="str">
            <v>501.080635</v>
          </cell>
          <cell r="H225">
            <v>0</v>
          </cell>
          <cell r="K225">
            <v>0</v>
          </cell>
          <cell r="M225">
            <v>0</v>
          </cell>
        </row>
        <row r="226">
          <cell r="A226" t="str">
            <v>501.080635.1507</v>
          </cell>
          <cell r="H226">
            <v>242481.71</v>
          </cell>
          <cell r="K226">
            <v>479659.56999999995</v>
          </cell>
          <cell r="M226">
            <v>479659.57</v>
          </cell>
        </row>
        <row r="227">
          <cell r="A227" t="str">
            <v>501.080705</v>
          </cell>
          <cell r="H227">
            <v>0</v>
          </cell>
          <cell r="K227">
            <v>0</v>
          </cell>
          <cell r="M227">
            <v>0</v>
          </cell>
        </row>
        <row r="228">
          <cell r="A228" t="str">
            <v>501.080805</v>
          </cell>
          <cell r="H228">
            <v>0</v>
          </cell>
          <cell r="K228">
            <v>274442.59000000003</v>
          </cell>
          <cell r="M228">
            <v>274442.59000000003</v>
          </cell>
        </row>
        <row r="229">
          <cell r="A229" t="str">
            <v>501.080815</v>
          </cell>
          <cell r="H229">
            <v>1628</v>
          </cell>
          <cell r="K229">
            <v>9948</v>
          </cell>
          <cell r="M229">
            <v>22467.02</v>
          </cell>
        </row>
        <row r="230">
          <cell r="A230" t="str">
            <v>501.090100</v>
          </cell>
          <cell r="H230">
            <v>0</v>
          </cell>
          <cell r="K230">
            <v>0</v>
          </cell>
          <cell r="M230">
            <v>0</v>
          </cell>
        </row>
        <row r="231">
          <cell r="A231" t="str">
            <v>502.010010</v>
          </cell>
          <cell r="H231">
            <v>0</v>
          </cell>
          <cell r="K231">
            <v>0</v>
          </cell>
          <cell r="M231">
            <v>0</v>
          </cell>
        </row>
        <row r="232">
          <cell r="A232" t="str">
            <v>502.010220</v>
          </cell>
          <cell r="H232">
            <v>0</v>
          </cell>
          <cell r="K232">
            <v>0</v>
          </cell>
          <cell r="M232">
            <v>0</v>
          </cell>
        </row>
        <row r="233">
          <cell r="A233" t="str">
            <v>502.010225</v>
          </cell>
          <cell r="H233">
            <v>0</v>
          </cell>
          <cell r="K233">
            <v>0</v>
          </cell>
          <cell r="M233">
            <v>0</v>
          </cell>
        </row>
        <row r="234">
          <cell r="A234" t="str">
            <v>502.010710</v>
          </cell>
          <cell r="H234">
            <v>0</v>
          </cell>
          <cell r="K234">
            <v>0</v>
          </cell>
          <cell r="M234">
            <v>0</v>
          </cell>
        </row>
        <row r="235">
          <cell r="A235" t="str">
            <v>502.020110</v>
          </cell>
          <cell r="H235">
            <v>0</v>
          </cell>
          <cell r="K235">
            <v>0</v>
          </cell>
          <cell r="M235">
            <v>0</v>
          </cell>
        </row>
        <row r="236">
          <cell r="A236" t="str">
            <v>502.020111</v>
          </cell>
          <cell r="H236">
            <v>0</v>
          </cell>
          <cell r="K236">
            <v>0</v>
          </cell>
          <cell r="M236">
            <v>0</v>
          </cell>
        </row>
        <row r="237">
          <cell r="A237" t="str">
            <v>502.020115</v>
          </cell>
          <cell r="H237">
            <v>0</v>
          </cell>
          <cell r="K237">
            <v>0</v>
          </cell>
          <cell r="M237">
            <v>0</v>
          </cell>
        </row>
        <row r="238">
          <cell r="A238" t="str">
            <v>502.020210</v>
          </cell>
          <cell r="H238">
            <v>0</v>
          </cell>
          <cell r="K238">
            <v>0</v>
          </cell>
          <cell r="M238">
            <v>0</v>
          </cell>
        </row>
        <row r="239">
          <cell r="A239" t="str">
            <v>502.020305</v>
          </cell>
          <cell r="H239">
            <v>0</v>
          </cell>
          <cell r="K239">
            <v>0</v>
          </cell>
          <cell r="M239">
            <v>0</v>
          </cell>
        </row>
        <row r="240">
          <cell r="A240" t="str">
            <v>502.020405</v>
          </cell>
          <cell r="H240">
            <v>0</v>
          </cell>
          <cell r="K240">
            <v>0</v>
          </cell>
          <cell r="M240">
            <v>0</v>
          </cell>
        </row>
        <row r="241">
          <cell r="A241" t="str">
            <v>502.020410</v>
          </cell>
          <cell r="H241">
            <v>0</v>
          </cell>
          <cell r="K241">
            <v>0</v>
          </cell>
          <cell r="M241">
            <v>0</v>
          </cell>
        </row>
        <row r="242">
          <cell r="A242" t="str">
            <v>502.020415</v>
          </cell>
          <cell r="H242">
            <v>0</v>
          </cell>
          <cell r="K242">
            <v>0</v>
          </cell>
          <cell r="M242">
            <v>0</v>
          </cell>
        </row>
        <row r="243">
          <cell r="A243" t="str">
            <v>502.020420</v>
          </cell>
          <cell r="H243">
            <v>0</v>
          </cell>
          <cell r="K243">
            <v>0</v>
          </cell>
          <cell r="M243">
            <v>0</v>
          </cell>
        </row>
        <row r="244">
          <cell r="A244" t="str">
            <v>502.020424</v>
          </cell>
          <cell r="H244">
            <v>0</v>
          </cell>
          <cell r="K244">
            <v>0</v>
          </cell>
          <cell r="M244">
            <v>0</v>
          </cell>
        </row>
        <row r="245">
          <cell r="A245" t="str">
            <v>502.020425</v>
          </cell>
          <cell r="H245">
            <v>0</v>
          </cell>
          <cell r="K245">
            <v>0</v>
          </cell>
          <cell r="M245">
            <v>0</v>
          </cell>
        </row>
        <row r="246">
          <cell r="A246" t="str">
            <v>502.020430</v>
          </cell>
          <cell r="H246">
            <v>0</v>
          </cell>
          <cell r="K246">
            <v>0</v>
          </cell>
          <cell r="M246">
            <v>0</v>
          </cell>
        </row>
        <row r="247">
          <cell r="A247" t="str">
            <v>502.020435</v>
          </cell>
          <cell r="H247">
            <v>0</v>
          </cell>
          <cell r="K247">
            <v>0</v>
          </cell>
          <cell r="M247">
            <v>0</v>
          </cell>
        </row>
        <row r="248">
          <cell r="A248" t="str">
            <v>502.020440</v>
          </cell>
          <cell r="H248">
            <v>0</v>
          </cell>
          <cell r="K248">
            <v>0</v>
          </cell>
          <cell r="M248">
            <v>0</v>
          </cell>
        </row>
        <row r="249">
          <cell r="A249" t="str">
            <v>502.020445</v>
          </cell>
          <cell r="H249">
            <v>0</v>
          </cell>
          <cell r="K249">
            <v>0</v>
          </cell>
          <cell r="M249">
            <v>0</v>
          </cell>
        </row>
        <row r="250">
          <cell r="A250" t="str">
            <v>502.020450</v>
          </cell>
          <cell r="H250">
            <v>0</v>
          </cell>
          <cell r="K250">
            <v>0</v>
          </cell>
          <cell r="M250">
            <v>0</v>
          </cell>
        </row>
        <row r="251">
          <cell r="A251" t="str">
            <v>502.020455</v>
          </cell>
          <cell r="H251">
            <v>0</v>
          </cell>
          <cell r="K251">
            <v>0</v>
          </cell>
          <cell r="M251">
            <v>0</v>
          </cell>
        </row>
        <row r="252">
          <cell r="A252" t="str">
            <v>502.020465</v>
          </cell>
          <cell r="H252">
            <v>0</v>
          </cell>
          <cell r="K252">
            <v>0</v>
          </cell>
          <cell r="M252">
            <v>0</v>
          </cell>
        </row>
        <row r="253">
          <cell r="A253" t="str">
            <v>502.020470</v>
          </cell>
          <cell r="H253">
            <v>0</v>
          </cell>
          <cell r="K253">
            <v>0</v>
          </cell>
          <cell r="M253">
            <v>0</v>
          </cell>
        </row>
        <row r="254">
          <cell r="A254" t="str">
            <v>502.020475</v>
          </cell>
          <cell r="H254">
            <v>0</v>
          </cell>
          <cell r="K254">
            <v>0</v>
          </cell>
          <cell r="M254">
            <v>0</v>
          </cell>
        </row>
        <row r="255">
          <cell r="A255" t="str">
            <v>502.020480</v>
          </cell>
          <cell r="H255">
            <v>0</v>
          </cell>
          <cell r="K255">
            <v>0</v>
          </cell>
          <cell r="M255">
            <v>0</v>
          </cell>
        </row>
        <row r="256">
          <cell r="A256" t="str">
            <v>502.020510.</v>
          </cell>
          <cell r="H256">
            <v>0</v>
          </cell>
          <cell r="K256">
            <v>0</v>
          </cell>
          <cell r="M256">
            <v>0</v>
          </cell>
        </row>
        <row r="257">
          <cell r="A257" t="str">
            <v>502.020610</v>
          </cell>
          <cell r="H257">
            <v>0</v>
          </cell>
          <cell r="K257">
            <v>0</v>
          </cell>
          <cell r="M257">
            <v>0</v>
          </cell>
        </row>
        <row r="258">
          <cell r="A258" t="str">
            <v>502.020720</v>
          </cell>
          <cell r="H258">
            <v>0</v>
          </cell>
          <cell r="K258">
            <v>0</v>
          </cell>
          <cell r="M258">
            <v>0</v>
          </cell>
        </row>
        <row r="259">
          <cell r="A259" t="str">
            <v>502.020730</v>
          </cell>
          <cell r="H259">
            <v>0</v>
          </cell>
          <cell r="K259">
            <v>0</v>
          </cell>
          <cell r="M259">
            <v>0</v>
          </cell>
        </row>
        <row r="260">
          <cell r="A260" t="str">
            <v>502.020745</v>
          </cell>
          <cell r="H260">
            <v>0</v>
          </cell>
          <cell r="K260">
            <v>0</v>
          </cell>
          <cell r="M260">
            <v>0</v>
          </cell>
        </row>
        <row r="261">
          <cell r="A261" t="str">
            <v>502.020805</v>
          </cell>
          <cell r="H261">
            <v>0</v>
          </cell>
          <cell r="K261">
            <v>0</v>
          </cell>
          <cell r="M261">
            <v>0</v>
          </cell>
        </row>
        <row r="262">
          <cell r="A262" t="str">
            <v>502.020905</v>
          </cell>
          <cell r="H262">
            <v>0</v>
          </cell>
          <cell r="K262">
            <v>0</v>
          </cell>
          <cell r="M262">
            <v>0</v>
          </cell>
        </row>
        <row r="263">
          <cell r="A263" t="str">
            <v>502.022005</v>
          </cell>
          <cell r="H263">
            <v>0</v>
          </cell>
          <cell r="K263">
            <v>0</v>
          </cell>
          <cell r="M263">
            <v>0</v>
          </cell>
        </row>
        <row r="264">
          <cell r="A264" t="str">
            <v>502.022105</v>
          </cell>
          <cell r="H264">
            <v>0</v>
          </cell>
          <cell r="K264">
            <v>0</v>
          </cell>
          <cell r="M264">
            <v>0</v>
          </cell>
        </row>
        <row r="265">
          <cell r="A265" t="str">
            <v>502.022110</v>
          </cell>
          <cell r="H265">
            <v>0</v>
          </cell>
          <cell r="K265">
            <v>0</v>
          </cell>
          <cell r="M265">
            <v>0</v>
          </cell>
        </row>
        <row r="266">
          <cell r="A266" t="str">
            <v>502.022125</v>
          </cell>
          <cell r="H266">
            <v>0</v>
          </cell>
          <cell r="K266">
            <v>0</v>
          </cell>
          <cell r="M266">
            <v>0</v>
          </cell>
        </row>
        <row r="267">
          <cell r="A267" t="str">
            <v>502.022205</v>
          </cell>
          <cell r="H267">
            <v>0</v>
          </cell>
          <cell r="K267">
            <v>0</v>
          </cell>
          <cell r="M267">
            <v>0</v>
          </cell>
        </row>
        <row r="268">
          <cell r="A268" t="str">
            <v>502.022210</v>
          </cell>
          <cell r="H268">
            <v>0</v>
          </cell>
          <cell r="K268">
            <v>0</v>
          </cell>
          <cell r="M268">
            <v>0</v>
          </cell>
        </row>
        <row r="269">
          <cell r="A269" t="str">
            <v>502.022215</v>
          </cell>
          <cell r="H269">
            <v>0</v>
          </cell>
          <cell r="K269">
            <v>0</v>
          </cell>
          <cell r="M269">
            <v>0</v>
          </cell>
        </row>
        <row r="270">
          <cell r="A270" t="str">
            <v>502.022220</v>
          </cell>
          <cell r="H270">
            <v>0</v>
          </cell>
          <cell r="K270">
            <v>0</v>
          </cell>
          <cell r="M270">
            <v>0</v>
          </cell>
        </row>
        <row r="271">
          <cell r="A271" t="str">
            <v>502.022225</v>
          </cell>
          <cell r="H271">
            <v>0</v>
          </cell>
          <cell r="K271">
            <v>0</v>
          </cell>
          <cell r="M271">
            <v>0</v>
          </cell>
        </row>
        <row r="272">
          <cell r="A272" t="str">
            <v>502.022310</v>
          </cell>
          <cell r="H272">
            <v>0</v>
          </cell>
          <cell r="K272">
            <v>0</v>
          </cell>
          <cell r="M272">
            <v>0</v>
          </cell>
        </row>
        <row r="273">
          <cell r="A273" t="str">
            <v>502.022405</v>
          </cell>
          <cell r="H273">
            <v>0</v>
          </cell>
          <cell r="K273">
            <v>0</v>
          </cell>
          <cell r="M273">
            <v>0</v>
          </cell>
        </row>
        <row r="274">
          <cell r="A274" t="str">
            <v>502.022510</v>
          </cell>
          <cell r="H274">
            <v>0</v>
          </cell>
          <cell r="K274">
            <v>0</v>
          </cell>
          <cell r="M274">
            <v>0</v>
          </cell>
        </row>
        <row r="275">
          <cell r="A275" t="str">
            <v>502.022515</v>
          </cell>
          <cell r="H275">
            <v>0</v>
          </cell>
          <cell r="K275">
            <v>0</v>
          </cell>
          <cell r="M275">
            <v>0</v>
          </cell>
        </row>
        <row r="276">
          <cell r="A276" t="str">
            <v>502.022605</v>
          </cell>
          <cell r="H276">
            <v>0</v>
          </cell>
          <cell r="K276">
            <v>0</v>
          </cell>
          <cell r="M276">
            <v>0</v>
          </cell>
        </row>
        <row r="277">
          <cell r="A277" t="str">
            <v>502.022705</v>
          </cell>
          <cell r="H277">
            <v>0</v>
          </cell>
          <cell r="K277">
            <v>0</v>
          </cell>
          <cell r="M277">
            <v>0</v>
          </cell>
        </row>
        <row r="278">
          <cell r="A278" t="str">
            <v>502.029910</v>
          </cell>
          <cell r="H278">
            <v>0</v>
          </cell>
          <cell r="K278">
            <v>0</v>
          </cell>
          <cell r="M278">
            <v>0</v>
          </cell>
        </row>
        <row r="279">
          <cell r="A279" t="str">
            <v>502.029920</v>
          </cell>
          <cell r="H279">
            <v>0</v>
          </cell>
          <cell r="K279">
            <v>0</v>
          </cell>
          <cell r="M279">
            <v>0</v>
          </cell>
        </row>
        <row r="280">
          <cell r="A280" t="str">
            <v>502.029990</v>
          </cell>
          <cell r="H280">
            <v>0</v>
          </cell>
          <cell r="K280">
            <v>0</v>
          </cell>
          <cell r="M280">
            <v>0</v>
          </cell>
        </row>
        <row r="281">
          <cell r="A281" t="str">
            <v>502.030110</v>
          </cell>
          <cell r="H281">
            <v>0</v>
          </cell>
          <cell r="K281">
            <v>0</v>
          </cell>
          <cell r="M281">
            <v>0</v>
          </cell>
        </row>
        <row r="282">
          <cell r="A282" t="str">
            <v>502.030140</v>
          </cell>
          <cell r="H282">
            <v>0</v>
          </cell>
          <cell r="K282">
            <v>0</v>
          </cell>
          <cell r="M282">
            <v>0</v>
          </cell>
        </row>
        <row r="283">
          <cell r="A283" t="str">
            <v>502.030210</v>
          </cell>
          <cell r="H283">
            <v>0</v>
          </cell>
          <cell r="K283">
            <v>0</v>
          </cell>
          <cell r="M283">
            <v>0</v>
          </cell>
        </row>
        <row r="284">
          <cell r="A284" t="str">
            <v>502.030410</v>
          </cell>
          <cell r="H284">
            <v>0</v>
          </cell>
          <cell r="K284">
            <v>0</v>
          </cell>
          <cell r="M284">
            <v>0</v>
          </cell>
        </row>
        <row r="285">
          <cell r="A285" t="str">
            <v>502.030424</v>
          </cell>
          <cell r="H285">
            <v>0</v>
          </cell>
          <cell r="K285">
            <v>0</v>
          </cell>
          <cell r="M285">
            <v>0</v>
          </cell>
        </row>
        <row r="286">
          <cell r="A286" t="str">
            <v>502.030425</v>
          </cell>
          <cell r="H286">
            <v>0</v>
          </cell>
          <cell r="K286">
            <v>0</v>
          </cell>
          <cell r="M286">
            <v>0</v>
          </cell>
        </row>
        <row r="287">
          <cell r="A287" t="str">
            <v>502.030430</v>
          </cell>
          <cell r="H287">
            <v>0</v>
          </cell>
          <cell r="K287">
            <v>0</v>
          </cell>
          <cell r="M287">
            <v>0</v>
          </cell>
        </row>
        <row r="288">
          <cell r="A288" t="str">
            <v>502.030435</v>
          </cell>
          <cell r="H288">
            <v>0</v>
          </cell>
          <cell r="K288">
            <v>0</v>
          </cell>
          <cell r="M288">
            <v>0</v>
          </cell>
        </row>
        <row r="289">
          <cell r="A289" t="str">
            <v>502.030445</v>
          </cell>
          <cell r="H289">
            <v>0</v>
          </cell>
          <cell r="K289">
            <v>0</v>
          </cell>
          <cell r="M289">
            <v>0</v>
          </cell>
        </row>
        <row r="290">
          <cell r="A290" t="str">
            <v>502.030450</v>
          </cell>
          <cell r="H290">
            <v>0</v>
          </cell>
          <cell r="K290">
            <v>0</v>
          </cell>
          <cell r="M290">
            <v>0</v>
          </cell>
        </row>
        <row r="291">
          <cell r="A291" t="str">
            <v>502.030455</v>
          </cell>
          <cell r="H291">
            <v>0</v>
          </cell>
          <cell r="K291">
            <v>0</v>
          </cell>
          <cell r="M291">
            <v>0</v>
          </cell>
        </row>
        <row r="292">
          <cell r="A292" t="str">
            <v>502.030460</v>
          </cell>
          <cell r="H292">
            <v>0</v>
          </cell>
          <cell r="K292">
            <v>0</v>
          </cell>
          <cell r="M292">
            <v>0</v>
          </cell>
        </row>
        <row r="293">
          <cell r="A293" t="str">
            <v>502.030465</v>
          </cell>
          <cell r="H293">
            <v>0</v>
          </cell>
          <cell r="K293">
            <v>0</v>
          </cell>
          <cell r="M293">
            <v>0</v>
          </cell>
        </row>
        <row r="294">
          <cell r="A294" t="str">
            <v>502.030475</v>
          </cell>
          <cell r="H294">
            <v>0</v>
          </cell>
          <cell r="K294">
            <v>0</v>
          </cell>
          <cell r="M294">
            <v>0</v>
          </cell>
        </row>
        <row r="295">
          <cell r="A295" t="str">
            <v>502.030480</v>
          </cell>
          <cell r="H295">
            <v>0</v>
          </cell>
          <cell r="K295">
            <v>0</v>
          </cell>
          <cell r="M295">
            <v>0</v>
          </cell>
        </row>
        <row r="296">
          <cell r="A296" t="str">
            <v>502.030905</v>
          </cell>
          <cell r="H296">
            <v>0</v>
          </cell>
          <cell r="K296">
            <v>0</v>
          </cell>
          <cell r="M296">
            <v>0</v>
          </cell>
        </row>
        <row r="297">
          <cell r="A297" t="str">
            <v>502.032105</v>
          </cell>
          <cell r="H297">
            <v>0</v>
          </cell>
          <cell r="K297">
            <v>0</v>
          </cell>
          <cell r="M297">
            <v>0</v>
          </cell>
        </row>
        <row r="298">
          <cell r="A298" t="str">
            <v>502.032205</v>
          </cell>
          <cell r="H298">
            <v>0</v>
          </cell>
          <cell r="K298">
            <v>0</v>
          </cell>
          <cell r="M298">
            <v>0</v>
          </cell>
        </row>
        <row r="299">
          <cell r="A299" t="str">
            <v>502.032210</v>
          </cell>
          <cell r="H299">
            <v>0</v>
          </cell>
          <cell r="K299">
            <v>0</v>
          </cell>
          <cell r="M299">
            <v>0</v>
          </cell>
        </row>
        <row r="300">
          <cell r="A300" t="str">
            <v>502.032215</v>
          </cell>
          <cell r="H300">
            <v>0</v>
          </cell>
          <cell r="K300">
            <v>0</v>
          </cell>
          <cell r="M300">
            <v>0</v>
          </cell>
        </row>
        <row r="301">
          <cell r="A301" t="str">
            <v>502.032510</v>
          </cell>
          <cell r="H301">
            <v>0</v>
          </cell>
          <cell r="K301">
            <v>0</v>
          </cell>
          <cell r="M301">
            <v>0</v>
          </cell>
        </row>
        <row r="302">
          <cell r="A302" t="str">
            <v>502.032515</v>
          </cell>
          <cell r="H302">
            <v>0</v>
          </cell>
          <cell r="K302">
            <v>0</v>
          </cell>
          <cell r="M302">
            <v>0</v>
          </cell>
        </row>
        <row r="303">
          <cell r="A303" t="str">
            <v>502.032801</v>
          </cell>
          <cell r="H303">
            <v>0</v>
          </cell>
          <cell r="K303">
            <v>0</v>
          </cell>
          <cell r="M303">
            <v>0</v>
          </cell>
        </row>
        <row r="304">
          <cell r="A304" t="str">
            <v>502.032811</v>
          </cell>
          <cell r="H304">
            <v>0</v>
          </cell>
          <cell r="K304">
            <v>0</v>
          </cell>
          <cell r="M304">
            <v>0</v>
          </cell>
        </row>
        <row r="305">
          <cell r="A305" t="str">
            <v>502.032841</v>
          </cell>
          <cell r="H305">
            <v>0</v>
          </cell>
          <cell r="K305">
            <v>0</v>
          </cell>
          <cell r="M305">
            <v>0</v>
          </cell>
        </row>
        <row r="306">
          <cell r="A306" t="str">
            <v>502.034227</v>
          </cell>
          <cell r="H306">
            <v>0</v>
          </cell>
          <cell r="K306">
            <v>0</v>
          </cell>
          <cell r="M306">
            <v>0</v>
          </cell>
        </row>
        <row r="307">
          <cell r="A307" t="str">
            <v>502.062205</v>
          </cell>
          <cell r="H307">
            <v>0</v>
          </cell>
          <cell r="K307">
            <v>0</v>
          </cell>
          <cell r="M307">
            <v>0</v>
          </cell>
        </row>
        <row r="308">
          <cell r="A308" t="str">
            <v>502.062210</v>
          </cell>
          <cell r="H308">
            <v>0</v>
          </cell>
          <cell r="K308">
            <v>0</v>
          </cell>
          <cell r="M308">
            <v>0</v>
          </cell>
        </row>
        <row r="309">
          <cell r="A309" t="str">
            <v>502.062215</v>
          </cell>
          <cell r="H309">
            <v>0</v>
          </cell>
          <cell r="K309">
            <v>0</v>
          </cell>
          <cell r="M309">
            <v>0</v>
          </cell>
        </row>
        <row r="310">
          <cell r="A310" t="str">
            <v>502.064105</v>
          </cell>
          <cell r="H310">
            <v>0</v>
          </cell>
          <cell r="K310">
            <v>0</v>
          </cell>
          <cell r="M310">
            <v>0</v>
          </cell>
        </row>
        <row r="311">
          <cell r="A311" t="str">
            <v>502.064210</v>
          </cell>
          <cell r="H311">
            <v>0</v>
          </cell>
          <cell r="K311">
            <v>0</v>
          </cell>
          <cell r="M311">
            <v>0</v>
          </cell>
        </row>
        <row r="312">
          <cell r="A312" t="str">
            <v>502.064220</v>
          </cell>
          <cell r="H312">
            <v>0</v>
          </cell>
          <cell r="K312">
            <v>0</v>
          </cell>
          <cell r="M312">
            <v>0</v>
          </cell>
        </row>
        <row r="313">
          <cell r="A313" t="str">
            <v>502.080105.01</v>
          </cell>
          <cell r="H313">
            <v>0</v>
          </cell>
          <cell r="K313">
            <v>0</v>
          </cell>
          <cell r="M313">
            <v>0</v>
          </cell>
        </row>
        <row r="314">
          <cell r="A314" t="str">
            <v>502.080105.02</v>
          </cell>
          <cell r="H314">
            <v>0</v>
          </cell>
          <cell r="K314">
            <v>0</v>
          </cell>
          <cell r="M314">
            <v>0</v>
          </cell>
        </row>
        <row r="315">
          <cell r="A315" t="str">
            <v>502.080110.01</v>
          </cell>
          <cell r="H315">
            <v>0</v>
          </cell>
          <cell r="K315">
            <v>0</v>
          </cell>
          <cell r="M315">
            <v>0</v>
          </cell>
        </row>
        <row r="316">
          <cell r="A316" t="str">
            <v>502.080110.02</v>
          </cell>
          <cell r="H316">
            <v>0</v>
          </cell>
          <cell r="K316">
            <v>0</v>
          </cell>
          <cell r="M316">
            <v>0</v>
          </cell>
        </row>
        <row r="317">
          <cell r="A317" t="str">
            <v>502.080205</v>
          </cell>
          <cell r="H317">
            <v>0</v>
          </cell>
          <cell r="K317">
            <v>0</v>
          </cell>
          <cell r="M317">
            <v>0</v>
          </cell>
        </row>
        <row r="318">
          <cell r="A318" t="str">
            <v>502.080210</v>
          </cell>
          <cell r="H318">
            <v>0</v>
          </cell>
          <cell r="K318">
            <v>0</v>
          </cell>
          <cell r="M318">
            <v>0</v>
          </cell>
        </row>
        <row r="319">
          <cell r="A319" t="str">
            <v>502.080315</v>
          </cell>
          <cell r="H319">
            <v>0</v>
          </cell>
          <cell r="K319">
            <v>0</v>
          </cell>
          <cell r="M319">
            <v>0</v>
          </cell>
        </row>
        <row r="320">
          <cell r="A320" t="str">
            <v>502.080405</v>
          </cell>
          <cell r="H320">
            <v>0</v>
          </cell>
          <cell r="K320">
            <v>0</v>
          </cell>
          <cell r="M320">
            <v>0</v>
          </cell>
        </row>
        <row r="321">
          <cell r="A321" t="str">
            <v>502.080425</v>
          </cell>
          <cell r="H321">
            <v>0</v>
          </cell>
          <cell r="K321">
            <v>0</v>
          </cell>
          <cell r="M321">
            <v>0</v>
          </cell>
        </row>
        <row r="322">
          <cell r="A322" t="str">
            <v>502.080430.01</v>
          </cell>
          <cell r="H322">
            <v>0</v>
          </cell>
          <cell r="K322">
            <v>0</v>
          </cell>
          <cell r="M322">
            <v>0</v>
          </cell>
        </row>
        <row r="323">
          <cell r="A323" t="str">
            <v>502.080430.02</v>
          </cell>
          <cell r="H323">
            <v>0</v>
          </cell>
          <cell r="K323">
            <v>0</v>
          </cell>
          <cell r="M323">
            <v>0</v>
          </cell>
        </row>
        <row r="324">
          <cell r="A324" t="str">
            <v>502.080430.03</v>
          </cell>
          <cell r="H324">
            <v>0</v>
          </cell>
          <cell r="K324">
            <v>0</v>
          </cell>
          <cell r="M324">
            <v>0</v>
          </cell>
        </row>
        <row r="325">
          <cell r="A325" t="str">
            <v>502.080430.09</v>
          </cell>
          <cell r="H325">
            <v>0</v>
          </cell>
          <cell r="K325">
            <v>0</v>
          </cell>
          <cell r="M325">
            <v>0</v>
          </cell>
        </row>
        <row r="326">
          <cell r="A326" t="str">
            <v>502.080440</v>
          </cell>
          <cell r="H326">
            <v>0</v>
          </cell>
          <cell r="K326">
            <v>0</v>
          </cell>
          <cell r="M326">
            <v>0</v>
          </cell>
        </row>
        <row r="327">
          <cell r="A327" t="str">
            <v>502.080445</v>
          </cell>
          <cell r="H327">
            <v>0</v>
          </cell>
          <cell r="K327">
            <v>0</v>
          </cell>
          <cell r="M327">
            <v>0</v>
          </cell>
        </row>
        <row r="328">
          <cell r="A328" t="str">
            <v>502.080499.01</v>
          </cell>
          <cell r="H328">
            <v>0</v>
          </cell>
          <cell r="K328">
            <v>0</v>
          </cell>
          <cell r="M328">
            <v>0</v>
          </cell>
        </row>
        <row r="329">
          <cell r="A329" t="str">
            <v>502.080499.02</v>
          </cell>
          <cell r="H329">
            <v>0</v>
          </cell>
          <cell r="K329">
            <v>0</v>
          </cell>
          <cell r="M329">
            <v>0</v>
          </cell>
        </row>
        <row r="330">
          <cell r="A330" t="str">
            <v>502.080605</v>
          </cell>
          <cell r="H330">
            <v>0</v>
          </cell>
          <cell r="K330">
            <v>0</v>
          </cell>
          <cell r="M330">
            <v>0</v>
          </cell>
        </row>
        <row r="331">
          <cell r="A331" t="str">
            <v>502.080615</v>
          </cell>
          <cell r="H331">
            <v>0</v>
          </cell>
          <cell r="K331">
            <v>0</v>
          </cell>
          <cell r="M331">
            <v>0</v>
          </cell>
        </row>
        <row r="332">
          <cell r="A332" t="str">
            <v>502.080620</v>
          </cell>
          <cell r="H332">
            <v>0</v>
          </cell>
          <cell r="K332">
            <v>0</v>
          </cell>
          <cell r="M332">
            <v>0</v>
          </cell>
        </row>
        <row r="333">
          <cell r="A333" t="str">
            <v>502.080705</v>
          </cell>
          <cell r="H333">
            <v>0</v>
          </cell>
          <cell r="K333">
            <v>0</v>
          </cell>
          <cell r="M333">
            <v>0</v>
          </cell>
        </row>
        <row r="334">
          <cell r="A334" t="str">
            <v>502.080805</v>
          </cell>
          <cell r="H334">
            <v>0</v>
          </cell>
          <cell r="K334">
            <v>0</v>
          </cell>
          <cell r="M334">
            <v>0</v>
          </cell>
        </row>
        <row r="335">
          <cell r="A335" t="str">
            <v>502.080815</v>
          </cell>
          <cell r="H335">
            <v>0</v>
          </cell>
          <cell r="K335">
            <v>0</v>
          </cell>
          <cell r="M335">
            <v>0</v>
          </cell>
        </row>
        <row r="336">
          <cell r="A336" t="str">
            <v>503.011102</v>
          </cell>
          <cell r="H336">
            <v>-1459617.56</v>
          </cell>
          <cell r="K336">
            <v>-2699337.52</v>
          </cell>
          <cell r="M336">
            <v>2699337.52</v>
          </cell>
        </row>
        <row r="337">
          <cell r="A337" t="str">
            <v>503.011103</v>
          </cell>
          <cell r="H337">
            <v>0</v>
          </cell>
          <cell r="K337">
            <v>0</v>
          </cell>
          <cell r="M337">
            <v>0</v>
          </cell>
        </row>
        <row r="338">
          <cell r="A338" t="str">
            <v>503.011107</v>
          </cell>
          <cell r="H338">
            <v>-1115913.05</v>
          </cell>
          <cell r="K338">
            <v>-2964723.41</v>
          </cell>
          <cell r="M338">
            <v>2964723.41</v>
          </cell>
        </row>
        <row r="339">
          <cell r="A339" t="str">
            <v>503.011108</v>
          </cell>
          <cell r="H339">
            <v>0</v>
          </cell>
          <cell r="K339">
            <v>0</v>
          </cell>
          <cell r="M339">
            <v>0</v>
          </cell>
        </row>
        <row r="340">
          <cell r="A340" t="str">
            <v>503.011191</v>
          </cell>
          <cell r="H340">
            <v>-73647.22</v>
          </cell>
          <cell r="K340">
            <v>-199580.59</v>
          </cell>
          <cell r="M340">
            <v>199580.59</v>
          </cell>
        </row>
        <row r="341">
          <cell r="A341" t="str">
            <v>503.011410</v>
          </cell>
          <cell r="H341">
            <v>-9821816.5600000005</v>
          </cell>
          <cell r="K341">
            <v>-24493584.25</v>
          </cell>
          <cell r="M341">
            <v>24048976.77</v>
          </cell>
        </row>
        <row r="342">
          <cell r="A342" t="str">
            <v>503.011521</v>
          </cell>
          <cell r="H342">
            <v>0</v>
          </cell>
          <cell r="K342">
            <v>0</v>
          </cell>
          <cell r="M342">
            <v>0</v>
          </cell>
        </row>
        <row r="343">
          <cell r="A343" t="str">
            <v>503.011531</v>
          </cell>
          <cell r="H343">
            <v>0</v>
          </cell>
          <cell r="K343">
            <v>0</v>
          </cell>
          <cell r="M343">
            <v>0</v>
          </cell>
        </row>
        <row r="344">
          <cell r="A344" t="str">
            <v>503.011541</v>
          </cell>
          <cell r="H344">
            <v>-6689022.7599999988</v>
          </cell>
          <cell r="K344">
            <v>-18972255.369999997</v>
          </cell>
          <cell r="M344">
            <v>18226474.010000002</v>
          </cell>
        </row>
        <row r="345">
          <cell r="A345" t="str">
            <v>503.011551</v>
          </cell>
          <cell r="H345">
            <v>0</v>
          </cell>
          <cell r="K345">
            <v>0</v>
          </cell>
          <cell r="M345">
            <v>0</v>
          </cell>
        </row>
        <row r="346">
          <cell r="A346" t="str">
            <v>503.019990</v>
          </cell>
          <cell r="H346">
            <v>-2873167.68</v>
          </cell>
          <cell r="K346">
            <v>-4186958.2600000002</v>
          </cell>
          <cell r="M346">
            <v>4186958.25</v>
          </cell>
        </row>
        <row r="347">
          <cell r="A347" t="str">
            <v>503.020110</v>
          </cell>
          <cell r="H347">
            <v>1035639.04</v>
          </cell>
          <cell r="K347">
            <v>3170359.52</v>
          </cell>
          <cell r="M347">
            <v>3170359.52</v>
          </cell>
        </row>
        <row r="348">
          <cell r="A348" t="str">
            <v>503.020111</v>
          </cell>
          <cell r="H348">
            <v>23217.52</v>
          </cell>
          <cell r="K348">
            <v>23217.52</v>
          </cell>
          <cell r="M348">
            <v>23217.52</v>
          </cell>
        </row>
        <row r="349">
          <cell r="A349" t="str">
            <v>503.020115</v>
          </cell>
          <cell r="H349">
            <v>0</v>
          </cell>
          <cell r="K349">
            <v>0</v>
          </cell>
          <cell r="M349">
            <v>0</v>
          </cell>
        </row>
        <row r="350">
          <cell r="A350" t="str">
            <v>503.020210</v>
          </cell>
          <cell r="H350">
            <v>0</v>
          </cell>
          <cell r="K350">
            <v>0</v>
          </cell>
          <cell r="M350">
            <v>0</v>
          </cell>
        </row>
        <row r="351">
          <cell r="A351" t="str">
            <v>503.020305</v>
          </cell>
          <cell r="H351">
            <v>0</v>
          </cell>
          <cell r="K351">
            <v>0</v>
          </cell>
          <cell r="M351">
            <v>0</v>
          </cell>
        </row>
        <row r="352">
          <cell r="A352" t="str">
            <v>503.020405</v>
          </cell>
          <cell r="H352">
            <v>20650</v>
          </cell>
          <cell r="K352">
            <v>61500</v>
          </cell>
          <cell r="M352">
            <v>61500</v>
          </cell>
        </row>
        <row r="353">
          <cell r="A353" t="str">
            <v>503.020410</v>
          </cell>
          <cell r="H353">
            <v>0</v>
          </cell>
          <cell r="K353">
            <v>0</v>
          </cell>
          <cell r="M353">
            <v>0</v>
          </cell>
        </row>
        <row r="354">
          <cell r="A354" t="str">
            <v>503.020415</v>
          </cell>
          <cell r="H354">
            <v>0</v>
          </cell>
          <cell r="K354">
            <v>0</v>
          </cell>
          <cell r="M354">
            <v>0</v>
          </cell>
        </row>
        <row r="355">
          <cell r="A355" t="str">
            <v>503.020420</v>
          </cell>
          <cell r="H355">
            <v>0</v>
          </cell>
          <cell r="K355">
            <v>2640</v>
          </cell>
          <cell r="M355">
            <v>2640</v>
          </cell>
        </row>
        <row r="356">
          <cell r="A356" t="str">
            <v>503.020424</v>
          </cell>
          <cell r="H356">
            <v>7270.88</v>
          </cell>
          <cell r="K356">
            <v>14242.5</v>
          </cell>
          <cell r="M356">
            <v>14242.5</v>
          </cell>
        </row>
        <row r="357">
          <cell r="A357" t="str">
            <v>503.020425</v>
          </cell>
          <cell r="H357">
            <v>25193.97</v>
          </cell>
          <cell r="K357">
            <v>40056.07</v>
          </cell>
          <cell r="M357">
            <v>40056.06</v>
          </cell>
        </row>
        <row r="358">
          <cell r="A358" t="str">
            <v>503.020430</v>
          </cell>
          <cell r="H358">
            <v>20502.460000000003</v>
          </cell>
          <cell r="K358">
            <v>41703.69</v>
          </cell>
          <cell r="M358">
            <v>41703.69</v>
          </cell>
        </row>
        <row r="359">
          <cell r="A359" t="str">
            <v>503.020435</v>
          </cell>
          <cell r="H359">
            <v>8673</v>
          </cell>
          <cell r="K359">
            <v>18303</v>
          </cell>
          <cell r="M359">
            <v>18303</v>
          </cell>
        </row>
        <row r="360">
          <cell r="A360" t="str">
            <v>503.020440</v>
          </cell>
          <cell r="H360">
            <v>35149.5</v>
          </cell>
          <cell r="K360">
            <v>35149.5</v>
          </cell>
          <cell r="M360">
            <v>56068</v>
          </cell>
        </row>
        <row r="361">
          <cell r="A361" t="str">
            <v>503.020445</v>
          </cell>
          <cell r="H361">
            <v>0</v>
          </cell>
          <cell r="K361">
            <v>0</v>
          </cell>
          <cell r="M361">
            <v>0</v>
          </cell>
        </row>
        <row r="362">
          <cell r="A362" t="str">
            <v>503.020450</v>
          </cell>
          <cell r="H362">
            <v>0</v>
          </cell>
          <cell r="K362">
            <v>0</v>
          </cell>
          <cell r="M362">
            <v>0</v>
          </cell>
        </row>
        <row r="363">
          <cell r="A363" t="str">
            <v>503.020455</v>
          </cell>
          <cell r="H363">
            <v>0</v>
          </cell>
          <cell r="K363">
            <v>0</v>
          </cell>
          <cell r="M363">
            <v>0</v>
          </cell>
        </row>
        <row r="364">
          <cell r="A364" t="str">
            <v>503.020465</v>
          </cell>
          <cell r="H364">
            <v>1691</v>
          </cell>
          <cell r="K364">
            <v>598</v>
          </cell>
          <cell r="M364">
            <v>598</v>
          </cell>
        </row>
        <row r="365">
          <cell r="A365" t="str">
            <v>503.020470</v>
          </cell>
          <cell r="H365">
            <v>0</v>
          </cell>
          <cell r="K365">
            <v>0</v>
          </cell>
          <cell r="M365">
            <v>0</v>
          </cell>
        </row>
        <row r="366">
          <cell r="A366" t="str">
            <v>503.020475</v>
          </cell>
          <cell r="H366">
            <v>36610</v>
          </cell>
          <cell r="K366">
            <v>79830</v>
          </cell>
          <cell r="M366">
            <v>79830</v>
          </cell>
        </row>
        <row r="367">
          <cell r="A367" t="str">
            <v>503.020480</v>
          </cell>
          <cell r="H367">
            <v>12000.59</v>
          </cell>
          <cell r="K367">
            <v>23722.620000000003</v>
          </cell>
          <cell r="M367">
            <v>33454.17</v>
          </cell>
        </row>
        <row r="368">
          <cell r="A368" t="str">
            <v>503.020490</v>
          </cell>
          <cell r="H368">
            <v>169376.69</v>
          </cell>
          <cell r="K368">
            <v>518511.56</v>
          </cell>
          <cell r="M368">
            <v>518511.56</v>
          </cell>
        </row>
        <row r="369">
          <cell r="A369" t="str">
            <v>503.020510</v>
          </cell>
          <cell r="H369">
            <v>24067.13</v>
          </cell>
          <cell r="K369">
            <v>69214.63</v>
          </cell>
          <cell r="M369">
            <v>66418.259999999995</v>
          </cell>
        </row>
        <row r="370">
          <cell r="A370" t="str">
            <v>503.020610</v>
          </cell>
          <cell r="H370">
            <v>26650.959999999999</v>
          </cell>
          <cell r="K370">
            <v>27832.19</v>
          </cell>
          <cell r="M370">
            <v>37240.6</v>
          </cell>
        </row>
        <row r="371">
          <cell r="A371" t="str">
            <v>503.020720</v>
          </cell>
          <cell r="H371">
            <v>0</v>
          </cell>
          <cell r="K371">
            <v>0</v>
          </cell>
          <cell r="M371">
            <v>0</v>
          </cell>
        </row>
        <row r="372">
          <cell r="A372" t="str">
            <v>503.020730</v>
          </cell>
          <cell r="H372">
            <v>0</v>
          </cell>
          <cell r="K372">
            <v>0</v>
          </cell>
          <cell r="M372">
            <v>0</v>
          </cell>
        </row>
        <row r="373">
          <cell r="A373" t="str">
            <v>503.020745</v>
          </cell>
          <cell r="H373">
            <v>0</v>
          </cell>
          <cell r="K373">
            <v>0</v>
          </cell>
          <cell r="M373">
            <v>0</v>
          </cell>
        </row>
        <row r="374">
          <cell r="A374" t="str">
            <v>503.020805</v>
          </cell>
          <cell r="H374">
            <v>0</v>
          </cell>
          <cell r="K374">
            <v>0</v>
          </cell>
          <cell r="M374">
            <v>0</v>
          </cell>
        </row>
        <row r="375">
          <cell r="A375" t="str">
            <v>503.020810</v>
          </cell>
          <cell r="H375">
            <v>0</v>
          </cell>
          <cell r="K375">
            <v>0</v>
          </cell>
          <cell r="M375">
            <v>-114274.51</v>
          </cell>
        </row>
        <row r="376">
          <cell r="A376" t="str">
            <v>503.020825</v>
          </cell>
          <cell r="H376">
            <v>1485240.18</v>
          </cell>
          <cell r="K376">
            <v>3619314.4299999997</v>
          </cell>
          <cell r="M376">
            <v>3619314.43</v>
          </cell>
        </row>
        <row r="377">
          <cell r="A377" t="str">
            <v>503.020905</v>
          </cell>
          <cell r="H377">
            <v>40307.410000000003</v>
          </cell>
          <cell r="K377">
            <v>76169.91</v>
          </cell>
          <cell r="M377">
            <v>85061.91</v>
          </cell>
        </row>
        <row r="378">
          <cell r="A378" t="str">
            <v>503.021102</v>
          </cell>
          <cell r="H378">
            <v>527642.62</v>
          </cell>
          <cell r="K378">
            <v>993523.5</v>
          </cell>
          <cell r="M378">
            <v>993523.5</v>
          </cell>
        </row>
        <row r="379">
          <cell r="A379" t="str">
            <v>503.021103</v>
          </cell>
          <cell r="H379">
            <v>0</v>
          </cell>
          <cell r="K379">
            <v>0</v>
          </cell>
          <cell r="M379">
            <v>0</v>
          </cell>
        </row>
        <row r="380">
          <cell r="A380" t="str">
            <v>503.021107</v>
          </cell>
          <cell r="H380">
            <v>637176.56000000006</v>
          </cell>
          <cell r="K380">
            <v>1852010.24</v>
          </cell>
          <cell r="M380">
            <v>1852010.24</v>
          </cell>
        </row>
        <row r="381">
          <cell r="A381" t="str">
            <v>503.021108</v>
          </cell>
          <cell r="H381">
            <v>0</v>
          </cell>
          <cell r="K381">
            <v>0</v>
          </cell>
          <cell r="M381">
            <v>0</v>
          </cell>
        </row>
        <row r="382">
          <cell r="A382" t="str">
            <v>503.021191</v>
          </cell>
          <cell r="H382">
            <v>19590.43</v>
          </cell>
          <cell r="K382">
            <v>52558.85</v>
          </cell>
          <cell r="M382">
            <v>52558.85</v>
          </cell>
        </row>
        <row r="383">
          <cell r="A383" t="str">
            <v>503.021541</v>
          </cell>
          <cell r="H383">
            <v>3217050.65</v>
          </cell>
          <cell r="K383">
            <v>7365758.6099999994</v>
          </cell>
          <cell r="M383">
            <v>9261252.2899999991</v>
          </cell>
        </row>
        <row r="384">
          <cell r="A384" t="str">
            <v>503.022005</v>
          </cell>
          <cell r="H384">
            <v>222905.65</v>
          </cell>
          <cell r="K384">
            <v>340521.56</v>
          </cell>
          <cell r="M384">
            <v>345340.06</v>
          </cell>
        </row>
        <row r="385">
          <cell r="A385" t="str">
            <v>503.022015</v>
          </cell>
          <cell r="H385">
            <v>0</v>
          </cell>
          <cell r="K385">
            <v>0</v>
          </cell>
          <cell r="M385">
            <v>0</v>
          </cell>
        </row>
        <row r="386">
          <cell r="A386" t="str">
            <v>503.022020</v>
          </cell>
          <cell r="H386">
            <v>0</v>
          </cell>
          <cell r="K386">
            <v>0</v>
          </cell>
          <cell r="M386">
            <v>0</v>
          </cell>
        </row>
        <row r="387">
          <cell r="A387" t="str">
            <v>503.022025</v>
          </cell>
          <cell r="H387">
            <v>0</v>
          </cell>
          <cell r="K387">
            <v>0</v>
          </cell>
          <cell r="M387">
            <v>0</v>
          </cell>
        </row>
        <row r="388">
          <cell r="A388" t="str">
            <v>503.022105</v>
          </cell>
          <cell r="H388">
            <v>17110</v>
          </cell>
          <cell r="K388">
            <v>50220</v>
          </cell>
          <cell r="M388">
            <v>45470</v>
          </cell>
        </row>
        <row r="389">
          <cell r="A389" t="str">
            <v>503.022110</v>
          </cell>
          <cell r="H389">
            <v>1500</v>
          </cell>
          <cell r="K389">
            <v>1500</v>
          </cell>
          <cell r="M389">
            <v>1500</v>
          </cell>
        </row>
        <row r="390">
          <cell r="A390" t="str">
            <v>503.022125</v>
          </cell>
          <cell r="H390">
            <v>0</v>
          </cell>
          <cell r="K390">
            <v>0</v>
          </cell>
          <cell r="M390">
            <v>0</v>
          </cell>
        </row>
        <row r="391">
          <cell r="A391" t="str">
            <v>503.022205</v>
          </cell>
          <cell r="H391">
            <v>46695.79</v>
          </cell>
          <cell r="K391">
            <v>83712.399999999994</v>
          </cell>
          <cell r="M391">
            <v>146482.4</v>
          </cell>
        </row>
        <row r="392">
          <cell r="A392" t="str">
            <v>503.022210</v>
          </cell>
          <cell r="H392">
            <v>648314.06000000006</v>
          </cell>
          <cell r="K392">
            <v>1255666.1800000002</v>
          </cell>
          <cell r="M392">
            <v>1307179.69</v>
          </cell>
        </row>
        <row r="393">
          <cell r="A393" t="str">
            <v>503.022215</v>
          </cell>
          <cell r="H393">
            <v>62452.9</v>
          </cell>
          <cell r="K393">
            <v>46900.73</v>
          </cell>
          <cell r="M393">
            <v>168591.43</v>
          </cell>
        </row>
        <row r="394">
          <cell r="A394" t="str">
            <v>503.022220</v>
          </cell>
          <cell r="H394">
            <v>0</v>
          </cell>
          <cell r="K394">
            <v>0</v>
          </cell>
          <cell r="M394">
            <v>0</v>
          </cell>
        </row>
        <row r="395">
          <cell r="A395" t="str">
            <v>503.022225</v>
          </cell>
          <cell r="H395">
            <v>14772.7</v>
          </cell>
          <cell r="K395">
            <v>-2568.2999999999993</v>
          </cell>
          <cell r="M395">
            <v>24035.7</v>
          </cell>
        </row>
        <row r="396">
          <cell r="A396" t="str">
            <v>503.022310</v>
          </cell>
          <cell r="H396">
            <v>0</v>
          </cell>
          <cell r="K396">
            <v>0</v>
          </cell>
          <cell r="M396">
            <v>0</v>
          </cell>
        </row>
        <row r="397">
          <cell r="A397" t="str">
            <v>503.022405</v>
          </cell>
          <cell r="H397">
            <v>390262.45</v>
          </cell>
          <cell r="K397">
            <v>426262.45</v>
          </cell>
          <cell r="M397">
            <v>426262.45</v>
          </cell>
        </row>
        <row r="398">
          <cell r="A398" t="str">
            <v>503.022505</v>
          </cell>
          <cell r="H398">
            <v>9000</v>
          </cell>
          <cell r="K398">
            <v>27000</v>
          </cell>
          <cell r="M398">
            <v>27000</v>
          </cell>
        </row>
        <row r="399">
          <cell r="A399" t="str">
            <v>503.022510</v>
          </cell>
          <cell r="H399">
            <v>38947.370000000003</v>
          </cell>
          <cell r="K399">
            <v>128991.79000000001</v>
          </cell>
          <cell r="M399">
            <v>116842.11</v>
          </cell>
        </row>
        <row r="400">
          <cell r="A400" t="str">
            <v>503.022515</v>
          </cell>
          <cell r="H400">
            <v>0</v>
          </cell>
          <cell r="K400">
            <v>0</v>
          </cell>
          <cell r="M400">
            <v>0</v>
          </cell>
        </row>
        <row r="401">
          <cell r="A401" t="str">
            <v>503.022605</v>
          </cell>
          <cell r="H401">
            <v>253642.82</v>
          </cell>
          <cell r="K401">
            <v>1312116.57</v>
          </cell>
          <cell r="M401">
            <v>1318159.57</v>
          </cell>
        </row>
        <row r="402">
          <cell r="A402" t="str">
            <v>503.022705</v>
          </cell>
          <cell r="H402">
            <v>4144</v>
          </cell>
          <cell r="K402">
            <v>30388</v>
          </cell>
          <cell r="M402">
            <v>34388</v>
          </cell>
        </row>
        <row r="403">
          <cell r="A403" t="str">
            <v>503.024410</v>
          </cell>
          <cell r="H403">
            <v>13077.5</v>
          </cell>
          <cell r="K403">
            <v>13077.5</v>
          </cell>
          <cell r="M403">
            <v>13077.5</v>
          </cell>
        </row>
        <row r="404">
          <cell r="A404" t="str">
            <v>503.024415</v>
          </cell>
          <cell r="H404">
            <v>170000</v>
          </cell>
          <cell r="K404">
            <v>222363.31</v>
          </cell>
          <cell r="M404">
            <v>170667.66</v>
          </cell>
        </row>
        <row r="405">
          <cell r="A405" t="str">
            <v>503.024420</v>
          </cell>
          <cell r="H405">
            <v>23605.54</v>
          </cell>
          <cell r="K405">
            <v>99688.57</v>
          </cell>
          <cell r="M405">
            <v>176037.51</v>
          </cell>
        </row>
        <row r="406">
          <cell r="A406" t="str">
            <v>503.024425</v>
          </cell>
          <cell r="H406">
            <v>0</v>
          </cell>
          <cell r="K406">
            <v>0</v>
          </cell>
          <cell r="M406">
            <v>0</v>
          </cell>
        </row>
        <row r="407">
          <cell r="A407" t="str">
            <v>503.024430</v>
          </cell>
          <cell r="H407">
            <v>0</v>
          </cell>
          <cell r="K407">
            <v>0</v>
          </cell>
          <cell r="M407">
            <v>0</v>
          </cell>
        </row>
        <row r="408">
          <cell r="A408" t="str">
            <v>503.029910</v>
          </cell>
          <cell r="H408">
            <v>0</v>
          </cell>
          <cell r="K408">
            <v>0</v>
          </cell>
          <cell r="M408">
            <v>0</v>
          </cell>
        </row>
        <row r="409">
          <cell r="A409" t="str">
            <v>503.029920</v>
          </cell>
          <cell r="H409">
            <v>0</v>
          </cell>
          <cell r="K409">
            <v>0</v>
          </cell>
          <cell r="M409">
            <v>0</v>
          </cell>
        </row>
        <row r="410">
          <cell r="A410" t="str">
            <v>503.029930</v>
          </cell>
          <cell r="H410">
            <v>9245.94</v>
          </cell>
          <cell r="K410">
            <v>5245.9400000000005</v>
          </cell>
          <cell r="M410">
            <v>9245.94</v>
          </cell>
        </row>
        <row r="411">
          <cell r="A411" t="str">
            <v>503.029990</v>
          </cell>
          <cell r="H411">
            <v>2500457.04</v>
          </cell>
          <cell r="K411">
            <v>3646869.05</v>
          </cell>
          <cell r="M411">
            <v>3646869.05</v>
          </cell>
        </row>
        <row r="412">
          <cell r="A412" t="str">
            <v>503.029999</v>
          </cell>
          <cell r="H412">
            <v>0</v>
          </cell>
          <cell r="K412">
            <v>0</v>
          </cell>
          <cell r="M412">
            <v>0</v>
          </cell>
        </row>
        <row r="413">
          <cell r="A413" t="str">
            <v>503.030110</v>
          </cell>
          <cell r="H413">
            <v>77253.119999999995</v>
          </cell>
          <cell r="K413">
            <v>221759.35999999999</v>
          </cell>
          <cell r="M413">
            <v>221759.35999999999</v>
          </cell>
        </row>
        <row r="414">
          <cell r="A414" t="str">
            <v>503.030111</v>
          </cell>
          <cell r="H414">
            <v>8461.14</v>
          </cell>
          <cell r="K414">
            <v>8461.14</v>
          </cell>
          <cell r="M414">
            <v>8461.14</v>
          </cell>
        </row>
        <row r="415">
          <cell r="A415" t="str">
            <v>503.030120</v>
          </cell>
          <cell r="H415">
            <v>474254.74</v>
          </cell>
          <cell r="K415">
            <v>1975313.5</v>
          </cell>
          <cell r="M415">
            <v>1975313.54</v>
          </cell>
        </row>
        <row r="416">
          <cell r="A416" t="str">
            <v>503.030140</v>
          </cell>
          <cell r="H416">
            <v>0</v>
          </cell>
          <cell r="K416">
            <v>0</v>
          </cell>
          <cell r="M416">
            <v>0</v>
          </cell>
        </row>
        <row r="417">
          <cell r="A417" t="str">
            <v>503.030210</v>
          </cell>
          <cell r="H417">
            <v>30095.9</v>
          </cell>
          <cell r="K417">
            <v>98991.140000000014</v>
          </cell>
          <cell r="M417">
            <v>98991.14</v>
          </cell>
        </row>
        <row r="418">
          <cell r="A418" t="str">
            <v>503.030405</v>
          </cell>
          <cell r="H418">
            <v>3000</v>
          </cell>
          <cell r="K418">
            <v>10576</v>
          </cell>
          <cell r="M418">
            <v>10576</v>
          </cell>
        </row>
        <row r="419">
          <cell r="A419" t="str">
            <v>503.030410</v>
          </cell>
          <cell r="H419">
            <v>33875.339999999997</v>
          </cell>
          <cell r="K419">
            <v>103702.3</v>
          </cell>
          <cell r="M419">
            <v>103702.3</v>
          </cell>
        </row>
        <row r="420">
          <cell r="A420" t="str">
            <v>503.030424</v>
          </cell>
          <cell r="H420">
            <v>-136.51</v>
          </cell>
          <cell r="K420">
            <v>1442.63</v>
          </cell>
          <cell r="M420">
            <v>1442.63</v>
          </cell>
        </row>
        <row r="421">
          <cell r="A421" t="str">
            <v>503.030425</v>
          </cell>
          <cell r="H421">
            <v>2816.76</v>
          </cell>
          <cell r="K421">
            <v>4909.6200000000008</v>
          </cell>
          <cell r="M421">
            <v>4909.62</v>
          </cell>
        </row>
        <row r="422">
          <cell r="A422" t="str">
            <v>503.030430</v>
          </cell>
          <cell r="H422">
            <v>-888.11999999999989</v>
          </cell>
          <cell r="K422">
            <v>8515.7000000000007</v>
          </cell>
          <cell r="M422">
            <v>8515.7000000000007</v>
          </cell>
        </row>
        <row r="423">
          <cell r="A423" t="str">
            <v>503.030435</v>
          </cell>
          <cell r="H423">
            <v>14905.14</v>
          </cell>
          <cell r="K423">
            <v>45779.020000000004</v>
          </cell>
          <cell r="M423">
            <v>45779.02</v>
          </cell>
        </row>
        <row r="424">
          <cell r="A424" t="str">
            <v>503.030440</v>
          </cell>
          <cell r="H424">
            <v>24407.18</v>
          </cell>
          <cell r="K424">
            <v>24407.18</v>
          </cell>
          <cell r="M424">
            <v>24407.18</v>
          </cell>
        </row>
        <row r="425">
          <cell r="A425" t="str">
            <v>503.030445</v>
          </cell>
          <cell r="H425">
            <v>9500</v>
          </cell>
          <cell r="K425">
            <v>31250</v>
          </cell>
          <cell r="M425">
            <v>31250</v>
          </cell>
        </row>
        <row r="426">
          <cell r="A426" t="str">
            <v>503.030450</v>
          </cell>
          <cell r="H426">
            <v>19292</v>
          </cell>
          <cell r="K426">
            <v>57876</v>
          </cell>
          <cell r="M426">
            <v>57876</v>
          </cell>
        </row>
        <row r="427">
          <cell r="A427" t="str">
            <v>503.030455</v>
          </cell>
          <cell r="H427">
            <v>0</v>
          </cell>
          <cell r="K427">
            <v>0</v>
          </cell>
          <cell r="M427">
            <v>0</v>
          </cell>
        </row>
        <row r="428">
          <cell r="A428" t="str">
            <v>503.030460</v>
          </cell>
          <cell r="H428">
            <v>0</v>
          </cell>
          <cell r="K428">
            <v>0</v>
          </cell>
          <cell r="M428">
            <v>0</v>
          </cell>
        </row>
        <row r="429">
          <cell r="A429" t="str">
            <v>503.030465</v>
          </cell>
          <cell r="H429">
            <v>3045013.8600000003</v>
          </cell>
          <cell r="K429">
            <v>3198131.8600000003</v>
          </cell>
          <cell r="M429">
            <v>3173445.79</v>
          </cell>
        </row>
        <row r="430">
          <cell r="A430" t="str">
            <v>503.030470</v>
          </cell>
          <cell r="H430">
            <v>0</v>
          </cell>
          <cell r="K430">
            <v>0</v>
          </cell>
          <cell r="M430">
            <v>0</v>
          </cell>
        </row>
        <row r="431">
          <cell r="A431" t="str">
            <v>503.030475</v>
          </cell>
          <cell r="H431">
            <v>140000</v>
          </cell>
          <cell r="K431">
            <v>435000</v>
          </cell>
          <cell r="M431">
            <v>420000</v>
          </cell>
        </row>
        <row r="432">
          <cell r="A432" t="str">
            <v>503.030480</v>
          </cell>
          <cell r="H432">
            <v>8926.1</v>
          </cell>
          <cell r="K432">
            <v>68826.48</v>
          </cell>
          <cell r="M432">
            <v>67564</v>
          </cell>
        </row>
        <row r="433">
          <cell r="A433" t="str">
            <v>503.030610</v>
          </cell>
          <cell r="H433">
            <v>14239.56</v>
          </cell>
          <cell r="K433">
            <v>22705.019999999997</v>
          </cell>
          <cell r="M433">
            <v>28343.21</v>
          </cell>
        </row>
        <row r="434">
          <cell r="A434" t="str">
            <v>503.030905</v>
          </cell>
          <cell r="H434">
            <v>0</v>
          </cell>
          <cell r="K434">
            <v>53633.279999999999</v>
          </cell>
          <cell r="M434">
            <v>53599.11</v>
          </cell>
        </row>
        <row r="435">
          <cell r="A435" t="str">
            <v>503.032105</v>
          </cell>
          <cell r="H435">
            <v>20340</v>
          </cell>
          <cell r="K435">
            <v>47450</v>
          </cell>
          <cell r="M435">
            <v>55500</v>
          </cell>
        </row>
        <row r="436">
          <cell r="A436" t="str">
            <v>503.032205</v>
          </cell>
          <cell r="H436">
            <v>14396.98</v>
          </cell>
          <cell r="K436">
            <v>25116.98</v>
          </cell>
          <cell r="M436">
            <v>26336.98</v>
          </cell>
        </row>
        <row r="437">
          <cell r="A437" t="str">
            <v>503.032210</v>
          </cell>
          <cell r="H437">
            <v>9293.0300000000007</v>
          </cell>
          <cell r="K437">
            <v>55146.9</v>
          </cell>
          <cell r="M437">
            <v>55146.9</v>
          </cell>
        </row>
        <row r="438">
          <cell r="A438" t="str">
            <v>503.032215</v>
          </cell>
          <cell r="H438">
            <v>60774.52</v>
          </cell>
          <cell r="K438">
            <v>102660.66</v>
          </cell>
          <cell r="M438">
            <v>102660.66</v>
          </cell>
        </row>
        <row r="439">
          <cell r="A439" t="str">
            <v>503.032225</v>
          </cell>
          <cell r="H439">
            <v>6567.07</v>
          </cell>
          <cell r="K439">
            <v>32186.04</v>
          </cell>
          <cell r="M439">
            <v>32186.04</v>
          </cell>
        </row>
        <row r="440">
          <cell r="A440" t="str">
            <v>503.032405</v>
          </cell>
          <cell r="H440">
            <v>0</v>
          </cell>
          <cell r="K440">
            <v>0</v>
          </cell>
          <cell r="M440">
            <v>0</v>
          </cell>
        </row>
        <row r="441">
          <cell r="A441" t="str">
            <v>503.032505</v>
          </cell>
          <cell r="H441">
            <v>0</v>
          </cell>
          <cell r="K441">
            <v>0</v>
          </cell>
          <cell r="M441">
            <v>0</v>
          </cell>
        </row>
        <row r="442">
          <cell r="A442" t="str">
            <v>503.032510</v>
          </cell>
          <cell r="H442">
            <v>78855.67</v>
          </cell>
          <cell r="K442">
            <v>206920</v>
          </cell>
          <cell r="M442">
            <v>219069.68</v>
          </cell>
        </row>
        <row r="443">
          <cell r="A443" t="str">
            <v>503.032515</v>
          </cell>
          <cell r="H443">
            <v>277477.08</v>
          </cell>
          <cell r="K443">
            <v>832431.24</v>
          </cell>
          <cell r="M443">
            <v>832431.24</v>
          </cell>
        </row>
        <row r="444">
          <cell r="A444" t="str">
            <v>503.032801</v>
          </cell>
          <cell r="H444">
            <v>0</v>
          </cell>
          <cell r="K444">
            <v>0</v>
          </cell>
          <cell r="M444">
            <v>0</v>
          </cell>
        </row>
        <row r="445">
          <cell r="A445" t="str">
            <v>503.032811</v>
          </cell>
          <cell r="H445">
            <v>0</v>
          </cell>
          <cell r="K445">
            <v>0</v>
          </cell>
          <cell r="M445">
            <v>0</v>
          </cell>
        </row>
        <row r="446">
          <cell r="A446" t="str">
            <v>503.032841</v>
          </cell>
          <cell r="H446">
            <v>5024.1400000000003</v>
          </cell>
          <cell r="K446">
            <v>14586.220000000001</v>
          </cell>
          <cell r="M446">
            <v>0</v>
          </cell>
        </row>
        <row r="447">
          <cell r="A447" t="str">
            <v>503.032851</v>
          </cell>
          <cell r="H447">
            <v>15437.5</v>
          </cell>
          <cell r="K447">
            <v>44818.54</v>
          </cell>
          <cell r="M447">
            <v>0</v>
          </cell>
        </row>
        <row r="448">
          <cell r="A448" t="str">
            <v>503.032905</v>
          </cell>
          <cell r="H448">
            <v>159</v>
          </cell>
          <cell r="K448">
            <v>477</v>
          </cell>
          <cell r="M448">
            <v>477</v>
          </cell>
        </row>
        <row r="449">
          <cell r="A449" t="str">
            <v>503.032906</v>
          </cell>
          <cell r="H449">
            <v>83.67</v>
          </cell>
          <cell r="K449">
            <v>251</v>
          </cell>
          <cell r="M449">
            <v>251.01</v>
          </cell>
        </row>
        <row r="450">
          <cell r="A450" t="str">
            <v>503.032910</v>
          </cell>
          <cell r="H450">
            <v>0</v>
          </cell>
          <cell r="K450">
            <v>0</v>
          </cell>
          <cell r="M450">
            <v>0</v>
          </cell>
        </row>
        <row r="451">
          <cell r="A451" t="str">
            <v>503.034220</v>
          </cell>
          <cell r="H451">
            <v>0</v>
          </cell>
          <cell r="K451">
            <v>0</v>
          </cell>
          <cell r="M451">
            <v>0</v>
          </cell>
        </row>
        <row r="452">
          <cell r="A452" t="str">
            <v>503.034227</v>
          </cell>
          <cell r="H452">
            <v>0</v>
          </cell>
          <cell r="K452">
            <v>0</v>
          </cell>
          <cell r="M452">
            <v>0</v>
          </cell>
        </row>
        <row r="453">
          <cell r="A453" t="str">
            <v>503.034415</v>
          </cell>
          <cell r="H453">
            <v>0</v>
          </cell>
          <cell r="K453">
            <v>17005.349999999999</v>
          </cell>
          <cell r="M453">
            <v>68465.350000000006</v>
          </cell>
        </row>
        <row r="454">
          <cell r="A454" t="str">
            <v>503.034420</v>
          </cell>
          <cell r="H454">
            <v>0</v>
          </cell>
          <cell r="K454">
            <v>4422.76</v>
          </cell>
          <cell r="M454">
            <v>4342.76</v>
          </cell>
        </row>
        <row r="455">
          <cell r="A455" t="str">
            <v>503.039910</v>
          </cell>
          <cell r="H455">
            <v>0</v>
          </cell>
          <cell r="K455">
            <v>0</v>
          </cell>
          <cell r="M455">
            <v>0</v>
          </cell>
        </row>
        <row r="456">
          <cell r="A456" t="str">
            <v>503.039930</v>
          </cell>
          <cell r="H456">
            <v>1950</v>
          </cell>
          <cell r="K456">
            <v>9750</v>
          </cell>
          <cell r="M456">
            <v>9750</v>
          </cell>
        </row>
        <row r="457">
          <cell r="A457" t="str">
            <v>503.039950</v>
          </cell>
          <cell r="H457">
            <v>7148.71</v>
          </cell>
          <cell r="K457">
            <v>21757.53</v>
          </cell>
          <cell r="M457">
            <v>21757.53</v>
          </cell>
        </row>
        <row r="458">
          <cell r="A458" t="str">
            <v>503.039999</v>
          </cell>
          <cell r="H458">
            <v>66690.720000000001</v>
          </cell>
          <cell r="K458">
            <v>204159.78</v>
          </cell>
          <cell r="M458">
            <v>204159.78</v>
          </cell>
        </row>
        <row r="459">
          <cell r="A459" t="str">
            <v>503.060905</v>
          </cell>
          <cell r="H459">
            <v>0</v>
          </cell>
          <cell r="K459">
            <v>0</v>
          </cell>
          <cell r="M459">
            <v>0</v>
          </cell>
        </row>
        <row r="460">
          <cell r="A460" t="str">
            <v>503.062205</v>
          </cell>
          <cell r="H460">
            <v>0</v>
          </cell>
          <cell r="K460">
            <v>0</v>
          </cell>
          <cell r="M460">
            <v>0</v>
          </cell>
        </row>
        <row r="461">
          <cell r="A461" t="str">
            <v>503.062210</v>
          </cell>
          <cell r="H461">
            <v>0</v>
          </cell>
          <cell r="K461">
            <v>0</v>
          </cell>
          <cell r="M461">
            <v>0</v>
          </cell>
        </row>
        <row r="462">
          <cell r="A462" t="str">
            <v>503.062215</v>
          </cell>
          <cell r="H462">
            <v>0</v>
          </cell>
          <cell r="K462">
            <v>0</v>
          </cell>
          <cell r="M462">
            <v>0</v>
          </cell>
        </row>
        <row r="463">
          <cell r="A463" t="str">
            <v>503.064105</v>
          </cell>
          <cell r="H463">
            <v>50000</v>
          </cell>
          <cell r="K463">
            <v>150000</v>
          </cell>
          <cell r="M463">
            <v>150000</v>
          </cell>
        </row>
        <row r="464">
          <cell r="A464" t="str">
            <v>503.064210</v>
          </cell>
          <cell r="H464">
            <v>0</v>
          </cell>
          <cell r="K464">
            <v>0</v>
          </cell>
          <cell r="M464">
            <v>0</v>
          </cell>
        </row>
        <row r="465">
          <cell r="A465" t="str">
            <v>503.064220</v>
          </cell>
          <cell r="H465">
            <v>135100</v>
          </cell>
          <cell r="K465">
            <v>245100</v>
          </cell>
          <cell r="M465">
            <v>262700</v>
          </cell>
        </row>
        <row r="466">
          <cell r="A466" t="str">
            <v>503.064305</v>
          </cell>
          <cell r="H466">
            <v>101626.02</v>
          </cell>
          <cell r="K466">
            <v>311106.94</v>
          </cell>
          <cell r="M466">
            <v>311106.94</v>
          </cell>
        </row>
        <row r="467">
          <cell r="A467" t="str">
            <v>503.080105.01</v>
          </cell>
          <cell r="H467">
            <v>0</v>
          </cell>
          <cell r="K467">
            <v>0</v>
          </cell>
          <cell r="M467">
            <v>0</v>
          </cell>
        </row>
        <row r="468">
          <cell r="A468" t="str">
            <v>503.080105.02</v>
          </cell>
          <cell r="H468">
            <v>0</v>
          </cell>
          <cell r="K468">
            <v>0</v>
          </cell>
          <cell r="M468">
            <v>0</v>
          </cell>
        </row>
        <row r="469">
          <cell r="A469" t="str">
            <v>503.080110.01</v>
          </cell>
          <cell r="H469">
            <v>0</v>
          </cell>
          <cell r="K469">
            <v>0</v>
          </cell>
          <cell r="M469">
            <v>0</v>
          </cell>
        </row>
        <row r="470">
          <cell r="A470" t="str">
            <v>503.080110.02</v>
          </cell>
          <cell r="H470">
            <v>0</v>
          </cell>
          <cell r="K470">
            <v>0</v>
          </cell>
          <cell r="M470">
            <v>0</v>
          </cell>
        </row>
        <row r="471">
          <cell r="A471" t="str">
            <v>503.080205</v>
          </cell>
          <cell r="H471">
            <v>0</v>
          </cell>
          <cell r="K471">
            <v>0</v>
          </cell>
          <cell r="M471">
            <v>0</v>
          </cell>
        </row>
        <row r="472">
          <cell r="A472" t="str">
            <v>503.080210</v>
          </cell>
          <cell r="H472">
            <v>0</v>
          </cell>
          <cell r="K472">
            <v>0</v>
          </cell>
          <cell r="M472">
            <v>0</v>
          </cell>
        </row>
        <row r="473">
          <cell r="A473" t="str">
            <v>503.080315</v>
          </cell>
          <cell r="H473">
            <v>0</v>
          </cell>
          <cell r="K473">
            <v>0</v>
          </cell>
          <cell r="M473">
            <v>0</v>
          </cell>
        </row>
        <row r="474">
          <cell r="A474" t="str">
            <v>503.080405</v>
          </cell>
          <cell r="H474">
            <v>0</v>
          </cell>
          <cell r="K474">
            <v>-1767.15</v>
          </cell>
          <cell r="M474">
            <v>0</v>
          </cell>
        </row>
        <row r="475">
          <cell r="A475" t="str">
            <v>503.080410</v>
          </cell>
          <cell r="H475">
            <v>0</v>
          </cell>
          <cell r="K475">
            <v>0</v>
          </cell>
          <cell r="M475">
            <v>0</v>
          </cell>
        </row>
        <row r="476">
          <cell r="A476" t="str">
            <v>503.080425</v>
          </cell>
          <cell r="H476">
            <v>0</v>
          </cell>
          <cell r="K476">
            <v>0</v>
          </cell>
          <cell r="M476">
            <v>0</v>
          </cell>
        </row>
        <row r="477">
          <cell r="A477" t="str">
            <v>503.080430.01</v>
          </cell>
          <cell r="H477">
            <v>0</v>
          </cell>
          <cell r="K477">
            <v>0</v>
          </cell>
          <cell r="M477">
            <v>0</v>
          </cell>
        </row>
        <row r="478">
          <cell r="A478" t="str">
            <v>503.080430.02</v>
          </cell>
          <cell r="H478">
            <v>0</v>
          </cell>
          <cell r="K478">
            <v>0</v>
          </cell>
          <cell r="M478">
            <v>0</v>
          </cell>
        </row>
        <row r="479">
          <cell r="A479" t="str">
            <v>503.080430.03</v>
          </cell>
          <cell r="H479">
            <v>0</v>
          </cell>
          <cell r="K479">
            <v>0</v>
          </cell>
          <cell r="M479">
            <v>0</v>
          </cell>
        </row>
        <row r="480">
          <cell r="A480" t="str">
            <v>503.080430.04</v>
          </cell>
          <cell r="H480">
            <v>5124962.9800000004</v>
          </cell>
          <cell r="K480">
            <v>5124962.9800000004</v>
          </cell>
          <cell r="M480">
            <v>0</v>
          </cell>
        </row>
        <row r="481">
          <cell r="A481" t="str">
            <v>503.080430.09</v>
          </cell>
          <cell r="H481">
            <v>0</v>
          </cell>
          <cell r="K481">
            <v>0</v>
          </cell>
          <cell r="M481">
            <v>0</v>
          </cell>
        </row>
        <row r="482">
          <cell r="A482" t="str">
            <v>503.080440</v>
          </cell>
          <cell r="H482">
            <v>0</v>
          </cell>
          <cell r="K482">
            <v>0</v>
          </cell>
          <cell r="M482">
            <v>0</v>
          </cell>
        </row>
        <row r="483">
          <cell r="A483" t="str">
            <v>503.080445</v>
          </cell>
          <cell r="H483">
            <v>0</v>
          </cell>
          <cell r="K483">
            <v>0</v>
          </cell>
          <cell r="M483">
            <v>0</v>
          </cell>
        </row>
        <row r="484">
          <cell r="A484" t="str">
            <v>503.080499.01</v>
          </cell>
          <cell r="H484">
            <v>0</v>
          </cell>
          <cell r="K484">
            <v>0</v>
          </cell>
          <cell r="M484">
            <v>0</v>
          </cell>
        </row>
        <row r="485">
          <cell r="A485" t="str">
            <v>503.080499.02</v>
          </cell>
          <cell r="H485">
            <v>0</v>
          </cell>
          <cell r="K485">
            <v>0</v>
          </cell>
          <cell r="M485">
            <v>0</v>
          </cell>
        </row>
        <row r="486">
          <cell r="A486" t="str">
            <v>503.080605</v>
          </cell>
          <cell r="H486">
            <v>0</v>
          </cell>
          <cell r="K486">
            <v>0</v>
          </cell>
          <cell r="M486">
            <v>0</v>
          </cell>
        </row>
        <row r="487">
          <cell r="A487" t="str">
            <v>503.080615</v>
          </cell>
          <cell r="H487">
            <v>0</v>
          </cell>
          <cell r="K487">
            <v>0</v>
          </cell>
          <cell r="M487">
            <v>0</v>
          </cell>
        </row>
        <row r="488">
          <cell r="A488" t="str">
            <v>503.080620</v>
          </cell>
          <cell r="H488">
            <v>0</v>
          </cell>
          <cell r="K488">
            <v>0</v>
          </cell>
          <cell r="M488">
            <v>0</v>
          </cell>
        </row>
        <row r="489">
          <cell r="A489" t="str">
            <v>503.080635</v>
          </cell>
          <cell r="H489">
            <v>0</v>
          </cell>
          <cell r="K489">
            <v>0</v>
          </cell>
          <cell r="M489">
            <v>0</v>
          </cell>
        </row>
        <row r="490">
          <cell r="A490" t="str">
            <v>503.080705</v>
          </cell>
          <cell r="H490">
            <v>0</v>
          </cell>
          <cell r="K490">
            <v>0</v>
          </cell>
          <cell r="M490">
            <v>0</v>
          </cell>
        </row>
        <row r="491">
          <cell r="A491" t="str">
            <v>503.080805</v>
          </cell>
          <cell r="H491">
            <v>0</v>
          </cell>
          <cell r="K491">
            <v>0</v>
          </cell>
          <cell r="M491">
            <v>0</v>
          </cell>
        </row>
        <row r="492">
          <cell r="A492" t="str">
            <v>503.080815</v>
          </cell>
          <cell r="H492">
            <v>0</v>
          </cell>
          <cell r="K492">
            <v>-3580</v>
          </cell>
          <cell r="M492">
            <v>0</v>
          </cell>
        </row>
      </sheetData>
      <sheetData sheetId="15">
        <row r="1">
          <cell r="A1" t="str">
            <v>Account No.</v>
          </cell>
          <cell r="H1" t="str">
            <v>This Period Balance</v>
          </cell>
          <cell r="K1" t="str">
            <v>Ending Balance</v>
          </cell>
          <cell r="M1" t="str">
            <v>TUBO's Ending Balance</v>
          </cell>
        </row>
        <row r="2">
          <cell r="A2" t="str">
            <v>500.001105.01</v>
          </cell>
          <cell r="H2">
            <v>0</v>
          </cell>
          <cell r="K2">
            <v>98716.09</v>
          </cell>
          <cell r="M2">
            <v>100000</v>
          </cell>
        </row>
        <row r="3">
          <cell r="A3" t="str">
            <v>500.001105.02</v>
          </cell>
          <cell r="H3">
            <v>0</v>
          </cell>
          <cell r="K3">
            <v>0</v>
          </cell>
          <cell r="M3">
            <v>0</v>
          </cell>
        </row>
        <row r="4">
          <cell r="A4" t="str">
            <v>500.001110.01</v>
          </cell>
          <cell r="H4">
            <v>203846.93999999948</v>
          </cell>
          <cell r="K4">
            <v>15452857.91</v>
          </cell>
          <cell r="M4">
            <v>15452857.91</v>
          </cell>
        </row>
        <row r="5">
          <cell r="A5" t="str">
            <v>500.001110.02</v>
          </cell>
          <cell r="H5">
            <v>0</v>
          </cell>
          <cell r="K5">
            <v>0</v>
          </cell>
          <cell r="M5">
            <v>0</v>
          </cell>
        </row>
        <row r="6">
          <cell r="A6" t="str">
            <v>500.001210</v>
          </cell>
          <cell r="H6">
            <v>13939144.25</v>
          </cell>
          <cell r="K6">
            <v>61487640.549999997</v>
          </cell>
          <cell r="M6">
            <v>61646421.93</v>
          </cell>
        </row>
        <row r="7">
          <cell r="A7" t="str">
            <v>500.001211</v>
          </cell>
          <cell r="H7">
            <v>0</v>
          </cell>
          <cell r="K7">
            <v>0</v>
          </cell>
          <cell r="M7">
            <v>-235671.87</v>
          </cell>
        </row>
        <row r="8">
          <cell r="A8" t="str">
            <v>500.001215.01</v>
          </cell>
          <cell r="H8">
            <v>-102529.05</v>
          </cell>
          <cell r="K8">
            <v>-1185456.9000000001</v>
          </cell>
          <cell r="M8">
            <v>-1185456.8999999999</v>
          </cell>
        </row>
        <row r="9">
          <cell r="A9" t="str">
            <v>500.001215.02</v>
          </cell>
          <cell r="H9">
            <v>0</v>
          </cell>
          <cell r="K9">
            <v>0</v>
          </cell>
          <cell r="M9">
            <v>0</v>
          </cell>
        </row>
        <row r="10">
          <cell r="A10" t="str">
            <v>500.001305.01</v>
          </cell>
          <cell r="H10">
            <v>0</v>
          </cell>
          <cell r="K10">
            <v>83032.490000000005</v>
          </cell>
          <cell r="M10">
            <v>0</v>
          </cell>
        </row>
        <row r="11">
          <cell r="A11" t="str">
            <v>500.001305.02</v>
          </cell>
          <cell r="H11">
            <v>-90988.239999999991</v>
          </cell>
          <cell r="K11">
            <v>-83570.759999999995</v>
          </cell>
          <cell r="M11">
            <v>0</v>
          </cell>
        </row>
        <row r="12">
          <cell r="A12" t="str">
            <v>500.001305.03</v>
          </cell>
          <cell r="H12">
            <v>0</v>
          </cell>
          <cell r="K12">
            <v>0</v>
          </cell>
          <cell r="M12">
            <v>0</v>
          </cell>
        </row>
        <row r="13">
          <cell r="A13" t="str">
            <v>500.001305.07</v>
          </cell>
          <cell r="H13">
            <v>0</v>
          </cell>
          <cell r="K13">
            <v>0</v>
          </cell>
          <cell r="M13">
            <v>0</v>
          </cell>
        </row>
        <row r="14">
          <cell r="A14" t="str">
            <v>500.001305.09</v>
          </cell>
          <cell r="H14">
            <v>-204073</v>
          </cell>
          <cell r="K14">
            <v>2452577.84</v>
          </cell>
          <cell r="M14">
            <v>2248347.84</v>
          </cell>
        </row>
        <row r="15">
          <cell r="A15" t="str">
            <v>500.001310.01</v>
          </cell>
          <cell r="H15">
            <v>-250000</v>
          </cell>
          <cell r="K15">
            <v>1536931.05</v>
          </cell>
          <cell r="M15">
            <v>1536931.05</v>
          </cell>
        </row>
        <row r="16">
          <cell r="A16" t="str">
            <v>500.001310.02</v>
          </cell>
          <cell r="H16">
            <v>0</v>
          </cell>
          <cell r="K16">
            <v>0</v>
          </cell>
          <cell r="M16">
            <v>0</v>
          </cell>
        </row>
        <row r="17">
          <cell r="A17" t="str">
            <v>500.001315</v>
          </cell>
          <cell r="H17">
            <v>-30242.12000000001</v>
          </cell>
          <cell r="K17">
            <v>-15578.64000000001</v>
          </cell>
          <cell r="M17">
            <v>2028365.18</v>
          </cell>
        </row>
        <row r="18">
          <cell r="A18" t="str">
            <v>500.001320</v>
          </cell>
          <cell r="H18">
            <v>7912.1299999998882</v>
          </cell>
          <cell r="K18">
            <v>-1420582.2100000002</v>
          </cell>
          <cell r="M18">
            <v>-3370113.23</v>
          </cell>
        </row>
        <row r="19">
          <cell r="A19" t="str">
            <v>500.001325.01</v>
          </cell>
          <cell r="H19">
            <v>0</v>
          </cell>
          <cell r="K19">
            <v>0</v>
          </cell>
          <cell r="M19">
            <v>0</v>
          </cell>
        </row>
        <row r="20">
          <cell r="A20" t="str">
            <v>500.001325.02</v>
          </cell>
          <cell r="H20">
            <v>0</v>
          </cell>
          <cell r="K20">
            <v>0</v>
          </cell>
          <cell r="M20">
            <v>0</v>
          </cell>
        </row>
        <row r="21">
          <cell r="A21" t="str">
            <v>500.001325.03</v>
          </cell>
          <cell r="H21">
            <v>0</v>
          </cell>
          <cell r="K21">
            <v>49189.2</v>
          </cell>
          <cell r="M21">
            <v>0</v>
          </cell>
        </row>
        <row r="22">
          <cell r="A22" t="str">
            <v>500.001325.04</v>
          </cell>
          <cell r="H22">
            <v>0</v>
          </cell>
          <cell r="K22">
            <v>0</v>
          </cell>
          <cell r="M22">
            <v>0</v>
          </cell>
        </row>
        <row r="23">
          <cell r="A23" t="str">
            <v>500.001330</v>
          </cell>
          <cell r="H23">
            <v>0</v>
          </cell>
          <cell r="K23">
            <v>15</v>
          </cell>
          <cell r="M23">
            <v>0</v>
          </cell>
        </row>
        <row r="24">
          <cell r="A24" t="str">
            <v>500.001335</v>
          </cell>
          <cell r="H24">
            <v>0</v>
          </cell>
          <cell r="K24">
            <v>0</v>
          </cell>
          <cell r="M24">
            <v>0</v>
          </cell>
        </row>
        <row r="25">
          <cell r="A25" t="str">
            <v>500.001336</v>
          </cell>
          <cell r="H25">
            <v>3580399.87</v>
          </cell>
          <cell r="K25">
            <v>3521445.63</v>
          </cell>
          <cell r="M25">
            <v>0</v>
          </cell>
        </row>
        <row r="26">
          <cell r="A26" t="str">
            <v>500.001337</v>
          </cell>
          <cell r="H26">
            <v>0</v>
          </cell>
          <cell r="K26">
            <v>0</v>
          </cell>
          <cell r="M26">
            <v>0</v>
          </cell>
        </row>
        <row r="27">
          <cell r="A27" t="str">
            <v>500.001340</v>
          </cell>
          <cell r="H27">
            <v>-4812235.4399999995</v>
          </cell>
          <cell r="K27">
            <v>13571716.26</v>
          </cell>
          <cell r="M27">
            <v>13878639.77</v>
          </cell>
        </row>
        <row r="28">
          <cell r="A28" t="str">
            <v>500.001501</v>
          </cell>
          <cell r="H28">
            <v>-113145.84999999998</v>
          </cell>
          <cell r="K28">
            <v>-6414059.3799999999</v>
          </cell>
          <cell r="M28">
            <v>4086219.28</v>
          </cell>
        </row>
        <row r="29">
          <cell r="A29" t="str">
            <v>500.001502</v>
          </cell>
          <cell r="H29">
            <v>-10007.809999999998</v>
          </cell>
          <cell r="K29">
            <v>1020140.5800000001</v>
          </cell>
          <cell r="M29">
            <v>977833.34</v>
          </cell>
        </row>
        <row r="30">
          <cell r="A30" t="str">
            <v>500.001503</v>
          </cell>
          <cell r="H30">
            <v>0</v>
          </cell>
          <cell r="K30">
            <v>0</v>
          </cell>
          <cell r="M30">
            <v>0</v>
          </cell>
        </row>
        <row r="31">
          <cell r="A31" t="str">
            <v>500.001504</v>
          </cell>
          <cell r="H31">
            <v>0</v>
          </cell>
          <cell r="K31">
            <v>0</v>
          </cell>
          <cell r="M31">
            <v>0</v>
          </cell>
        </row>
        <row r="32">
          <cell r="A32" t="str">
            <v>500.001506</v>
          </cell>
          <cell r="H32">
            <v>0</v>
          </cell>
          <cell r="K32">
            <v>0</v>
          </cell>
          <cell r="M32">
            <v>0</v>
          </cell>
        </row>
        <row r="33">
          <cell r="A33" t="str">
            <v>500.001507</v>
          </cell>
          <cell r="H33">
            <v>-3226866.54</v>
          </cell>
          <cell r="K33">
            <v>-58974947.549999997</v>
          </cell>
          <cell r="M33">
            <v>-49615267.020000003</v>
          </cell>
        </row>
        <row r="34">
          <cell r="A34" t="str">
            <v>500.001511</v>
          </cell>
          <cell r="H34">
            <v>0</v>
          </cell>
          <cell r="K34">
            <v>0</v>
          </cell>
          <cell r="M34">
            <v>0</v>
          </cell>
        </row>
        <row r="35">
          <cell r="A35" t="str">
            <v>500.001514</v>
          </cell>
          <cell r="H35">
            <v>0</v>
          </cell>
          <cell r="K35">
            <v>0</v>
          </cell>
          <cell r="M35">
            <v>0</v>
          </cell>
        </row>
        <row r="36">
          <cell r="A36" t="str">
            <v>500.001516</v>
          </cell>
          <cell r="H36">
            <v>0</v>
          </cell>
          <cell r="K36">
            <v>0</v>
          </cell>
          <cell r="M36">
            <v>0</v>
          </cell>
        </row>
        <row r="37">
          <cell r="A37" t="str">
            <v>500.001520</v>
          </cell>
          <cell r="H37">
            <v>38387</v>
          </cell>
          <cell r="K37">
            <v>38387</v>
          </cell>
          <cell r="M37">
            <v>36674.120000000003</v>
          </cell>
        </row>
        <row r="38">
          <cell r="A38" t="str">
            <v>500.001528</v>
          </cell>
          <cell r="H38">
            <v>32114.33</v>
          </cell>
          <cell r="K38">
            <v>-3156033.35</v>
          </cell>
          <cell r="M38">
            <v>560994.24</v>
          </cell>
        </row>
        <row r="39">
          <cell r="A39" t="str">
            <v>500.001534</v>
          </cell>
          <cell r="H39">
            <v>-121315.78999999992</v>
          </cell>
          <cell r="K39">
            <v>12183074.450000001</v>
          </cell>
          <cell r="M39">
            <v>-5110246.97</v>
          </cell>
        </row>
        <row r="40">
          <cell r="A40" t="str">
            <v>500.001543</v>
          </cell>
          <cell r="H40">
            <v>0</v>
          </cell>
          <cell r="K40">
            <v>0</v>
          </cell>
          <cell r="M40">
            <v>0</v>
          </cell>
        </row>
        <row r="41">
          <cell r="A41" t="str">
            <v>500.001559</v>
          </cell>
          <cell r="H41">
            <v>0</v>
          </cell>
          <cell r="K41">
            <v>0</v>
          </cell>
          <cell r="M41">
            <v>0</v>
          </cell>
        </row>
        <row r="42">
          <cell r="A42" t="str">
            <v>500.001567</v>
          </cell>
          <cell r="H42">
            <v>116591.76</v>
          </cell>
          <cell r="K42">
            <v>497205.28</v>
          </cell>
          <cell r="M42">
            <v>475019.31</v>
          </cell>
        </row>
        <row r="43">
          <cell r="A43" t="str">
            <v>500.001705.01</v>
          </cell>
          <cell r="H43">
            <v>0</v>
          </cell>
          <cell r="K43">
            <v>0.01</v>
          </cell>
          <cell r="M43">
            <v>0</v>
          </cell>
        </row>
        <row r="44">
          <cell r="A44" t="str">
            <v>500.001705.02</v>
          </cell>
          <cell r="H44">
            <v>0</v>
          </cell>
          <cell r="K44">
            <v>0</v>
          </cell>
          <cell r="M44">
            <v>0</v>
          </cell>
        </row>
        <row r="45">
          <cell r="A45" t="str">
            <v>500.001710.01</v>
          </cell>
          <cell r="H45">
            <v>0</v>
          </cell>
          <cell r="K45">
            <v>0</v>
          </cell>
          <cell r="M45">
            <v>0</v>
          </cell>
        </row>
        <row r="46">
          <cell r="A46" t="str">
            <v>500.001715</v>
          </cell>
          <cell r="H46">
            <v>0</v>
          </cell>
          <cell r="K46">
            <v>0</v>
          </cell>
          <cell r="M46">
            <v>0</v>
          </cell>
        </row>
        <row r="47">
          <cell r="A47" t="str">
            <v>500.001721.1107</v>
          </cell>
          <cell r="H47">
            <v>-373662.58</v>
          </cell>
          <cell r="K47">
            <v>2059581.5299999998</v>
          </cell>
          <cell r="M47">
            <v>2059581.53</v>
          </cell>
        </row>
        <row r="48">
          <cell r="A48" t="str">
            <v>500.001721.1191</v>
          </cell>
          <cell r="H48">
            <v>21071.350000000002</v>
          </cell>
          <cell r="K48">
            <v>77716.55</v>
          </cell>
          <cell r="M48">
            <v>77716.55</v>
          </cell>
        </row>
        <row r="49">
          <cell r="A49" t="str">
            <v>500.001725</v>
          </cell>
          <cell r="H49">
            <v>0</v>
          </cell>
          <cell r="K49">
            <v>0</v>
          </cell>
          <cell r="M49">
            <v>0</v>
          </cell>
        </row>
        <row r="50">
          <cell r="A50" t="str">
            <v>500.001734</v>
          </cell>
          <cell r="H50">
            <v>0</v>
          </cell>
          <cell r="K50">
            <v>0</v>
          </cell>
          <cell r="M50">
            <v>0</v>
          </cell>
        </row>
        <row r="51">
          <cell r="A51" t="str">
            <v>500.001735</v>
          </cell>
          <cell r="H51">
            <v>0</v>
          </cell>
          <cell r="K51">
            <v>0</v>
          </cell>
          <cell r="M51">
            <v>0</v>
          </cell>
        </row>
        <row r="52">
          <cell r="A52" t="str">
            <v>500.001805</v>
          </cell>
          <cell r="H52">
            <v>-29761.51</v>
          </cell>
          <cell r="K52">
            <v>90497.88</v>
          </cell>
          <cell r="M52">
            <v>90497.86</v>
          </cell>
        </row>
        <row r="53">
          <cell r="A53" t="str">
            <v>500.001815</v>
          </cell>
          <cell r="H53">
            <v>0</v>
          </cell>
          <cell r="K53">
            <v>0</v>
          </cell>
          <cell r="M53">
            <v>0</v>
          </cell>
        </row>
        <row r="54">
          <cell r="A54" t="str">
            <v>500.001820</v>
          </cell>
          <cell r="H54">
            <v>0</v>
          </cell>
          <cell r="K54">
            <v>0</v>
          </cell>
          <cell r="M54">
            <v>0</v>
          </cell>
        </row>
        <row r="55">
          <cell r="A55" t="str">
            <v>500.001825</v>
          </cell>
          <cell r="H55">
            <v>-13469</v>
          </cell>
          <cell r="K55">
            <v>134582.65</v>
          </cell>
          <cell r="M55">
            <v>75595.789999999994</v>
          </cell>
        </row>
        <row r="56">
          <cell r="A56" t="str">
            <v>500.001835</v>
          </cell>
          <cell r="H56">
            <v>327627.43</v>
          </cell>
          <cell r="K56">
            <v>2934547.75</v>
          </cell>
          <cell r="M56">
            <v>7834597.5999999996</v>
          </cell>
        </row>
        <row r="57">
          <cell r="A57" t="str">
            <v>500.001840</v>
          </cell>
          <cell r="H57">
            <v>370400</v>
          </cell>
          <cell r="K57">
            <v>609206.46</v>
          </cell>
          <cell r="M57">
            <v>481879.88</v>
          </cell>
        </row>
        <row r="58">
          <cell r="A58" t="str">
            <v>500.002010</v>
          </cell>
          <cell r="H58">
            <v>0</v>
          </cell>
          <cell r="K58">
            <v>0</v>
          </cell>
          <cell r="M58">
            <v>0</v>
          </cell>
        </row>
        <row r="59">
          <cell r="A59" t="str">
            <v>500.002015</v>
          </cell>
          <cell r="H59">
            <v>0</v>
          </cell>
          <cell r="K59">
            <v>1</v>
          </cell>
          <cell r="M59">
            <v>1</v>
          </cell>
        </row>
        <row r="60">
          <cell r="A60" t="str">
            <v>500.002030</v>
          </cell>
          <cell r="H60">
            <v>0</v>
          </cell>
          <cell r="K60">
            <v>674115.26</v>
          </cell>
          <cell r="M60">
            <v>378587.91</v>
          </cell>
        </row>
        <row r="61">
          <cell r="A61" t="str">
            <v>500.002040</v>
          </cell>
          <cell r="H61">
            <v>0</v>
          </cell>
          <cell r="K61">
            <v>908820.47</v>
          </cell>
          <cell r="M61">
            <v>0</v>
          </cell>
        </row>
        <row r="62">
          <cell r="A62" t="str">
            <v>500.002110</v>
          </cell>
          <cell r="H62">
            <v>0</v>
          </cell>
          <cell r="K62">
            <v>1</v>
          </cell>
          <cell r="M62">
            <v>0</v>
          </cell>
        </row>
        <row r="63">
          <cell r="A63" t="str">
            <v>500.002115</v>
          </cell>
          <cell r="H63">
            <v>0</v>
          </cell>
          <cell r="K63">
            <v>0.28000000000000003</v>
          </cell>
          <cell r="M63">
            <v>0</v>
          </cell>
        </row>
        <row r="64">
          <cell r="A64" t="str">
            <v>500.002130</v>
          </cell>
          <cell r="H64">
            <v>-4537.9399999999996</v>
          </cell>
          <cell r="K64">
            <v>-421708.55</v>
          </cell>
          <cell r="M64">
            <v>-378215.98</v>
          </cell>
        </row>
        <row r="65">
          <cell r="A65" t="str">
            <v>500.002140</v>
          </cell>
          <cell r="H65">
            <v>-13943.54</v>
          </cell>
          <cell r="K65">
            <v>-121010.07</v>
          </cell>
          <cell r="M65">
            <v>0</v>
          </cell>
        </row>
        <row r="66">
          <cell r="A66" t="str">
            <v>500.004110</v>
          </cell>
          <cell r="H66">
            <v>176.61999999999989</v>
          </cell>
          <cell r="K66">
            <v>-17357.8</v>
          </cell>
          <cell r="M66">
            <v>-16432.93</v>
          </cell>
        </row>
        <row r="67">
          <cell r="A67" t="str">
            <v>500.004190</v>
          </cell>
          <cell r="H67">
            <v>0</v>
          </cell>
          <cell r="K67">
            <v>15</v>
          </cell>
          <cell r="M67">
            <v>0</v>
          </cell>
        </row>
        <row r="68">
          <cell r="A68" t="str">
            <v>500.004301</v>
          </cell>
          <cell r="H68">
            <v>231729.06000000006</v>
          </cell>
          <cell r="K68">
            <v>0</v>
          </cell>
          <cell r="M68">
            <v>0</v>
          </cell>
        </row>
        <row r="69">
          <cell r="A69" t="str">
            <v>500.004302</v>
          </cell>
          <cell r="H69">
            <v>0</v>
          </cell>
          <cell r="K69">
            <v>0</v>
          </cell>
          <cell r="M69">
            <v>0</v>
          </cell>
        </row>
        <row r="70">
          <cell r="A70" t="str">
            <v>500.004303.01</v>
          </cell>
          <cell r="H70">
            <v>-3000</v>
          </cell>
          <cell r="K70">
            <v>-46600</v>
          </cell>
          <cell r="M70">
            <v>-46600</v>
          </cell>
        </row>
        <row r="71">
          <cell r="A71" t="str">
            <v>500.004303.02</v>
          </cell>
          <cell r="H71">
            <v>0</v>
          </cell>
          <cell r="K71">
            <v>0</v>
          </cell>
          <cell r="M71">
            <v>0</v>
          </cell>
        </row>
        <row r="72">
          <cell r="A72" t="str">
            <v>500.004304</v>
          </cell>
          <cell r="H72">
            <v>-98723.35</v>
          </cell>
          <cell r="K72">
            <v>-997774.19</v>
          </cell>
          <cell r="M72">
            <v>-999193.59</v>
          </cell>
        </row>
        <row r="73">
          <cell r="A73" t="str">
            <v>500.004305</v>
          </cell>
          <cell r="H73">
            <v>-34176.339999999997</v>
          </cell>
          <cell r="K73">
            <v>-434435.66000000003</v>
          </cell>
          <cell r="M73">
            <v>-425309.53</v>
          </cell>
        </row>
        <row r="74">
          <cell r="A74" t="str">
            <v>500.004306</v>
          </cell>
          <cell r="H74">
            <v>129000</v>
          </cell>
          <cell r="K74">
            <v>-290000</v>
          </cell>
          <cell r="M74">
            <v>-1100525.83</v>
          </cell>
        </row>
        <row r="75">
          <cell r="A75" t="str">
            <v>500.004307.02</v>
          </cell>
          <cell r="H75">
            <v>5000</v>
          </cell>
          <cell r="K75">
            <v>-205000</v>
          </cell>
          <cell r="M75">
            <v>-919134</v>
          </cell>
        </row>
        <row r="76">
          <cell r="A76" t="str">
            <v>500.004307.04</v>
          </cell>
          <cell r="H76">
            <v>0</v>
          </cell>
          <cell r="K76">
            <v>0</v>
          </cell>
          <cell r="M76">
            <v>-13442.08</v>
          </cell>
        </row>
        <row r="77">
          <cell r="A77" t="str">
            <v>500.004308.01</v>
          </cell>
          <cell r="H77">
            <v>0</v>
          </cell>
          <cell r="K77">
            <v>0</v>
          </cell>
          <cell r="M77">
            <v>0</v>
          </cell>
        </row>
        <row r="78">
          <cell r="A78" t="str">
            <v>500.004311</v>
          </cell>
          <cell r="H78">
            <v>0</v>
          </cell>
          <cell r="K78">
            <v>930911.26</v>
          </cell>
          <cell r="M78">
            <v>0</v>
          </cell>
        </row>
        <row r="79">
          <cell r="A79" t="str">
            <v>500.004312</v>
          </cell>
          <cell r="H79">
            <v>0</v>
          </cell>
          <cell r="K79">
            <v>0</v>
          </cell>
          <cell r="M79">
            <v>0</v>
          </cell>
        </row>
        <row r="80">
          <cell r="A80" t="str">
            <v>500.004313</v>
          </cell>
          <cell r="H80">
            <v>0</v>
          </cell>
          <cell r="K80">
            <v>0</v>
          </cell>
          <cell r="M80">
            <v>0</v>
          </cell>
        </row>
        <row r="81">
          <cell r="A81" t="str">
            <v>500.004318</v>
          </cell>
          <cell r="H81">
            <v>-15037.6</v>
          </cell>
          <cell r="K81">
            <v>-101807.24</v>
          </cell>
          <cell r="M81">
            <v>-101807.24</v>
          </cell>
        </row>
        <row r="82">
          <cell r="A82" t="str">
            <v>500.004321</v>
          </cell>
          <cell r="H82">
            <v>-1015732.7399999999</v>
          </cell>
          <cell r="K82">
            <v>-73877.469999999856</v>
          </cell>
          <cell r="M82">
            <v>-1828258.58</v>
          </cell>
        </row>
        <row r="83">
          <cell r="A83" t="str">
            <v>500.004323</v>
          </cell>
          <cell r="H83">
            <v>-170881.75</v>
          </cell>
          <cell r="K83">
            <v>-349134.87</v>
          </cell>
          <cell r="M83">
            <v>-349134.87</v>
          </cell>
        </row>
        <row r="84">
          <cell r="A84" t="str">
            <v>500.004326</v>
          </cell>
          <cell r="H84">
            <v>-774634.93</v>
          </cell>
          <cell r="K84">
            <v>0</v>
          </cell>
          <cell r="M84">
            <v>0</v>
          </cell>
        </row>
        <row r="85">
          <cell r="A85" t="str">
            <v>500.004327</v>
          </cell>
          <cell r="H85">
            <v>20559.330000000002</v>
          </cell>
          <cell r="K85">
            <v>-105277.75</v>
          </cell>
          <cell r="M85">
            <v>-105277.75</v>
          </cell>
        </row>
        <row r="86">
          <cell r="A86" t="str">
            <v>500.004329</v>
          </cell>
          <cell r="H86">
            <v>0</v>
          </cell>
          <cell r="K86">
            <v>0</v>
          </cell>
          <cell r="M86">
            <v>0</v>
          </cell>
        </row>
        <row r="87">
          <cell r="A87" t="str">
            <v>500.004399</v>
          </cell>
          <cell r="H87">
            <v>-1114921.93</v>
          </cell>
          <cell r="K87">
            <v>-4324720.8899999997</v>
          </cell>
          <cell r="M87">
            <v>-6319402.8700000001</v>
          </cell>
        </row>
        <row r="88">
          <cell r="A88" t="str">
            <v>500.004405</v>
          </cell>
          <cell r="H88">
            <v>0</v>
          </cell>
          <cell r="K88">
            <v>-1369087.91</v>
          </cell>
          <cell r="M88">
            <v>1851165.92</v>
          </cell>
        </row>
        <row r="89">
          <cell r="A89" t="str">
            <v>500.004410</v>
          </cell>
          <cell r="H89">
            <v>0</v>
          </cell>
          <cell r="K89">
            <v>-12777.14</v>
          </cell>
          <cell r="M89">
            <v>3308.39</v>
          </cell>
        </row>
        <row r="90">
          <cell r="A90" t="str">
            <v>500.004415</v>
          </cell>
          <cell r="H90">
            <v>-10077.68</v>
          </cell>
          <cell r="K90">
            <v>-1478433.21</v>
          </cell>
          <cell r="M90">
            <v>-1397413.25</v>
          </cell>
        </row>
        <row r="91">
          <cell r="A91" t="str">
            <v>500.004416</v>
          </cell>
          <cell r="H91">
            <v>0</v>
          </cell>
          <cell r="K91">
            <v>0</v>
          </cell>
          <cell r="M91">
            <v>0</v>
          </cell>
        </row>
        <row r="92">
          <cell r="A92" t="str">
            <v>500.004910</v>
          </cell>
          <cell r="H92">
            <v>0</v>
          </cell>
          <cell r="K92">
            <v>-450000</v>
          </cell>
          <cell r="M92">
            <v>-450000</v>
          </cell>
        </row>
        <row r="93">
          <cell r="A93" t="str">
            <v>500.004915.01</v>
          </cell>
          <cell r="H93">
            <v>0</v>
          </cell>
          <cell r="K93">
            <v>0</v>
          </cell>
          <cell r="M93">
            <v>-1863234.6</v>
          </cell>
        </row>
        <row r="94">
          <cell r="A94" t="str">
            <v>500.004915.02</v>
          </cell>
          <cell r="H94">
            <v>0</v>
          </cell>
          <cell r="K94">
            <v>0</v>
          </cell>
          <cell r="M94">
            <v>2322185.9900000002</v>
          </cell>
        </row>
        <row r="95">
          <cell r="A95" t="str">
            <v>500.004925</v>
          </cell>
          <cell r="H95">
            <v>0</v>
          </cell>
          <cell r="K95">
            <v>0</v>
          </cell>
          <cell r="M95">
            <v>-30344327.989999998</v>
          </cell>
        </row>
        <row r="96">
          <cell r="A96" t="str">
            <v>500.004926</v>
          </cell>
          <cell r="H96">
            <v>-26424.41</v>
          </cell>
          <cell r="K96">
            <v>-24851202.239999998</v>
          </cell>
          <cell r="M96">
            <v>7942.07</v>
          </cell>
        </row>
        <row r="97">
          <cell r="A97" t="str">
            <v>500.004927</v>
          </cell>
          <cell r="H97">
            <v>0</v>
          </cell>
          <cell r="K97">
            <v>0</v>
          </cell>
          <cell r="M97">
            <v>-2322185.9900000002</v>
          </cell>
        </row>
        <row r="98">
          <cell r="A98" t="str">
            <v>500.004940</v>
          </cell>
          <cell r="H98">
            <v>0</v>
          </cell>
          <cell r="K98">
            <v>0</v>
          </cell>
          <cell r="M98">
            <v>1863234.6</v>
          </cell>
        </row>
        <row r="99">
          <cell r="A99" t="str">
            <v>500.004999</v>
          </cell>
          <cell r="H99">
            <v>0</v>
          </cell>
          <cell r="K99">
            <v>0</v>
          </cell>
          <cell r="M99">
            <v>-11577945.990000002</v>
          </cell>
        </row>
        <row r="100">
          <cell r="A100" t="str">
            <v>501.010010</v>
          </cell>
          <cell r="H100">
            <v>0</v>
          </cell>
          <cell r="K100">
            <v>0</v>
          </cell>
          <cell r="M100">
            <v>0</v>
          </cell>
        </row>
        <row r="101">
          <cell r="A101" t="str">
            <v>501.010220</v>
          </cell>
          <cell r="H101">
            <v>0</v>
          </cell>
          <cell r="K101">
            <v>0</v>
          </cell>
          <cell r="M101">
            <v>0</v>
          </cell>
        </row>
        <row r="102">
          <cell r="A102" t="str">
            <v>501.010225</v>
          </cell>
          <cell r="H102">
            <v>0</v>
          </cell>
          <cell r="K102">
            <v>0</v>
          </cell>
          <cell r="M102">
            <v>0</v>
          </cell>
        </row>
        <row r="103">
          <cell r="A103" t="str">
            <v>501.010710</v>
          </cell>
          <cell r="H103">
            <v>0</v>
          </cell>
          <cell r="K103">
            <v>0</v>
          </cell>
          <cell r="M103">
            <v>0</v>
          </cell>
        </row>
        <row r="104">
          <cell r="A104" t="str">
            <v>501.019990</v>
          </cell>
          <cell r="H104">
            <v>0</v>
          </cell>
          <cell r="K104">
            <v>0</v>
          </cell>
          <cell r="M104">
            <v>0</v>
          </cell>
        </row>
        <row r="105">
          <cell r="A105" t="str">
            <v>501.020110</v>
          </cell>
          <cell r="H105">
            <v>0</v>
          </cell>
          <cell r="K105">
            <v>0</v>
          </cell>
          <cell r="M105">
            <v>0</v>
          </cell>
        </row>
        <row r="106">
          <cell r="A106" t="str">
            <v>501.020111</v>
          </cell>
          <cell r="H106">
            <v>0</v>
          </cell>
          <cell r="K106">
            <v>0</v>
          </cell>
          <cell r="M106">
            <v>0</v>
          </cell>
        </row>
        <row r="107">
          <cell r="A107" t="str">
            <v>501.020112</v>
          </cell>
          <cell r="H107">
            <v>0</v>
          </cell>
          <cell r="K107">
            <v>0</v>
          </cell>
          <cell r="M107">
            <v>0</v>
          </cell>
        </row>
        <row r="108">
          <cell r="A108" t="str">
            <v>501.020115</v>
          </cell>
          <cell r="H108">
            <v>0</v>
          </cell>
          <cell r="K108">
            <v>0</v>
          </cell>
          <cell r="M108">
            <v>0</v>
          </cell>
        </row>
        <row r="109">
          <cell r="A109" t="str">
            <v>501.020210</v>
          </cell>
          <cell r="H109">
            <v>0</v>
          </cell>
          <cell r="K109">
            <v>0</v>
          </cell>
          <cell r="M109">
            <v>0</v>
          </cell>
        </row>
        <row r="110">
          <cell r="A110" t="str">
            <v>501.020305</v>
          </cell>
          <cell r="H110">
            <v>0</v>
          </cell>
          <cell r="K110">
            <v>0</v>
          </cell>
          <cell r="M110">
            <v>0</v>
          </cell>
        </row>
        <row r="111">
          <cell r="A111" t="str">
            <v>501.020405</v>
          </cell>
          <cell r="H111">
            <v>0</v>
          </cell>
          <cell r="K111">
            <v>0</v>
          </cell>
          <cell r="M111">
            <v>0</v>
          </cell>
        </row>
        <row r="112">
          <cell r="A112" t="str">
            <v>501.020410</v>
          </cell>
          <cell r="H112">
            <v>0</v>
          </cell>
          <cell r="K112">
            <v>0</v>
          </cell>
          <cell r="M112">
            <v>0</v>
          </cell>
        </row>
        <row r="113">
          <cell r="A113" t="str">
            <v>501.020415</v>
          </cell>
          <cell r="H113">
            <v>0</v>
          </cell>
          <cell r="K113">
            <v>0</v>
          </cell>
          <cell r="M113">
            <v>0</v>
          </cell>
        </row>
        <row r="114">
          <cell r="A114" t="str">
            <v>501.020420</v>
          </cell>
          <cell r="H114">
            <v>0</v>
          </cell>
          <cell r="K114">
            <v>0</v>
          </cell>
          <cell r="M114">
            <v>0</v>
          </cell>
        </row>
        <row r="115">
          <cell r="A115" t="str">
            <v>501.020424</v>
          </cell>
          <cell r="H115">
            <v>0</v>
          </cell>
          <cell r="K115">
            <v>0</v>
          </cell>
          <cell r="M115">
            <v>0</v>
          </cell>
        </row>
        <row r="116">
          <cell r="A116" t="str">
            <v>501.020425</v>
          </cell>
          <cell r="H116">
            <v>0</v>
          </cell>
          <cell r="K116">
            <v>0</v>
          </cell>
          <cell r="M116">
            <v>0</v>
          </cell>
        </row>
        <row r="117">
          <cell r="A117" t="str">
            <v>501.020430</v>
          </cell>
          <cell r="H117">
            <v>0</v>
          </cell>
          <cell r="K117">
            <v>0</v>
          </cell>
          <cell r="M117">
            <v>0</v>
          </cell>
        </row>
        <row r="118">
          <cell r="A118" t="str">
            <v>501.020435</v>
          </cell>
          <cell r="H118">
            <v>0</v>
          </cell>
          <cell r="K118">
            <v>0</v>
          </cell>
          <cell r="M118">
            <v>0</v>
          </cell>
        </row>
        <row r="119">
          <cell r="A119" t="str">
            <v>501.020440</v>
          </cell>
          <cell r="H119">
            <v>0</v>
          </cell>
          <cell r="K119">
            <v>0</v>
          </cell>
          <cell r="M119">
            <v>0</v>
          </cell>
        </row>
        <row r="120">
          <cell r="A120" t="str">
            <v>501.020445</v>
          </cell>
          <cell r="H120">
            <v>0</v>
          </cell>
          <cell r="K120">
            <v>0</v>
          </cell>
          <cell r="M120">
            <v>0</v>
          </cell>
        </row>
        <row r="121">
          <cell r="A121" t="str">
            <v>501.020450</v>
          </cell>
          <cell r="H121">
            <v>0</v>
          </cell>
          <cell r="K121">
            <v>0</v>
          </cell>
          <cell r="M121">
            <v>0</v>
          </cell>
        </row>
        <row r="122">
          <cell r="A122" t="str">
            <v>501.020455</v>
          </cell>
          <cell r="H122">
            <v>0</v>
          </cell>
          <cell r="K122">
            <v>0</v>
          </cell>
          <cell r="M122">
            <v>0</v>
          </cell>
        </row>
        <row r="123">
          <cell r="A123" t="str">
            <v>501.020465</v>
          </cell>
          <cell r="H123">
            <v>0</v>
          </cell>
          <cell r="K123">
            <v>0</v>
          </cell>
          <cell r="M123">
            <v>0</v>
          </cell>
        </row>
        <row r="124">
          <cell r="A124" t="str">
            <v>501.020470</v>
          </cell>
          <cell r="H124">
            <v>0</v>
          </cell>
          <cell r="K124">
            <v>0</v>
          </cell>
          <cell r="M124">
            <v>0</v>
          </cell>
        </row>
        <row r="125">
          <cell r="A125" t="str">
            <v>501.020475</v>
          </cell>
          <cell r="H125">
            <v>0</v>
          </cell>
          <cell r="K125">
            <v>0</v>
          </cell>
          <cell r="M125">
            <v>0</v>
          </cell>
        </row>
        <row r="126">
          <cell r="A126" t="str">
            <v>501.020480</v>
          </cell>
          <cell r="H126">
            <v>0</v>
          </cell>
          <cell r="K126">
            <v>0</v>
          </cell>
          <cell r="M126">
            <v>0</v>
          </cell>
        </row>
        <row r="127">
          <cell r="A127" t="str">
            <v>501.020510</v>
          </cell>
          <cell r="H127">
            <v>0</v>
          </cell>
          <cell r="K127">
            <v>0</v>
          </cell>
          <cell r="M127">
            <v>0</v>
          </cell>
        </row>
        <row r="128">
          <cell r="A128" t="str">
            <v>501.020610</v>
          </cell>
          <cell r="H128">
            <v>0</v>
          </cell>
          <cell r="K128">
            <v>0</v>
          </cell>
          <cell r="M128">
            <v>0</v>
          </cell>
        </row>
        <row r="129">
          <cell r="A129" t="str">
            <v>501.020720</v>
          </cell>
          <cell r="H129">
            <v>0</v>
          </cell>
          <cell r="K129">
            <v>0</v>
          </cell>
          <cell r="M129">
            <v>0</v>
          </cell>
        </row>
        <row r="130">
          <cell r="A130" t="str">
            <v>501.020730</v>
          </cell>
          <cell r="H130">
            <v>0</v>
          </cell>
          <cell r="K130">
            <v>0</v>
          </cell>
          <cell r="M130">
            <v>0</v>
          </cell>
        </row>
        <row r="131">
          <cell r="A131" t="str">
            <v>501.020745</v>
          </cell>
          <cell r="H131">
            <v>0</v>
          </cell>
          <cell r="K131">
            <v>0</v>
          </cell>
          <cell r="M131">
            <v>0</v>
          </cell>
        </row>
        <row r="132">
          <cell r="A132" t="str">
            <v>501.020805</v>
          </cell>
          <cell r="H132">
            <v>0</v>
          </cell>
          <cell r="K132">
            <v>0</v>
          </cell>
          <cell r="M132">
            <v>0</v>
          </cell>
        </row>
        <row r="133">
          <cell r="A133" t="str">
            <v>501.020905</v>
          </cell>
          <cell r="H133">
            <v>0</v>
          </cell>
          <cell r="K133">
            <v>0</v>
          </cell>
          <cell r="M133">
            <v>0</v>
          </cell>
        </row>
        <row r="134">
          <cell r="A134" t="str">
            <v>501.022005</v>
          </cell>
          <cell r="H134">
            <v>0</v>
          </cell>
          <cell r="K134">
            <v>0</v>
          </cell>
          <cell r="M134">
            <v>0</v>
          </cell>
        </row>
        <row r="135">
          <cell r="A135" t="str">
            <v>501.022105</v>
          </cell>
          <cell r="H135">
            <v>0</v>
          </cell>
          <cell r="K135">
            <v>0</v>
          </cell>
          <cell r="M135">
            <v>0</v>
          </cell>
        </row>
        <row r="136">
          <cell r="A136" t="str">
            <v>501.022110</v>
          </cell>
          <cell r="H136">
            <v>0</v>
          </cell>
          <cell r="K136">
            <v>0</v>
          </cell>
          <cell r="M136">
            <v>0</v>
          </cell>
        </row>
        <row r="137">
          <cell r="A137" t="str">
            <v>501.022125</v>
          </cell>
          <cell r="H137">
            <v>0</v>
          </cell>
          <cell r="K137">
            <v>0</v>
          </cell>
          <cell r="M137">
            <v>0</v>
          </cell>
        </row>
        <row r="138">
          <cell r="A138" t="str">
            <v>501.022205</v>
          </cell>
          <cell r="H138">
            <v>0</v>
          </cell>
          <cell r="K138">
            <v>0</v>
          </cell>
          <cell r="M138">
            <v>0</v>
          </cell>
        </row>
        <row r="139">
          <cell r="A139" t="str">
            <v>501.022210</v>
          </cell>
          <cell r="H139">
            <v>0</v>
          </cell>
          <cell r="K139">
            <v>0</v>
          </cell>
          <cell r="M139">
            <v>0</v>
          </cell>
        </row>
        <row r="140">
          <cell r="A140" t="str">
            <v>501.022215</v>
          </cell>
          <cell r="H140">
            <v>0</v>
          </cell>
          <cell r="K140">
            <v>0</v>
          </cell>
          <cell r="M140">
            <v>0</v>
          </cell>
        </row>
        <row r="141">
          <cell r="A141" t="str">
            <v>501.022220</v>
          </cell>
          <cell r="H141">
            <v>0</v>
          </cell>
          <cell r="K141">
            <v>0</v>
          </cell>
          <cell r="M141">
            <v>0</v>
          </cell>
        </row>
        <row r="142">
          <cell r="A142" t="str">
            <v>501.022225</v>
          </cell>
          <cell r="H142">
            <v>0</v>
          </cell>
          <cell r="K142">
            <v>0</v>
          </cell>
          <cell r="M142">
            <v>0</v>
          </cell>
        </row>
        <row r="143">
          <cell r="A143" t="str">
            <v>501.022230</v>
          </cell>
          <cell r="H143">
            <v>0</v>
          </cell>
          <cell r="K143">
            <v>0</v>
          </cell>
          <cell r="M143">
            <v>0</v>
          </cell>
        </row>
        <row r="144">
          <cell r="A144" t="str">
            <v>501.022310</v>
          </cell>
          <cell r="H144">
            <v>0</v>
          </cell>
          <cell r="K144">
            <v>0</v>
          </cell>
          <cell r="M144">
            <v>0</v>
          </cell>
        </row>
        <row r="145">
          <cell r="A145" t="str">
            <v>501.022405</v>
          </cell>
          <cell r="H145">
            <v>0</v>
          </cell>
          <cell r="K145">
            <v>0</v>
          </cell>
          <cell r="M145">
            <v>0</v>
          </cell>
        </row>
        <row r="146">
          <cell r="A146" t="str">
            <v>501.022505</v>
          </cell>
          <cell r="H146">
            <v>0</v>
          </cell>
          <cell r="K146">
            <v>0</v>
          </cell>
          <cell r="M146">
            <v>0</v>
          </cell>
        </row>
        <row r="147">
          <cell r="A147" t="str">
            <v>501.022510</v>
          </cell>
          <cell r="H147">
            <v>0</v>
          </cell>
          <cell r="K147">
            <v>0</v>
          </cell>
          <cell r="M147">
            <v>0</v>
          </cell>
        </row>
        <row r="148">
          <cell r="A148" t="str">
            <v>501.022515</v>
          </cell>
          <cell r="H148">
            <v>0</v>
          </cell>
          <cell r="K148">
            <v>0</v>
          </cell>
          <cell r="M148">
            <v>0</v>
          </cell>
        </row>
        <row r="149">
          <cell r="A149" t="str">
            <v>501.022605</v>
          </cell>
          <cell r="H149">
            <v>0</v>
          </cell>
          <cell r="K149">
            <v>0</v>
          </cell>
          <cell r="M149">
            <v>0</v>
          </cell>
        </row>
        <row r="150">
          <cell r="A150" t="str">
            <v>501.022705</v>
          </cell>
          <cell r="H150">
            <v>0</v>
          </cell>
          <cell r="K150">
            <v>0</v>
          </cell>
          <cell r="M150">
            <v>0</v>
          </cell>
        </row>
        <row r="151">
          <cell r="A151" t="str">
            <v>501.024415</v>
          </cell>
          <cell r="H151">
            <v>0</v>
          </cell>
          <cell r="K151">
            <v>0</v>
          </cell>
          <cell r="M151">
            <v>0</v>
          </cell>
        </row>
        <row r="152">
          <cell r="A152" t="str">
            <v>501.024420</v>
          </cell>
          <cell r="H152">
            <v>0</v>
          </cell>
          <cell r="K152">
            <v>0</v>
          </cell>
          <cell r="M152">
            <v>0</v>
          </cell>
        </row>
        <row r="153">
          <cell r="A153" t="str">
            <v>501.024425</v>
          </cell>
          <cell r="H153">
            <v>0</v>
          </cell>
          <cell r="K153">
            <v>0</v>
          </cell>
          <cell r="M153">
            <v>0</v>
          </cell>
        </row>
        <row r="154">
          <cell r="A154" t="str">
            <v>501.024430</v>
          </cell>
          <cell r="H154">
            <v>0</v>
          </cell>
          <cell r="K154">
            <v>0</v>
          </cell>
          <cell r="M154">
            <v>0</v>
          </cell>
        </row>
        <row r="155">
          <cell r="A155" t="str">
            <v>501.029910</v>
          </cell>
          <cell r="H155">
            <v>0</v>
          </cell>
          <cell r="K155">
            <v>0</v>
          </cell>
          <cell r="M155">
            <v>0</v>
          </cell>
        </row>
        <row r="156">
          <cell r="A156" t="str">
            <v>501.029920</v>
          </cell>
          <cell r="H156">
            <v>0</v>
          </cell>
          <cell r="K156">
            <v>0</v>
          </cell>
          <cell r="M156">
            <v>0</v>
          </cell>
        </row>
        <row r="157">
          <cell r="A157" t="str">
            <v>501.029940</v>
          </cell>
          <cell r="H157">
            <v>0</v>
          </cell>
          <cell r="K157">
            <v>0</v>
          </cell>
          <cell r="M157">
            <v>0</v>
          </cell>
        </row>
        <row r="158">
          <cell r="A158" t="str">
            <v>501.029990</v>
          </cell>
          <cell r="H158">
            <v>0</v>
          </cell>
          <cell r="K158">
            <v>0</v>
          </cell>
          <cell r="M158">
            <v>0</v>
          </cell>
        </row>
        <row r="159">
          <cell r="A159" t="str">
            <v>501.029999</v>
          </cell>
          <cell r="H159">
            <v>0</v>
          </cell>
          <cell r="K159">
            <v>0</v>
          </cell>
          <cell r="M159">
            <v>0</v>
          </cell>
        </row>
        <row r="160">
          <cell r="A160" t="str">
            <v>501.030110</v>
          </cell>
          <cell r="H160">
            <v>0</v>
          </cell>
          <cell r="K160">
            <v>0</v>
          </cell>
          <cell r="M160">
            <v>0</v>
          </cell>
        </row>
        <row r="161">
          <cell r="A161" t="str">
            <v>501.030112</v>
          </cell>
          <cell r="H161">
            <v>0</v>
          </cell>
          <cell r="K161">
            <v>0</v>
          </cell>
          <cell r="M161">
            <v>0</v>
          </cell>
        </row>
        <row r="162">
          <cell r="A162" t="str">
            <v>501.030140</v>
          </cell>
          <cell r="H162">
            <v>0</v>
          </cell>
          <cell r="K162">
            <v>0</v>
          </cell>
          <cell r="M162">
            <v>0</v>
          </cell>
        </row>
        <row r="163">
          <cell r="A163" t="str">
            <v>501.030210</v>
          </cell>
          <cell r="H163">
            <v>0</v>
          </cell>
          <cell r="K163">
            <v>0</v>
          </cell>
          <cell r="M163">
            <v>0</v>
          </cell>
        </row>
        <row r="164">
          <cell r="A164" t="str">
            <v>501.030405</v>
          </cell>
          <cell r="H164">
            <v>0</v>
          </cell>
          <cell r="K164">
            <v>0</v>
          </cell>
          <cell r="M164">
            <v>0</v>
          </cell>
        </row>
        <row r="165">
          <cell r="A165" t="str">
            <v>501.030410</v>
          </cell>
          <cell r="H165">
            <v>0</v>
          </cell>
          <cell r="K165">
            <v>0</v>
          </cell>
          <cell r="M165">
            <v>0</v>
          </cell>
        </row>
        <row r="166">
          <cell r="A166" t="str">
            <v>501.030424</v>
          </cell>
          <cell r="H166">
            <v>0</v>
          </cell>
          <cell r="K166">
            <v>0</v>
          </cell>
          <cell r="M166">
            <v>0</v>
          </cell>
        </row>
        <row r="167">
          <cell r="A167" t="str">
            <v>501.030425</v>
          </cell>
          <cell r="H167">
            <v>0</v>
          </cell>
          <cell r="K167">
            <v>0</v>
          </cell>
          <cell r="M167">
            <v>0</v>
          </cell>
        </row>
        <row r="168">
          <cell r="A168" t="str">
            <v>501.030430</v>
          </cell>
          <cell r="H168">
            <v>0</v>
          </cell>
          <cell r="K168">
            <v>0</v>
          </cell>
          <cell r="M168">
            <v>0</v>
          </cell>
        </row>
        <row r="169">
          <cell r="A169" t="str">
            <v>501.030435</v>
          </cell>
          <cell r="H169">
            <v>0</v>
          </cell>
          <cell r="K169">
            <v>0</v>
          </cell>
          <cell r="M169">
            <v>0</v>
          </cell>
        </row>
        <row r="170">
          <cell r="A170" t="str">
            <v>501.030445</v>
          </cell>
          <cell r="H170">
            <v>0</v>
          </cell>
          <cell r="K170">
            <v>0</v>
          </cell>
          <cell r="M170">
            <v>0</v>
          </cell>
        </row>
        <row r="171">
          <cell r="A171" t="str">
            <v>501.030450</v>
          </cell>
          <cell r="H171">
            <v>0</v>
          </cell>
          <cell r="K171">
            <v>0</v>
          </cell>
          <cell r="M171">
            <v>0</v>
          </cell>
        </row>
        <row r="172">
          <cell r="A172" t="str">
            <v>501.030455</v>
          </cell>
          <cell r="H172">
            <v>0</v>
          </cell>
          <cell r="K172">
            <v>0</v>
          </cell>
          <cell r="M172">
            <v>0</v>
          </cell>
        </row>
        <row r="173">
          <cell r="A173" t="str">
            <v>501.030460</v>
          </cell>
          <cell r="H173">
            <v>0</v>
          </cell>
          <cell r="K173">
            <v>0</v>
          </cell>
          <cell r="M173">
            <v>0</v>
          </cell>
        </row>
        <row r="174">
          <cell r="A174" t="str">
            <v>501.030465</v>
          </cell>
          <cell r="H174">
            <v>0</v>
          </cell>
          <cell r="K174">
            <v>0</v>
          </cell>
          <cell r="M174">
            <v>0</v>
          </cell>
        </row>
        <row r="175">
          <cell r="A175" t="str">
            <v>501.030475</v>
          </cell>
          <cell r="H175">
            <v>0</v>
          </cell>
          <cell r="K175">
            <v>0</v>
          </cell>
          <cell r="M175">
            <v>0</v>
          </cell>
        </row>
        <row r="176">
          <cell r="A176" t="str">
            <v>501.030480</v>
          </cell>
          <cell r="H176">
            <v>0</v>
          </cell>
          <cell r="K176">
            <v>0</v>
          </cell>
          <cell r="M176">
            <v>0</v>
          </cell>
        </row>
        <row r="177">
          <cell r="A177" t="str">
            <v>501.030610</v>
          </cell>
          <cell r="H177">
            <v>0</v>
          </cell>
          <cell r="K177">
            <v>0</v>
          </cell>
          <cell r="M177">
            <v>0</v>
          </cell>
        </row>
        <row r="178">
          <cell r="A178" t="str">
            <v>501.030905</v>
          </cell>
          <cell r="H178">
            <v>0</v>
          </cell>
          <cell r="K178">
            <v>0</v>
          </cell>
          <cell r="M178">
            <v>0</v>
          </cell>
        </row>
        <row r="179">
          <cell r="A179" t="str">
            <v>501.032105</v>
          </cell>
          <cell r="H179">
            <v>0</v>
          </cell>
          <cell r="K179">
            <v>0</v>
          </cell>
          <cell r="M179">
            <v>0</v>
          </cell>
        </row>
        <row r="180">
          <cell r="A180" t="str">
            <v>501.032205</v>
          </cell>
          <cell r="H180">
            <v>0</v>
          </cell>
          <cell r="K180">
            <v>0</v>
          </cell>
          <cell r="M180">
            <v>0</v>
          </cell>
        </row>
        <row r="181">
          <cell r="A181" t="str">
            <v>501.032210</v>
          </cell>
          <cell r="H181">
            <v>0</v>
          </cell>
          <cell r="K181">
            <v>0</v>
          </cell>
          <cell r="M181">
            <v>0</v>
          </cell>
        </row>
        <row r="182">
          <cell r="A182" t="str">
            <v>501.032215</v>
          </cell>
          <cell r="H182">
            <v>0</v>
          </cell>
          <cell r="K182">
            <v>0</v>
          </cell>
          <cell r="M182">
            <v>0</v>
          </cell>
        </row>
        <row r="183">
          <cell r="A183" t="str">
            <v>501.032225</v>
          </cell>
          <cell r="H183">
            <v>0</v>
          </cell>
          <cell r="K183">
            <v>0</v>
          </cell>
          <cell r="M183">
            <v>0</v>
          </cell>
        </row>
        <row r="184">
          <cell r="A184" t="str">
            <v>501.032505</v>
          </cell>
          <cell r="H184">
            <v>0</v>
          </cell>
          <cell r="K184">
            <v>0</v>
          </cell>
          <cell r="M184">
            <v>0</v>
          </cell>
        </row>
        <row r="185">
          <cell r="A185" t="str">
            <v>501.032510</v>
          </cell>
          <cell r="H185">
            <v>0</v>
          </cell>
          <cell r="K185">
            <v>0</v>
          </cell>
          <cell r="M185">
            <v>0</v>
          </cell>
        </row>
        <row r="186">
          <cell r="A186" t="str">
            <v>501.032515</v>
          </cell>
          <cell r="H186">
            <v>0</v>
          </cell>
          <cell r="K186">
            <v>0</v>
          </cell>
          <cell r="M186">
            <v>0</v>
          </cell>
        </row>
        <row r="187">
          <cell r="A187" t="str">
            <v>501.032801</v>
          </cell>
          <cell r="H187">
            <v>0</v>
          </cell>
          <cell r="K187">
            <v>0</v>
          </cell>
          <cell r="M187">
            <v>0</v>
          </cell>
        </row>
        <row r="188">
          <cell r="A188" t="str">
            <v>501.032811</v>
          </cell>
          <cell r="H188">
            <v>0</v>
          </cell>
          <cell r="K188">
            <v>0</v>
          </cell>
          <cell r="M188">
            <v>0</v>
          </cell>
        </row>
        <row r="189">
          <cell r="A189" t="str">
            <v>501.032841</v>
          </cell>
          <cell r="H189">
            <v>0</v>
          </cell>
          <cell r="K189">
            <v>0</v>
          </cell>
          <cell r="M189">
            <v>0</v>
          </cell>
        </row>
        <row r="190">
          <cell r="A190" t="str">
            <v>501.034220</v>
          </cell>
          <cell r="H190">
            <v>0</v>
          </cell>
          <cell r="K190">
            <v>0</v>
          </cell>
          <cell r="M190">
            <v>0</v>
          </cell>
        </row>
        <row r="191">
          <cell r="A191" t="str">
            <v>501.034227</v>
          </cell>
          <cell r="H191">
            <v>0</v>
          </cell>
          <cell r="K191">
            <v>0</v>
          </cell>
          <cell r="M191">
            <v>0</v>
          </cell>
        </row>
        <row r="192">
          <cell r="A192" t="str">
            <v>501.039999</v>
          </cell>
          <cell r="H192">
            <v>0</v>
          </cell>
          <cell r="K192">
            <v>0</v>
          </cell>
          <cell r="M192">
            <v>0</v>
          </cell>
        </row>
        <row r="193">
          <cell r="A193" t="str">
            <v>501.060905</v>
          </cell>
          <cell r="H193">
            <v>0</v>
          </cell>
          <cell r="K193">
            <v>0</v>
          </cell>
          <cell r="M193">
            <v>0</v>
          </cell>
        </row>
        <row r="194">
          <cell r="A194" t="str">
            <v>501.062205</v>
          </cell>
          <cell r="H194">
            <v>0</v>
          </cell>
          <cell r="K194">
            <v>0</v>
          </cell>
          <cell r="M194">
            <v>0</v>
          </cell>
        </row>
        <row r="195">
          <cell r="A195" t="str">
            <v>501.062210</v>
          </cell>
          <cell r="H195">
            <v>0</v>
          </cell>
          <cell r="K195">
            <v>0</v>
          </cell>
          <cell r="M195">
            <v>0</v>
          </cell>
        </row>
        <row r="196">
          <cell r="A196" t="str">
            <v>501.062215</v>
          </cell>
          <cell r="H196">
            <v>0</v>
          </cell>
          <cell r="K196">
            <v>0</v>
          </cell>
          <cell r="M196">
            <v>0</v>
          </cell>
        </row>
        <row r="197">
          <cell r="A197" t="str">
            <v>501.064105</v>
          </cell>
          <cell r="H197">
            <v>0</v>
          </cell>
          <cell r="K197">
            <v>0</v>
          </cell>
          <cell r="M197">
            <v>0</v>
          </cell>
        </row>
        <row r="198">
          <cell r="A198" t="str">
            <v>501.064210</v>
          </cell>
          <cell r="H198">
            <v>0</v>
          </cell>
          <cell r="K198">
            <v>0</v>
          </cell>
          <cell r="M198">
            <v>0</v>
          </cell>
        </row>
        <row r="199">
          <cell r="A199" t="str">
            <v>501.064220</v>
          </cell>
          <cell r="H199">
            <v>0</v>
          </cell>
          <cell r="K199">
            <v>0</v>
          </cell>
          <cell r="M199">
            <v>0</v>
          </cell>
        </row>
        <row r="200">
          <cell r="A200" t="str">
            <v>501.064305</v>
          </cell>
          <cell r="H200">
            <v>0</v>
          </cell>
          <cell r="K200">
            <v>0</v>
          </cell>
          <cell r="M200">
            <v>0</v>
          </cell>
        </row>
        <row r="201">
          <cell r="A201" t="str">
            <v>501.069940</v>
          </cell>
          <cell r="H201">
            <v>0</v>
          </cell>
          <cell r="K201">
            <v>0</v>
          </cell>
          <cell r="M201">
            <v>0</v>
          </cell>
        </row>
        <row r="202">
          <cell r="A202" t="str">
            <v>501.080105.01</v>
          </cell>
          <cell r="H202">
            <v>-9612.4500000000007</v>
          </cell>
          <cell r="K202">
            <v>-10574.380000000001</v>
          </cell>
          <cell r="M202">
            <v>12260.02</v>
          </cell>
        </row>
        <row r="203">
          <cell r="A203" t="str">
            <v>501.080105.02</v>
          </cell>
          <cell r="H203">
            <v>179526.26</v>
          </cell>
          <cell r="K203">
            <v>180906.78</v>
          </cell>
          <cell r="M203">
            <v>180906.78</v>
          </cell>
        </row>
        <row r="204">
          <cell r="A204" t="str">
            <v>501.080110.01</v>
          </cell>
          <cell r="H204">
            <v>-909663.75</v>
          </cell>
          <cell r="K204">
            <v>-919901.08</v>
          </cell>
          <cell r="M204">
            <v>7244713.5700000003</v>
          </cell>
        </row>
        <row r="205">
          <cell r="A205" t="str">
            <v>501.080110.02</v>
          </cell>
          <cell r="H205">
            <v>71998.360000000102</v>
          </cell>
          <cell r="K205">
            <v>-80656.449999999895</v>
          </cell>
          <cell r="M205">
            <v>4698431.82</v>
          </cell>
        </row>
        <row r="206">
          <cell r="A206" t="str">
            <v>501.080205</v>
          </cell>
          <cell r="H206">
            <v>0</v>
          </cell>
          <cell r="K206">
            <v>0</v>
          </cell>
          <cell r="M206">
            <v>0</v>
          </cell>
        </row>
        <row r="207">
          <cell r="A207" t="str">
            <v>501.080210</v>
          </cell>
          <cell r="H207">
            <v>0</v>
          </cell>
          <cell r="K207">
            <v>0</v>
          </cell>
          <cell r="M207">
            <v>0</v>
          </cell>
        </row>
        <row r="208">
          <cell r="A208" t="str">
            <v>501.080315</v>
          </cell>
          <cell r="H208">
            <v>0</v>
          </cell>
          <cell r="K208">
            <v>0</v>
          </cell>
          <cell r="M208">
            <v>0</v>
          </cell>
        </row>
        <row r="209">
          <cell r="A209" t="str">
            <v>501.080405</v>
          </cell>
          <cell r="H209">
            <v>6570</v>
          </cell>
          <cell r="K209">
            <v>8567.27</v>
          </cell>
          <cell r="M209">
            <v>6822.17</v>
          </cell>
        </row>
        <row r="210">
          <cell r="A210" t="str">
            <v>501.080425</v>
          </cell>
          <cell r="H210">
            <v>0</v>
          </cell>
          <cell r="K210">
            <v>0</v>
          </cell>
          <cell r="M210">
            <v>0</v>
          </cell>
        </row>
        <row r="211">
          <cell r="A211" t="str">
            <v>501.080430</v>
          </cell>
          <cell r="H211">
            <v>0</v>
          </cell>
          <cell r="K211">
            <v>0</v>
          </cell>
          <cell r="M211">
            <v>-26424.41</v>
          </cell>
        </row>
        <row r="212">
          <cell r="A212" t="str">
            <v>501.080430.01</v>
          </cell>
          <cell r="H212">
            <v>0</v>
          </cell>
          <cell r="K212">
            <v>0</v>
          </cell>
          <cell r="M212">
            <v>0</v>
          </cell>
        </row>
        <row r="213">
          <cell r="A213" t="str">
            <v>501.080430.02</v>
          </cell>
          <cell r="H213">
            <v>0</v>
          </cell>
          <cell r="K213">
            <v>0</v>
          </cell>
          <cell r="M213">
            <v>0</v>
          </cell>
        </row>
        <row r="214">
          <cell r="A214" t="str">
            <v>501.080430.03</v>
          </cell>
          <cell r="H214">
            <v>0</v>
          </cell>
          <cell r="K214">
            <v>0</v>
          </cell>
          <cell r="M214">
            <v>0</v>
          </cell>
        </row>
        <row r="215">
          <cell r="A215" t="str">
            <v>501.080430.09</v>
          </cell>
          <cell r="H215">
            <v>0</v>
          </cell>
          <cell r="K215">
            <v>0</v>
          </cell>
          <cell r="M215">
            <v>0</v>
          </cell>
        </row>
        <row r="216">
          <cell r="A216" t="str">
            <v>501.080440</v>
          </cell>
          <cell r="H216">
            <v>0</v>
          </cell>
          <cell r="K216">
            <v>0</v>
          </cell>
          <cell r="M216">
            <v>0</v>
          </cell>
        </row>
        <row r="217">
          <cell r="A217" t="str">
            <v>501.080445</v>
          </cell>
          <cell r="H217">
            <v>13667.02</v>
          </cell>
          <cell r="K217">
            <v>13667.02</v>
          </cell>
          <cell r="M217">
            <v>0</v>
          </cell>
        </row>
        <row r="218">
          <cell r="A218" t="str">
            <v>501.080499.01</v>
          </cell>
          <cell r="H218">
            <v>0</v>
          </cell>
          <cell r="K218">
            <v>0</v>
          </cell>
          <cell r="M218">
            <v>0</v>
          </cell>
        </row>
        <row r="219">
          <cell r="A219" t="str">
            <v>501.080499.02</v>
          </cell>
          <cell r="H219">
            <v>0</v>
          </cell>
          <cell r="K219">
            <v>0</v>
          </cell>
          <cell r="M219">
            <v>0</v>
          </cell>
        </row>
        <row r="220">
          <cell r="A220" t="str">
            <v>501.080605</v>
          </cell>
          <cell r="H220">
            <v>0</v>
          </cell>
          <cell r="K220">
            <v>0</v>
          </cell>
          <cell r="M220">
            <v>0</v>
          </cell>
        </row>
        <row r="221">
          <cell r="A221" t="str">
            <v>501.080605.1528</v>
          </cell>
          <cell r="H221">
            <v>0</v>
          </cell>
          <cell r="K221">
            <v>0</v>
          </cell>
          <cell r="M221">
            <v>0</v>
          </cell>
        </row>
        <row r="222">
          <cell r="A222" t="str">
            <v>501.080615</v>
          </cell>
          <cell r="H222">
            <v>0</v>
          </cell>
          <cell r="K222">
            <v>0</v>
          </cell>
          <cell r="M222">
            <v>0</v>
          </cell>
        </row>
        <row r="223">
          <cell r="A223" t="str">
            <v>501.080620</v>
          </cell>
          <cell r="H223">
            <v>0</v>
          </cell>
          <cell r="K223">
            <v>0</v>
          </cell>
          <cell r="M223">
            <v>0</v>
          </cell>
        </row>
        <row r="224">
          <cell r="A224" t="str">
            <v>501.080620.1501</v>
          </cell>
          <cell r="H224">
            <v>170881.75</v>
          </cell>
          <cell r="K224">
            <v>349134.87</v>
          </cell>
          <cell r="M224">
            <v>349134.87</v>
          </cell>
        </row>
        <row r="225">
          <cell r="A225" t="str">
            <v>501.080635</v>
          </cell>
          <cell r="H225">
            <v>0</v>
          </cell>
          <cell r="K225">
            <v>0</v>
          </cell>
          <cell r="M225">
            <v>0</v>
          </cell>
        </row>
        <row r="226">
          <cell r="A226" t="str">
            <v>501.080635.1507</v>
          </cell>
          <cell r="H226">
            <v>127356.47</v>
          </cell>
          <cell r="K226">
            <v>237177.86</v>
          </cell>
          <cell r="M226">
            <v>237177.86</v>
          </cell>
        </row>
        <row r="227">
          <cell r="A227" t="str">
            <v>501.080705</v>
          </cell>
          <cell r="H227">
            <v>0</v>
          </cell>
          <cell r="K227">
            <v>0</v>
          </cell>
          <cell r="M227">
            <v>0</v>
          </cell>
        </row>
        <row r="228">
          <cell r="A228" t="str">
            <v>501.080805</v>
          </cell>
          <cell r="H228">
            <v>274442.59000000003</v>
          </cell>
          <cell r="K228">
            <v>274442.59000000003</v>
          </cell>
          <cell r="M228">
            <v>274442.59000000003</v>
          </cell>
        </row>
        <row r="229">
          <cell r="A229" t="str">
            <v>501.080815</v>
          </cell>
          <cell r="H229">
            <v>-6365.02</v>
          </cell>
          <cell r="K229">
            <v>8320</v>
          </cell>
          <cell r="M229">
            <v>20839.02</v>
          </cell>
        </row>
        <row r="230">
          <cell r="A230" t="str">
            <v>501.090100</v>
          </cell>
          <cell r="H230">
            <v>0</v>
          </cell>
          <cell r="K230">
            <v>0</v>
          </cell>
          <cell r="M230">
            <v>0</v>
          </cell>
        </row>
        <row r="231">
          <cell r="A231" t="str">
            <v>502.010010</v>
          </cell>
          <cell r="H231">
            <v>0</v>
          </cell>
          <cell r="K231">
            <v>0</v>
          </cell>
          <cell r="M231">
            <v>0</v>
          </cell>
        </row>
        <row r="232">
          <cell r="A232" t="str">
            <v>502.010220</v>
          </cell>
          <cell r="H232">
            <v>0</v>
          </cell>
          <cell r="K232">
            <v>0</v>
          </cell>
          <cell r="M232">
            <v>0</v>
          </cell>
        </row>
        <row r="233">
          <cell r="A233" t="str">
            <v>502.010225</v>
          </cell>
          <cell r="H233">
            <v>0</v>
          </cell>
          <cell r="K233">
            <v>0</v>
          </cell>
          <cell r="M233">
            <v>0</v>
          </cell>
        </row>
        <row r="234">
          <cell r="A234" t="str">
            <v>502.010710</v>
          </cell>
          <cell r="H234">
            <v>0</v>
          </cell>
          <cell r="K234">
            <v>0</v>
          </cell>
          <cell r="M234">
            <v>0</v>
          </cell>
        </row>
        <row r="235">
          <cell r="A235" t="str">
            <v>502.020110</v>
          </cell>
          <cell r="H235">
            <v>0</v>
          </cell>
          <cell r="K235">
            <v>0</v>
          </cell>
          <cell r="M235">
            <v>0</v>
          </cell>
        </row>
        <row r="236">
          <cell r="A236" t="str">
            <v>502.020111</v>
          </cell>
          <cell r="H236">
            <v>0</v>
          </cell>
          <cell r="K236">
            <v>0</v>
          </cell>
          <cell r="M236">
            <v>0</v>
          </cell>
        </row>
        <row r="237">
          <cell r="A237" t="str">
            <v>502.020115</v>
          </cell>
          <cell r="H237">
            <v>0</v>
          </cell>
          <cell r="K237">
            <v>0</v>
          </cell>
          <cell r="M237">
            <v>0</v>
          </cell>
        </row>
        <row r="238">
          <cell r="A238" t="str">
            <v>502.020210</v>
          </cell>
          <cell r="H238">
            <v>0</v>
          </cell>
          <cell r="K238">
            <v>0</v>
          </cell>
          <cell r="M238">
            <v>0</v>
          </cell>
        </row>
        <row r="239">
          <cell r="A239" t="str">
            <v>502.020305</v>
          </cell>
          <cell r="H239">
            <v>0</v>
          </cell>
          <cell r="K239">
            <v>0</v>
          </cell>
          <cell r="M239">
            <v>0</v>
          </cell>
        </row>
        <row r="240">
          <cell r="A240" t="str">
            <v>502.020405</v>
          </cell>
          <cell r="H240">
            <v>0</v>
          </cell>
          <cell r="K240">
            <v>0</v>
          </cell>
          <cell r="M240">
            <v>0</v>
          </cell>
        </row>
        <row r="241">
          <cell r="A241" t="str">
            <v>502.020410</v>
          </cell>
          <cell r="H241">
            <v>0</v>
          </cell>
          <cell r="K241">
            <v>0</v>
          </cell>
          <cell r="M241">
            <v>0</v>
          </cell>
        </row>
        <row r="242">
          <cell r="A242" t="str">
            <v>502.020415</v>
          </cell>
          <cell r="H242">
            <v>0</v>
          </cell>
          <cell r="K242">
            <v>0</v>
          </cell>
          <cell r="M242">
            <v>0</v>
          </cell>
        </row>
        <row r="243">
          <cell r="A243" t="str">
            <v>502.020420</v>
          </cell>
          <cell r="H243">
            <v>0</v>
          </cell>
          <cell r="K243">
            <v>0</v>
          </cell>
          <cell r="M243">
            <v>0</v>
          </cell>
        </row>
        <row r="244">
          <cell r="A244" t="str">
            <v>502.020424</v>
          </cell>
          <cell r="H244">
            <v>0</v>
          </cell>
          <cell r="K244">
            <v>0</v>
          </cell>
          <cell r="M244">
            <v>0</v>
          </cell>
        </row>
        <row r="245">
          <cell r="A245" t="str">
            <v>502.020425</v>
          </cell>
          <cell r="H245">
            <v>0</v>
          </cell>
          <cell r="K245">
            <v>0</v>
          </cell>
          <cell r="M245">
            <v>0</v>
          </cell>
        </row>
        <row r="246">
          <cell r="A246" t="str">
            <v>502.020430</v>
          </cell>
          <cell r="H246">
            <v>0</v>
          </cell>
          <cell r="K246">
            <v>0</v>
          </cell>
          <cell r="M246">
            <v>0</v>
          </cell>
        </row>
        <row r="247">
          <cell r="A247" t="str">
            <v>502.020435</v>
          </cell>
          <cell r="H247">
            <v>0</v>
          </cell>
          <cell r="K247">
            <v>0</v>
          </cell>
          <cell r="M247">
            <v>0</v>
          </cell>
        </row>
        <row r="248">
          <cell r="A248" t="str">
            <v>502.020440</v>
          </cell>
          <cell r="H248">
            <v>0</v>
          </cell>
          <cell r="K248">
            <v>0</v>
          </cell>
          <cell r="M248">
            <v>0</v>
          </cell>
        </row>
        <row r="249">
          <cell r="A249" t="str">
            <v>502.020445</v>
          </cell>
          <cell r="H249">
            <v>0</v>
          </cell>
          <cell r="K249">
            <v>0</v>
          </cell>
          <cell r="M249">
            <v>0</v>
          </cell>
        </row>
        <row r="250">
          <cell r="A250" t="str">
            <v>502.020450</v>
          </cell>
          <cell r="H250">
            <v>0</v>
          </cell>
          <cell r="K250">
            <v>0</v>
          </cell>
          <cell r="M250">
            <v>0</v>
          </cell>
        </row>
        <row r="251">
          <cell r="A251" t="str">
            <v>502.020455</v>
          </cell>
          <cell r="H251">
            <v>0</v>
          </cell>
          <cell r="K251">
            <v>0</v>
          </cell>
          <cell r="M251">
            <v>0</v>
          </cell>
        </row>
        <row r="252">
          <cell r="A252" t="str">
            <v>502.020465</v>
          </cell>
          <cell r="H252">
            <v>0</v>
          </cell>
          <cell r="K252">
            <v>0</v>
          </cell>
          <cell r="M252">
            <v>0</v>
          </cell>
        </row>
        <row r="253">
          <cell r="A253" t="str">
            <v>502.020470</v>
          </cell>
          <cell r="H253">
            <v>0</v>
          </cell>
          <cell r="K253">
            <v>0</v>
          </cell>
          <cell r="M253">
            <v>0</v>
          </cell>
        </row>
        <row r="254">
          <cell r="A254" t="str">
            <v>502.020475</v>
          </cell>
          <cell r="H254">
            <v>0</v>
          </cell>
          <cell r="K254">
            <v>0</v>
          </cell>
          <cell r="M254">
            <v>0</v>
          </cell>
        </row>
        <row r="255">
          <cell r="A255" t="str">
            <v>502.020480</v>
          </cell>
          <cell r="H255">
            <v>0</v>
          </cell>
          <cell r="K255">
            <v>0</v>
          </cell>
          <cell r="M255">
            <v>0</v>
          </cell>
        </row>
        <row r="256">
          <cell r="A256" t="str">
            <v>502.020510.</v>
          </cell>
          <cell r="H256">
            <v>0</v>
          </cell>
          <cell r="K256">
            <v>0</v>
          </cell>
          <cell r="M256">
            <v>0</v>
          </cell>
        </row>
        <row r="257">
          <cell r="A257" t="str">
            <v>502.020610</v>
          </cell>
          <cell r="H257">
            <v>0</v>
          </cell>
          <cell r="K257">
            <v>0</v>
          </cell>
          <cell r="M257">
            <v>0</v>
          </cell>
        </row>
        <row r="258">
          <cell r="A258" t="str">
            <v>502.020720</v>
          </cell>
          <cell r="H258">
            <v>0</v>
          </cell>
          <cell r="K258">
            <v>0</v>
          </cell>
          <cell r="M258">
            <v>0</v>
          </cell>
        </row>
        <row r="259">
          <cell r="A259" t="str">
            <v>502.020730</v>
          </cell>
          <cell r="H259">
            <v>0</v>
          </cell>
          <cell r="K259">
            <v>0</v>
          </cell>
          <cell r="M259">
            <v>0</v>
          </cell>
        </row>
        <row r="260">
          <cell r="A260" t="str">
            <v>502.020745</v>
          </cell>
          <cell r="H260">
            <v>0</v>
          </cell>
          <cell r="K260">
            <v>0</v>
          </cell>
          <cell r="M260">
            <v>0</v>
          </cell>
        </row>
        <row r="261">
          <cell r="A261" t="str">
            <v>502.020805</v>
          </cell>
          <cell r="H261">
            <v>0</v>
          </cell>
          <cell r="K261">
            <v>0</v>
          </cell>
          <cell r="M261">
            <v>0</v>
          </cell>
        </row>
        <row r="262">
          <cell r="A262" t="str">
            <v>502.020905</v>
          </cell>
          <cell r="H262">
            <v>0</v>
          </cell>
          <cell r="K262">
            <v>0</v>
          </cell>
          <cell r="M262">
            <v>0</v>
          </cell>
        </row>
        <row r="263">
          <cell r="A263" t="str">
            <v>502.022005</v>
          </cell>
          <cell r="H263">
            <v>0</v>
          </cell>
          <cell r="K263">
            <v>0</v>
          </cell>
          <cell r="M263">
            <v>0</v>
          </cell>
        </row>
        <row r="264">
          <cell r="A264" t="str">
            <v>502.022105</v>
          </cell>
          <cell r="H264">
            <v>0</v>
          </cell>
          <cell r="K264">
            <v>0</v>
          </cell>
          <cell r="M264">
            <v>0</v>
          </cell>
        </row>
        <row r="265">
          <cell r="A265" t="str">
            <v>502.022110</v>
          </cell>
          <cell r="H265">
            <v>0</v>
          </cell>
          <cell r="K265">
            <v>0</v>
          </cell>
          <cell r="M265">
            <v>0</v>
          </cell>
        </row>
        <row r="266">
          <cell r="A266" t="str">
            <v>502.022125</v>
          </cell>
          <cell r="H266">
            <v>0</v>
          </cell>
          <cell r="K266">
            <v>0</v>
          </cell>
          <cell r="M266">
            <v>0</v>
          </cell>
        </row>
        <row r="267">
          <cell r="A267" t="str">
            <v>502.022205</v>
          </cell>
          <cell r="H267">
            <v>0</v>
          </cell>
          <cell r="K267">
            <v>0</v>
          </cell>
          <cell r="M267">
            <v>0</v>
          </cell>
        </row>
        <row r="268">
          <cell r="A268" t="str">
            <v>502.022210</v>
          </cell>
          <cell r="H268">
            <v>0</v>
          </cell>
          <cell r="K268">
            <v>0</v>
          </cell>
          <cell r="M268">
            <v>0</v>
          </cell>
        </row>
        <row r="269">
          <cell r="A269" t="str">
            <v>502.022215</v>
          </cell>
          <cell r="H269">
            <v>0</v>
          </cell>
          <cell r="K269">
            <v>0</v>
          </cell>
          <cell r="M269">
            <v>0</v>
          </cell>
        </row>
        <row r="270">
          <cell r="A270" t="str">
            <v>502.022220</v>
          </cell>
          <cell r="H270">
            <v>0</v>
          </cell>
          <cell r="K270">
            <v>0</v>
          </cell>
          <cell r="M270">
            <v>0</v>
          </cell>
        </row>
        <row r="271">
          <cell r="A271" t="str">
            <v>502.022225</v>
          </cell>
          <cell r="H271">
            <v>0</v>
          </cell>
          <cell r="K271">
            <v>0</v>
          </cell>
          <cell r="M271">
            <v>0</v>
          </cell>
        </row>
        <row r="272">
          <cell r="A272" t="str">
            <v>502.022310</v>
          </cell>
          <cell r="H272">
            <v>0</v>
          </cell>
          <cell r="K272">
            <v>0</v>
          </cell>
          <cell r="M272">
            <v>0</v>
          </cell>
        </row>
        <row r="273">
          <cell r="A273" t="str">
            <v>502.022405</v>
          </cell>
          <cell r="H273">
            <v>0</v>
          </cell>
          <cell r="K273">
            <v>0</v>
          </cell>
          <cell r="M273">
            <v>0</v>
          </cell>
        </row>
        <row r="274">
          <cell r="A274" t="str">
            <v>502.022510</v>
          </cell>
          <cell r="H274">
            <v>0</v>
          </cell>
          <cell r="K274">
            <v>0</v>
          </cell>
          <cell r="M274">
            <v>0</v>
          </cell>
        </row>
        <row r="275">
          <cell r="A275" t="str">
            <v>502.022515</v>
          </cell>
          <cell r="H275">
            <v>0</v>
          </cell>
          <cell r="K275">
            <v>0</v>
          </cell>
          <cell r="M275">
            <v>0</v>
          </cell>
        </row>
        <row r="276">
          <cell r="A276" t="str">
            <v>502.022605</v>
          </cell>
          <cell r="H276">
            <v>0</v>
          </cell>
          <cell r="K276">
            <v>0</v>
          </cell>
          <cell r="M276">
            <v>0</v>
          </cell>
        </row>
        <row r="277">
          <cell r="A277" t="str">
            <v>502.022705</v>
          </cell>
          <cell r="H277">
            <v>0</v>
          </cell>
          <cell r="K277">
            <v>0</v>
          </cell>
          <cell r="M277">
            <v>0</v>
          </cell>
        </row>
        <row r="278">
          <cell r="A278" t="str">
            <v>502.029910</v>
          </cell>
          <cell r="H278">
            <v>0</v>
          </cell>
          <cell r="K278">
            <v>0</v>
          </cell>
          <cell r="M278">
            <v>0</v>
          </cell>
        </row>
        <row r="279">
          <cell r="A279" t="str">
            <v>502.029920</v>
          </cell>
          <cell r="H279">
            <v>0</v>
          </cell>
          <cell r="K279">
            <v>0</v>
          </cell>
          <cell r="M279">
            <v>0</v>
          </cell>
        </row>
        <row r="280">
          <cell r="A280" t="str">
            <v>502.029990</v>
          </cell>
          <cell r="H280">
            <v>0</v>
          </cell>
          <cell r="K280">
            <v>0</v>
          </cell>
          <cell r="M280">
            <v>0</v>
          </cell>
        </row>
        <row r="281">
          <cell r="A281" t="str">
            <v>502.030110</v>
          </cell>
          <cell r="H281">
            <v>0</v>
          </cell>
          <cell r="K281">
            <v>0</v>
          </cell>
          <cell r="M281">
            <v>0</v>
          </cell>
        </row>
        <row r="282">
          <cell r="A282" t="str">
            <v>502.030140</v>
          </cell>
          <cell r="H282">
            <v>0</v>
          </cell>
          <cell r="K282">
            <v>0</v>
          </cell>
          <cell r="M282">
            <v>0</v>
          </cell>
        </row>
        <row r="283">
          <cell r="A283" t="str">
            <v>502.030210</v>
          </cell>
          <cell r="H283">
            <v>0</v>
          </cell>
          <cell r="K283">
            <v>0</v>
          </cell>
          <cell r="M283">
            <v>0</v>
          </cell>
        </row>
        <row r="284">
          <cell r="A284" t="str">
            <v>502.030410</v>
          </cell>
          <cell r="H284">
            <v>0</v>
          </cell>
          <cell r="K284">
            <v>0</v>
          </cell>
          <cell r="M284">
            <v>0</v>
          </cell>
        </row>
        <row r="285">
          <cell r="A285" t="str">
            <v>502.030424</v>
          </cell>
          <cell r="H285">
            <v>0</v>
          </cell>
          <cell r="K285">
            <v>0</v>
          </cell>
          <cell r="M285">
            <v>0</v>
          </cell>
        </row>
        <row r="286">
          <cell r="A286" t="str">
            <v>502.030425</v>
          </cell>
          <cell r="H286">
            <v>0</v>
          </cell>
          <cell r="K286">
            <v>0</v>
          </cell>
          <cell r="M286">
            <v>0</v>
          </cell>
        </row>
        <row r="287">
          <cell r="A287" t="str">
            <v>502.030430</v>
          </cell>
          <cell r="H287">
            <v>0</v>
          </cell>
          <cell r="K287">
            <v>0</v>
          </cell>
          <cell r="M287">
            <v>0</v>
          </cell>
        </row>
        <row r="288">
          <cell r="A288" t="str">
            <v>502.030435</v>
          </cell>
          <cell r="H288">
            <v>0</v>
          </cell>
          <cell r="K288">
            <v>0</v>
          </cell>
          <cell r="M288">
            <v>0</v>
          </cell>
        </row>
        <row r="289">
          <cell r="A289" t="str">
            <v>502.030445</v>
          </cell>
          <cell r="H289">
            <v>0</v>
          </cell>
          <cell r="K289">
            <v>0</v>
          </cell>
          <cell r="M289">
            <v>0</v>
          </cell>
        </row>
        <row r="290">
          <cell r="A290" t="str">
            <v>502.030450</v>
          </cell>
          <cell r="H290">
            <v>0</v>
          </cell>
          <cell r="K290">
            <v>0</v>
          </cell>
          <cell r="M290">
            <v>0</v>
          </cell>
        </row>
        <row r="291">
          <cell r="A291" t="str">
            <v>502.030455</v>
          </cell>
          <cell r="H291">
            <v>0</v>
          </cell>
          <cell r="K291">
            <v>0</v>
          </cell>
          <cell r="M291">
            <v>0</v>
          </cell>
        </row>
        <row r="292">
          <cell r="A292" t="str">
            <v>502.030460</v>
          </cell>
          <cell r="H292">
            <v>0</v>
          </cell>
          <cell r="K292">
            <v>0</v>
          </cell>
          <cell r="M292">
            <v>0</v>
          </cell>
        </row>
        <row r="293">
          <cell r="A293" t="str">
            <v>502.030465</v>
          </cell>
          <cell r="H293">
            <v>0</v>
          </cell>
          <cell r="K293">
            <v>0</v>
          </cell>
          <cell r="M293">
            <v>0</v>
          </cell>
        </row>
        <row r="294">
          <cell r="A294" t="str">
            <v>502.030475</v>
          </cell>
          <cell r="H294">
            <v>0</v>
          </cell>
          <cell r="K294">
            <v>0</v>
          </cell>
          <cell r="M294">
            <v>0</v>
          </cell>
        </row>
        <row r="295">
          <cell r="A295" t="str">
            <v>502.030480</v>
          </cell>
          <cell r="H295">
            <v>0</v>
          </cell>
          <cell r="K295">
            <v>0</v>
          </cell>
          <cell r="M295">
            <v>0</v>
          </cell>
        </row>
        <row r="296">
          <cell r="A296" t="str">
            <v>502.030905</v>
          </cell>
          <cell r="H296">
            <v>0</v>
          </cell>
          <cell r="K296">
            <v>0</v>
          </cell>
          <cell r="M296">
            <v>0</v>
          </cell>
        </row>
        <row r="297">
          <cell r="A297" t="str">
            <v>502.032105</v>
          </cell>
          <cell r="H297">
            <v>0</v>
          </cell>
          <cell r="K297">
            <v>0</v>
          </cell>
          <cell r="M297">
            <v>0</v>
          </cell>
        </row>
        <row r="298">
          <cell r="A298" t="str">
            <v>502.032205</v>
          </cell>
          <cell r="H298">
            <v>0</v>
          </cell>
          <cell r="K298">
            <v>0</v>
          </cell>
          <cell r="M298">
            <v>0</v>
          </cell>
        </row>
        <row r="299">
          <cell r="A299" t="str">
            <v>502.032210</v>
          </cell>
          <cell r="H299">
            <v>0</v>
          </cell>
          <cell r="K299">
            <v>0</v>
          </cell>
          <cell r="M299">
            <v>0</v>
          </cell>
        </row>
        <row r="300">
          <cell r="A300" t="str">
            <v>502.032215</v>
          </cell>
          <cell r="H300">
            <v>0</v>
          </cell>
          <cell r="K300">
            <v>0</v>
          </cell>
          <cell r="M300">
            <v>0</v>
          </cell>
        </row>
        <row r="301">
          <cell r="A301" t="str">
            <v>502.032510</v>
          </cell>
          <cell r="H301">
            <v>0</v>
          </cell>
          <cell r="K301">
            <v>0</v>
          </cell>
          <cell r="M301">
            <v>0</v>
          </cell>
        </row>
        <row r="302">
          <cell r="A302" t="str">
            <v>502.032515</v>
          </cell>
          <cell r="H302">
            <v>0</v>
          </cell>
          <cell r="K302">
            <v>0</v>
          </cell>
          <cell r="M302">
            <v>0</v>
          </cell>
        </row>
        <row r="303">
          <cell r="A303" t="str">
            <v>502.032801</v>
          </cell>
          <cell r="H303">
            <v>0</v>
          </cell>
          <cell r="K303">
            <v>0</v>
          </cell>
          <cell r="M303">
            <v>0</v>
          </cell>
        </row>
        <row r="304">
          <cell r="A304" t="str">
            <v>502.032811</v>
          </cell>
          <cell r="H304">
            <v>0</v>
          </cell>
          <cell r="K304">
            <v>0</v>
          </cell>
          <cell r="M304">
            <v>0</v>
          </cell>
        </row>
        <row r="305">
          <cell r="A305" t="str">
            <v>502.032841</v>
          </cell>
          <cell r="H305">
            <v>0</v>
          </cell>
          <cell r="K305">
            <v>0</v>
          </cell>
          <cell r="M305">
            <v>0</v>
          </cell>
        </row>
        <row r="306">
          <cell r="A306" t="str">
            <v>502.034227</v>
          </cell>
          <cell r="H306">
            <v>0</v>
          </cell>
          <cell r="K306">
            <v>0</v>
          </cell>
          <cell r="M306">
            <v>0</v>
          </cell>
        </row>
        <row r="307">
          <cell r="A307" t="str">
            <v>502.062205</v>
          </cell>
          <cell r="H307">
            <v>0</v>
          </cell>
          <cell r="K307">
            <v>0</v>
          </cell>
          <cell r="M307">
            <v>0</v>
          </cell>
        </row>
        <row r="308">
          <cell r="A308" t="str">
            <v>502.062210</v>
          </cell>
          <cell r="H308">
            <v>0</v>
          </cell>
          <cell r="K308">
            <v>0</v>
          </cell>
          <cell r="M308">
            <v>0</v>
          </cell>
        </row>
        <row r="309">
          <cell r="A309" t="str">
            <v>502.062215</v>
          </cell>
          <cell r="H309">
            <v>0</v>
          </cell>
          <cell r="K309">
            <v>0</v>
          </cell>
          <cell r="M309">
            <v>0</v>
          </cell>
        </row>
        <row r="310">
          <cell r="A310" t="str">
            <v>502.064105</v>
          </cell>
          <cell r="H310">
            <v>0</v>
          </cell>
          <cell r="K310">
            <v>0</v>
          </cell>
          <cell r="M310">
            <v>0</v>
          </cell>
        </row>
        <row r="311">
          <cell r="A311" t="str">
            <v>502.064210</v>
          </cell>
          <cell r="H311">
            <v>0</v>
          </cell>
          <cell r="K311">
            <v>0</v>
          </cell>
          <cell r="M311">
            <v>0</v>
          </cell>
        </row>
        <row r="312">
          <cell r="A312" t="str">
            <v>502.064220</v>
          </cell>
          <cell r="H312">
            <v>0</v>
          </cell>
          <cell r="K312">
            <v>0</v>
          </cell>
          <cell r="M312">
            <v>0</v>
          </cell>
        </row>
        <row r="313">
          <cell r="A313" t="str">
            <v>502.080105.01</v>
          </cell>
          <cell r="H313">
            <v>0</v>
          </cell>
          <cell r="K313">
            <v>0</v>
          </cell>
          <cell r="M313">
            <v>0</v>
          </cell>
        </row>
        <row r="314">
          <cell r="A314" t="str">
            <v>502.080105.02</v>
          </cell>
          <cell r="H314">
            <v>0</v>
          </cell>
          <cell r="K314">
            <v>0</v>
          </cell>
          <cell r="M314">
            <v>0</v>
          </cell>
        </row>
        <row r="315">
          <cell r="A315" t="str">
            <v>502.080110.01</v>
          </cell>
          <cell r="H315">
            <v>0</v>
          </cell>
          <cell r="K315">
            <v>0</v>
          </cell>
          <cell r="M315">
            <v>0</v>
          </cell>
        </row>
        <row r="316">
          <cell r="A316" t="str">
            <v>502.080110.02</v>
          </cell>
          <cell r="H316">
            <v>0</v>
          </cell>
          <cell r="K316">
            <v>0</v>
          </cell>
          <cell r="M316">
            <v>0</v>
          </cell>
        </row>
        <row r="317">
          <cell r="A317" t="str">
            <v>502.080205</v>
          </cell>
          <cell r="H317">
            <v>0</v>
          </cell>
          <cell r="K317">
            <v>0</v>
          </cell>
          <cell r="M317">
            <v>0</v>
          </cell>
        </row>
        <row r="318">
          <cell r="A318" t="str">
            <v>502.080210</v>
          </cell>
          <cell r="H318">
            <v>0</v>
          </cell>
          <cell r="K318">
            <v>0</v>
          </cell>
          <cell r="M318">
            <v>0</v>
          </cell>
        </row>
        <row r="319">
          <cell r="A319" t="str">
            <v>502.080315</v>
          </cell>
          <cell r="H319">
            <v>0</v>
          </cell>
          <cell r="K319">
            <v>0</v>
          </cell>
          <cell r="M319">
            <v>0</v>
          </cell>
        </row>
        <row r="320">
          <cell r="A320" t="str">
            <v>502.080405</v>
          </cell>
          <cell r="H320">
            <v>0</v>
          </cell>
          <cell r="K320">
            <v>0</v>
          </cell>
          <cell r="M320">
            <v>0</v>
          </cell>
        </row>
        <row r="321">
          <cell r="A321" t="str">
            <v>502.080425</v>
          </cell>
          <cell r="H321">
            <v>0</v>
          </cell>
          <cell r="K321">
            <v>0</v>
          </cell>
          <cell r="M321">
            <v>0</v>
          </cell>
        </row>
        <row r="322">
          <cell r="A322" t="str">
            <v>502.080430.01</v>
          </cell>
          <cell r="H322">
            <v>0</v>
          </cell>
          <cell r="K322">
            <v>0</v>
          </cell>
          <cell r="M322">
            <v>0</v>
          </cell>
        </row>
        <row r="323">
          <cell r="A323" t="str">
            <v>502.080430.02</v>
          </cell>
          <cell r="H323">
            <v>0</v>
          </cell>
          <cell r="K323">
            <v>0</v>
          </cell>
          <cell r="M323">
            <v>0</v>
          </cell>
        </row>
        <row r="324">
          <cell r="A324" t="str">
            <v>502.080430.03</v>
          </cell>
          <cell r="H324">
            <v>0</v>
          </cell>
          <cell r="K324">
            <v>0</v>
          </cell>
          <cell r="M324">
            <v>0</v>
          </cell>
        </row>
        <row r="325">
          <cell r="A325" t="str">
            <v>502.080430.09</v>
          </cell>
          <cell r="H325">
            <v>0</v>
          </cell>
          <cell r="K325">
            <v>0</v>
          </cell>
          <cell r="M325">
            <v>0</v>
          </cell>
        </row>
        <row r="326">
          <cell r="A326" t="str">
            <v>502.080440</v>
          </cell>
          <cell r="H326">
            <v>0</v>
          </cell>
          <cell r="K326">
            <v>0</v>
          </cell>
          <cell r="M326">
            <v>0</v>
          </cell>
        </row>
        <row r="327">
          <cell r="A327" t="str">
            <v>502.080445</v>
          </cell>
          <cell r="H327">
            <v>0</v>
          </cell>
          <cell r="K327">
            <v>0</v>
          </cell>
          <cell r="M327">
            <v>0</v>
          </cell>
        </row>
        <row r="328">
          <cell r="A328" t="str">
            <v>502.080499.01</v>
          </cell>
          <cell r="H328">
            <v>0</v>
          </cell>
          <cell r="K328">
            <v>0</v>
          </cell>
          <cell r="M328">
            <v>0</v>
          </cell>
        </row>
        <row r="329">
          <cell r="A329" t="str">
            <v>502.080499.02</v>
          </cell>
          <cell r="H329">
            <v>0</v>
          </cell>
          <cell r="K329">
            <v>0</v>
          </cell>
          <cell r="M329">
            <v>0</v>
          </cell>
        </row>
        <row r="330">
          <cell r="A330" t="str">
            <v>502.080605</v>
          </cell>
          <cell r="H330">
            <v>0</v>
          </cell>
          <cell r="K330">
            <v>0</v>
          </cell>
          <cell r="M330">
            <v>0</v>
          </cell>
        </row>
        <row r="331">
          <cell r="A331" t="str">
            <v>502.080615</v>
          </cell>
          <cell r="H331">
            <v>0</v>
          </cell>
          <cell r="K331">
            <v>0</v>
          </cell>
          <cell r="M331">
            <v>0</v>
          </cell>
        </row>
        <row r="332">
          <cell r="A332" t="str">
            <v>502.080620</v>
          </cell>
          <cell r="H332">
            <v>0</v>
          </cell>
          <cell r="K332">
            <v>0</v>
          </cell>
          <cell r="M332">
            <v>0</v>
          </cell>
        </row>
        <row r="333">
          <cell r="A333" t="str">
            <v>502.080705</v>
          </cell>
          <cell r="H333">
            <v>0</v>
          </cell>
          <cell r="K333">
            <v>0</v>
          </cell>
          <cell r="M333">
            <v>0</v>
          </cell>
        </row>
        <row r="334">
          <cell r="A334" t="str">
            <v>502.080805</v>
          </cell>
          <cell r="H334">
            <v>0</v>
          </cell>
          <cell r="K334">
            <v>0</v>
          </cell>
          <cell r="M334">
            <v>0</v>
          </cell>
        </row>
        <row r="335">
          <cell r="A335" t="str">
            <v>502.080815</v>
          </cell>
          <cell r="H335">
            <v>0</v>
          </cell>
          <cell r="K335">
            <v>0</v>
          </cell>
          <cell r="M335">
            <v>0</v>
          </cell>
        </row>
        <row r="336">
          <cell r="A336" t="str">
            <v>503.011102</v>
          </cell>
          <cell r="H336">
            <v>-662655.32999999996</v>
          </cell>
          <cell r="K336">
            <v>-1239719.96</v>
          </cell>
          <cell r="M336">
            <v>1239719.96</v>
          </cell>
        </row>
        <row r="337">
          <cell r="A337" t="str">
            <v>503.011103</v>
          </cell>
          <cell r="H337">
            <v>0</v>
          </cell>
          <cell r="K337">
            <v>0</v>
          </cell>
          <cell r="M337">
            <v>0</v>
          </cell>
        </row>
        <row r="338">
          <cell r="A338" t="str">
            <v>503.011107</v>
          </cell>
          <cell r="H338">
            <v>-813339.78</v>
          </cell>
          <cell r="K338">
            <v>-1848810.3599999999</v>
          </cell>
          <cell r="M338">
            <v>1848810.36</v>
          </cell>
        </row>
        <row r="339">
          <cell r="A339" t="str">
            <v>503.011108</v>
          </cell>
          <cell r="H339">
            <v>0</v>
          </cell>
          <cell r="K339">
            <v>0</v>
          </cell>
          <cell r="M339">
            <v>0</v>
          </cell>
        </row>
        <row r="340">
          <cell r="A340" t="str">
            <v>503.011191</v>
          </cell>
          <cell r="H340">
            <v>-72136.17</v>
          </cell>
          <cell r="K340">
            <v>-125933.37</v>
          </cell>
          <cell r="M340">
            <v>125933.37</v>
          </cell>
        </row>
        <row r="341">
          <cell r="A341" t="str">
            <v>503.011410</v>
          </cell>
          <cell r="H341">
            <v>-7921361.4699999988</v>
          </cell>
          <cell r="K341">
            <v>-14671767.689999998</v>
          </cell>
          <cell r="M341">
            <v>14227160.210000001</v>
          </cell>
        </row>
        <row r="342">
          <cell r="A342" t="str">
            <v>503.011521</v>
          </cell>
          <cell r="H342">
            <v>0</v>
          </cell>
          <cell r="K342">
            <v>0</v>
          </cell>
          <cell r="M342">
            <v>0</v>
          </cell>
        </row>
        <row r="343">
          <cell r="A343" t="str">
            <v>503.011531</v>
          </cell>
          <cell r="H343">
            <v>0</v>
          </cell>
          <cell r="K343">
            <v>0</v>
          </cell>
          <cell r="M343">
            <v>0</v>
          </cell>
        </row>
        <row r="344">
          <cell r="A344" t="str">
            <v>503.011541</v>
          </cell>
          <cell r="H344">
            <v>-5934530.5999999996</v>
          </cell>
          <cell r="K344">
            <v>-12283232.609999999</v>
          </cell>
          <cell r="M344">
            <v>11537451.25</v>
          </cell>
        </row>
        <row r="345">
          <cell r="A345" t="str">
            <v>503.011551</v>
          </cell>
          <cell r="H345">
            <v>0</v>
          </cell>
          <cell r="K345">
            <v>0</v>
          </cell>
          <cell r="M345">
            <v>0</v>
          </cell>
        </row>
        <row r="346">
          <cell r="A346" t="str">
            <v>503.019990</v>
          </cell>
          <cell r="H346">
            <v>-1221025.9399999995</v>
          </cell>
          <cell r="K346">
            <v>-1313790.5799999994</v>
          </cell>
          <cell r="M346">
            <v>1313790.57</v>
          </cell>
        </row>
        <row r="347">
          <cell r="A347" t="str">
            <v>503.020110</v>
          </cell>
          <cell r="H347">
            <v>1044828.68</v>
          </cell>
          <cell r="K347">
            <v>2134720.48</v>
          </cell>
          <cell r="M347">
            <v>2134720.48</v>
          </cell>
        </row>
        <row r="348">
          <cell r="A348" t="str">
            <v>503.020111</v>
          </cell>
          <cell r="H348">
            <v>0</v>
          </cell>
          <cell r="K348">
            <v>0</v>
          </cell>
          <cell r="M348">
            <v>0</v>
          </cell>
        </row>
        <row r="349">
          <cell r="A349" t="str">
            <v>503.020115</v>
          </cell>
          <cell r="H349">
            <v>0</v>
          </cell>
          <cell r="K349">
            <v>0</v>
          </cell>
          <cell r="M349">
            <v>0</v>
          </cell>
        </row>
        <row r="350">
          <cell r="A350" t="str">
            <v>503.020210</v>
          </cell>
          <cell r="H350">
            <v>0</v>
          </cell>
          <cell r="K350">
            <v>0</v>
          </cell>
          <cell r="M350">
            <v>0</v>
          </cell>
        </row>
        <row r="351">
          <cell r="A351" t="str">
            <v>503.020305</v>
          </cell>
          <cell r="H351">
            <v>0</v>
          </cell>
          <cell r="K351">
            <v>0</v>
          </cell>
          <cell r="M351">
            <v>0</v>
          </cell>
        </row>
        <row r="352">
          <cell r="A352" t="str">
            <v>503.020405</v>
          </cell>
          <cell r="H352">
            <v>20925</v>
          </cell>
          <cell r="K352">
            <v>40850</v>
          </cell>
          <cell r="M352">
            <v>40850</v>
          </cell>
        </row>
        <row r="353">
          <cell r="A353" t="str">
            <v>503.020410</v>
          </cell>
          <cell r="H353">
            <v>0</v>
          </cell>
          <cell r="K353">
            <v>0</v>
          </cell>
          <cell r="M353">
            <v>0</v>
          </cell>
        </row>
        <row r="354">
          <cell r="A354" t="str">
            <v>503.020415</v>
          </cell>
          <cell r="H354">
            <v>0</v>
          </cell>
          <cell r="K354">
            <v>0</v>
          </cell>
          <cell r="M354">
            <v>0</v>
          </cell>
        </row>
        <row r="355">
          <cell r="A355" t="str">
            <v>503.020420</v>
          </cell>
          <cell r="H355">
            <v>0</v>
          </cell>
          <cell r="K355">
            <v>2640</v>
          </cell>
          <cell r="M355">
            <v>2640</v>
          </cell>
        </row>
        <row r="356">
          <cell r="A356" t="str">
            <v>503.020424</v>
          </cell>
          <cell r="H356">
            <v>3321.01</v>
          </cell>
          <cell r="K356">
            <v>6971.6200000000008</v>
          </cell>
          <cell r="M356">
            <v>6971.62</v>
          </cell>
        </row>
        <row r="357">
          <cell r="A357" t="str">
            <v>503.020425</v>
          </cell>
          <cell r="H357">
            <v>8894.51</v>
          </cell>
          <cell r="K357">
            <v>14862.1</v>
          </cell>
          <cell r="M357">
            <v>14862.09</v>
          </cell>
        </row>
        <row r="358">
          <cell r="A358" t="str">
            <v>503.020430</v>
          </cell>
          <cell r="H358">
            <v>10427.94</v>
          </cell>
          <cell r="K358">
            <v>21201.230000000003</v>
          </cell>
          <cell r="M358">
            <v>21201.23</v>
          </cell>
        </row>
        <row r="359">
          <cell r="A359" t="str">
            <v>503.020435</v>
          </cell>
          <cell r="H359">
            <v>0</v>
          </cell>
          <cell r="K359">
            <v>9630</v>
          </cell>
          <cell r="M359">
            <v>9630</v>
          </cell>
        </row>
        <row r="360">
          <cell r="A360" t="str">
            <v>503.020440</v>
          </cell>
          <cell r="H360">
            <v>0</v>
          </cell>
          <cell r="K360">
            <v>0</v>
          </cell>
          <cell r="M360">
            <v>20918.5</v>
          </cell>
        </row>
        <row r="361">
          <cell r="A361" t="str">
            <v>503.020445</v>
          </cell>
          <cell r="H361">
            <v>0</v>
          </cell>
          <cell r="K361">
            <v>0</v>
          </cell>
          <cell r="M361">
            <v>0</v>
          </cell>
        </row>
        <row r="362">
          <cell r="A362" t="str">
            <v>503.020450</v>
          </cell>
          <cell r="H362">
            <v>0</v>
          </cell>
          <cell r="K362">
            <v>0</v>
          </cell>
          <cell r="M362">
            <v>0</v>
          </cell>
        </row>
        <row r="363">
          <cell r="A363" t="str">
            <v>503.020455</v>
          </cell>
          <cell r="H363">
            <v>0</v>
          </cell>
          <cell r="K363">
            <v>0</v>
          </cell>
          <cell r="M363">
            <v>0</v>
          </cell>
        </row>
        <row r="364">
          <cell r="A364" t="str">
            <v>503.020465</v>
          </cell>
          <cell r="H364">
            <v>1324</v>
          </cell>
          <cell r="K364">
            <v>-1093</v>
          </cell>
          <cell r="M364">
            <v>-1093</v>
          </cell>
        </row>
        <row r="365">
          <cell r="A365" t="str">
            <v>503.020470</v>
          </cell>
          <cell r="H365">
            <v>0</v>
          </cell>
          <cell r="K365">
            <v>0</v>
          </cell>
          <cell r="M365">
            <v>0</v>
          </cell>
        </row>
        <row r="366">
          <cell r="A366" t="str">
            <v>503.020475</v>
          </cell>
          <cell r="H366">
            <v>36610</v>
          </cell>
          <cell r="K366">
            <v>43220</v>
          </cell>
          <cell r="M366">
            <v>43220</v>
          </cell>
        </row>
        <row r="367">
          <cell r="A367" t="str">
            <v>503.020480</v>
          </cell>
          <cell r="H367">
            <v>12066.49</v>
          </cell>
          <cell r="K367">
            <v>11722.03</v>
          </cell>
          <cell r="M367">
            <v>21453.58</v>
          </cell>
        </row>
        <row r="368">
          <cell r="A368" t="str">
            <v>503.020490</v>
          </cell>
          <cell r="H368">
            <v>170881.75</v>
          </cell>
          <cell r="K368">
            <v>349134.87</v>
          </cell>
          <cell r="M368">
            <v>349134.87</v>
          </cell>
        </row>
        <row r="369">
          <cell r="A369" t="str">
            <v>503.020510</v>
          </cell>
          <cell r="H369">
            <v>35947.5</v>
          </cell>
          <cell r="K369">
            <v>45147.5</v>
          </cell>
          <cell r="M369">
            <v>50722.93</v>
          </cell>
        </row>
        <row r="370">
          <cell r="A370" t="str">
            <v>503.020610</v>
          </cell>
          <cell r="H370">
            <v>22547.99</v>
          </cell>
          <cell r="K370">
            <v>1181.2300000000032</v>
          </cell>
          <cell r="M370">
            <v>10589.64</v>
          </cell>
        </row>
        <row r="371">
          <cell r="A371" t="str">
            <v>503.020720</v>
          </cell>
          <cell r="H371">
            <v>0</v>
          </cell>
          <cell r="K371">
            <v>0</v>
          </cell>
          <cell r="M371">
            <v>0</v>
          </cell>
        </row>
        <row r="372">
          <cell r="A372" t="str">
            <v>503.020730</v>
          </cell>
          <cell r="H372">
            <v>0</v>
          </cell>
          <cell r="K372">
            <v>0</v>
          </cell>
          <cell r="M372">
            <v>0</v>
          </cell>
        </row>
        <row r="373">
          <cell r="A373" t="str">
            <v>503.020745</v>
          </cell>
          <cell r="H373">
            <v>0</v>
          </cell>
          <cell r="K373">
            <v>0</v>
          </cell>
          <cell r="M373">
            <v>0</v>
          </cell>
        </row>
        <row r="374">
          <cell r="A374" t="str">
            <v>503.020805</v>
          </cell>
          <cell r="H374">
            <v>0</v>
          </cell>
          <cell r="K374">
            <v>0</v>
          </cell>
          <cell r="M374">
            <v>0</v>
          </cell>
        </row>
        <row r="375">
          <cell r="A375" t="str">
            <v>503.020810</v>
          </cell>
          <cell r="H375">
            <v>0</v>
          </cell>
          <cell r="K375">
            <v>0</v>
          </cell>
          <cell r="M375">
            <v>0</v>
          </cell>
        </row>
        <row r="376">
          <cell r="A376" t="str">
            <v>503.020825</v>
          </cell>
          <cell r="H376">
            <v>1188204.3799999999</v>
          </cell>
          <cell r="K376">
            <v>2134074.25</v>
          </cell>
          <cell r="M376">
            <v>2134074.25</v>
          </cell>
        </row>
        <row r="377">
          <cell r="A377" t="str">
            <v>503.020905</v>
          </cell>
          <cell r="H377">
            <v>17504.04</v>
          </cell>
          <cell r="K377">
            <v>35862.5</v>
          </cell>
          <cell r="M377">
            <v>44754.5</v>
          </cell>
        </row>
        <row r="378">
          <cell r="A378" t="str">
            <v>503.021102</v>
          </cell>
          <cell r="H378">
            <v>238157.89</v>
          </cell>
          <cell r="K378">
            <v>465880.88</v>
          </cell>
          <cell r="M378">
            <v>465880.88</v>
          </cell>
        </row>
        <row r="379">
          <cell r="A379" t="str">
            <v>503.021103</v>
          </cell>
          <cell r="H379">
            <v>0</v>
          </cell>
          <cell r="K379">
            <v>0</v>
          </cell>
          <cell r="M379">
            <v>0</v>
          </cell>
        </row>
        <row r="380">
          <cell r="A380" t="str">
            <v>503.021107</v>
          </cell>
          <cell r="H380">
            <v>453896</v>
          </cell>
          <cell r="K380">
            <v>1214833.6800000002</v>
          </cell>
          <cell r="M380">
            <v>1214833.68</v>
          </cell>
        </row>
        <row r="381">
          <cell r="A381" t="str">
            <v>503.021108</v>
          </cell>
          <cell r="H381">
            <v>0</v>
          </cell>
          <cell r="K381">
            <v>0</v>
          </cell>
          <cell r="M381">
            <v>0</v>
          </cell>
        </row>
        <row r="382">
          <cell r="A382" t="str">
            <v>503.021191</v>
          </cell>
          <cell r="H382">
            <v>18921.13</v>
          </cell>
          <cell r="K382">
            <v>32968.42</v>
          </cell>
          <cell r="M382">
            <v>32968.42</v>
          </cell>
        </row>
        <row r="383">
          <cell r="A383" t="str">
            <v>503.021541</v>
          </cell>
          <cell r="H383">
            <v>3026318.5699999994</v>
          </cell>
          <cell r="K383">
            <v>4148707.959999999</v>
          </cell>
          <cell r="M383">
            <v>6044201.6399999997</v>
          </cell>
        </row>
        <row r="384">
          <cell r="A384" t="str">
            <v>503.022005</v>
          </cell>
          <cell r="H384">
            <v>43102.87</v>
          </cell>
          <cell r="K384">
            <v>117615.91</v>
          </cell>
          <cell r="M384">
            <v>122434.41</v>
          </cell>
        </row>
        <row r="385">
          <cell r="A385" t="str">
            <v>503.022015</v>
          </cell>
          <cell r="H385">
            <v>0</v>
          </cell>
          <cell r="K385">
            <v>0</v>
          </cell>
          <cell r="M385">
            <v>0</v>
          </cell>
        </row>
        <row r="386">
          <cell r="A386" t="str">
            <v>503.022020</v>
          </cell>
          <cell r="H386">
            <v>0</v>
          </cell>
          <cell r="K386">
            <v>0</v>
          </cell>
          <cell r="M386">
            <v>0</v>
          </cell>
        </row>
        <row r="387">
          <cell r="A387" t="str">
            <v>503.022025</v>
          </cell>
          <cell r="H387">
            <v>0</v>
          </cell>
          <cell r="K387">
            <v>0</v>
          </cell>
          <cell r="M387">
            <v>0</v>
          </cell>
        </row>
        <row r="388">
          <cell r="A388" t="str">
            <v>503.022105</v>
          </cell>
          <cell r="H388">
            <v>13390</v>
          </cell>
          <cell r="K388">
            <v>33110</v>
          </cell>
          <cell r="M388">
            <v>28360</v>
          </cell>
        </row>
        <row r="389">
          <cell r="A389" t="str">
            <v>503.022110</v>
          </cell>
          <cell r="H389">
            <v>0</v>
          </cell>
          <cell r="K389">
            <v>0</v>
          </cell>
          <cell r="M389">
            <v>0</v>
          </cell>
        </row>
        <row r="390">
          <cell r="A390" t="str">
            <v>503.022125</v>
          </cell>
          <cell r="H390">
            <v>0</v>
          </cell>
          <cell r="K390">
            <v>0</v>
          </cell>
          <cell r="M390">
            <v>0</v>
          </cell>
        </row>
        <row r="391">
          <cell r="A391" t="str">
            <v>503.022205</v>
          </cell>
          <cell r="H391">
            <v>39789.53</v>
          </cell>
          <cell r="K391">
            <v>37016.61</v>
          </cell>
          <cell r="M391">
            <v>99786.61</v>
          </cell>
        </row>
        <row r="392">
          <cell r="A392" t="str">
            <v>503.022210</v>
          </cell>
          <cell r="H392">
            <v>323022.38</v>
          </cell>
          <cell r="K392">
            <v>607352.12</v>
          </cell>
          <cell r="M392">
            <v>658865.63</v>
          </cell>
        </row>
        <row r="393">
          <cell r="A393" t="str">
            <v>503.022215</v>
          </cell>
          <cell r="H393">
            <v>40381.240000000005</v>
          </cell>
          <cell r="K393">
            <v>-15552.169999999998</v>
          </cell>
          <cell r="M393">
            <v>118705.53</v>
          </cell>
        </row>
        <row r="394">
          <cell r="A394" t="str">
            <v>503.022220</v>
          </cell>
          <cell r="H394">
            <v>0</v>
          </cell>
          <cell r="K394">
            <v>0</v>
          </cell>
          <cell r="M394">
            <v>0</v>
          </cell>
        </row>
        <row r="395">
          <cell r="A395" t="str">
            <v>503.022225</v>
          </cell>
          <cell r="H395">
            <v>0</v>
          </cell>
          <cell r="K395">
            <v>-17341</v>
          </cell>
          <cell r="M395">
            <v>9263</v>
          </cell>
        </row>
        <row r="396">
          <cell r="A396" t="str">
            <v>503.022310</v>
          </cell>
          <cell r="H396">
            <v>0</v>
          </cell>
          <cell r="K396">
            <v>0</v>
          </cell>
          <cell r="M396">
            <v>0</v>
          </cell>
        </row>
        <row r="397">
          <cell r="A397" t="str">
            <v>503.022405</v>
          </cell>
          <cell r="H397">
            <v>36000</v>
          </cell>
          <cell r="K397">
            <v>36000</v>
          </cell>
          <cell r="M397">
            <v>36000</v>
          </cell>
        </row>
        <row r="398">
          <cell r="A398" t="str">
            <v>503.022505</v>
          </cell>
          <cell r="H398">
            <v>9000</v>
          </cell>
          <cell r="K398">
            <v>18000</v>
          </cell>
          <cell r="M398">
            <v>18000</v>
          </cell>
        </row>
        <row r="399">
          <cell r="A399" t="str">
            <v>503.022510</v>
          </cell>
          <cell r="H399">
            <v>38947.370000000003</v>
          </cell>
          <cell r="K399">
            <v>90044.420000000013</v>
          </cell>
          <cell r="M399">
            <v>77894.740000000005</v>
          </cell>
        </row>
        <row r="400">
          <cell r="A400" t="str">
            <v>503.022515</v>
          </cell>
          <cell r="H400">
            <v>0</v>
          </cell>
          <cell r="K400">
            <v>0</v>
          </cell>
          <cell r="M400">
            <v>0</v>
          </cell>
        </row>
        <row r="401">
          <cell r="A401" t="str">
            <v>503.022605</v>
          </cell>
          <cell r="H401">
            <v>580909.28</v>
          </cell>
          <cell r="K401">
            <v>1058473.75</v>
          </cell>
          <cell r="M401">
            <v>1064516.75</v>
          </cell>
        </row>
        <row r="402">
          <cell r="A402" t="str">
            <v>503.022705</v>
          </cell>
          <cell r="H402">
            <v>12900</v>
          </cell>
          <cell r="K402">
            <v>26244</v>
          </cell>
          <cell r="M402">
            <v>30244</v>
          </cell>
        </row>
        <row r="403">
          <cell r="A403" t="str">
            <v>503.024410</v>
          </cell>
          <cell r="H403">
            <v>0</v>
          </cell>
          <cell r="K403">
            <v>0</v>
          </cell>
          <cell r="M403">
            <v>0</v>
          </cell>
        </row>
        <row r="404">
          <cell r="A404" t="str">
            <v>503.024415</v>
          </cell>
          <cell r="H404">
            <v>0</v>
          </cell>
          <cell r="K404">
            <v>52363.31</v>
          </cell>
          <cell r="M404">
            <v>827.66</v>
          </cell>
        </row>
        <row r="405">
          <cell r="A405" t="str">
            <v>503.024420</v>
          </cell>
          <cell r="H405">
            <v>70331.460000000006</v>
          </cell>
          <cell r="K405">
            <v>76083.03</v>
          </cell>
          <cell r="M405">
            <v>152431.97</v>
          </cell>
        </row>
        <row r="406">
          <cell r="A406" t="str">
            <v>503.024425</v>
          </cell>
          <cell r="H406">
            <v>0</v>
          </cell>
          <cell r="K406">
            <v>0</v>
          </cell>
          <cell r="M406">
            <v>0</v>
          </cell>
        </row>
        <row r="407">
          <cell r="A407" t="str">
            <v>503.024430</v>
          </cell>
          <cell r="H407">
            <v>0</v>
          </cell>
          <cell r="K407">
            <v>0</v>
          </cell>
          <cell r="M407">
            <v>0</v>
          </cell>
        </row>
        <row r="408">
          <cell r="A408" t="str">
            <v>503.029910</v>
          </cell>
          <cell r="H408">
            <v>0</v>
          </cell>
          <cell r="K408">
            <v>0</v>
          </cell>
          <cell r="M408">
            <v>0</v>
          </cell>
        </row>
        <row r="409">
          <cell r="A409" t="str">
            <v>503.029920</v>
          </cell>
          <cell r="H409">
            <v>0</v>
          </cell>
          <cell r="K409">
            <v>0</v>
          </cell>
          <cell r="M409">
            <v>0</v>
          </cell>
        </row>
        <row r="410">
          <cell r="A410" t="str">
            <v>503.029930</v>
          </cell>
          <cell r="H410">
            <v>0</v>
          </cell>
          <cell r="K410">
            <v>-4000</v>
          </cell>
          <cell r="M410">
            <v>0</v>
          </cell>
        </row>
        <row r="411">
          <cell r="A411" t="str">
            <v>503.029990</v>
          </cell>
          <cell r="H411">
            <v>1065360.93</v>
          </cell>
          <cell r="K411">
            <v>1146412.01</v>
          </cell>
          <cell r="M411">
            <v>1146412.01</v>
          </cell>
        </row>
        <row r="412">
          <cell r="A412" t="str">
            <v>503.029999</v>
          </cell>
          <cell r="H412">
            <v>0</v>
          </cell>
          <cell r="K412">
            <v>0</v>
          </cell>
          <cell r="M412">
            <v>0</v>
          </cell>
        </row>
        <row r="413">
          <cell r="A413" t="str">
            <v>503.030110</v>
          </cell>
          <cell r="H413">
            <v>82253.119999999995</v>
          </cell>
          <cell r="K413">
            <v>144506.23999999999</v>
          </cell>
          <cell r="M413">
            <v>144506.23999999999</v>
          </cell>
        </row>
        <row r="414">
          <cell r="A414" t="str">
            <v>503.030111</v>
          </cell>
          <cell r="H414">
            <v>0</v>
          </cell>
          <cell r="K414">
            <v>0</v>
          </cell>
          <cell r="M414">
            <v>0</v>
          </cell>
        </row>
        <row r="415">
          <cell r="A415" t="str">
            <v>503.030120</v>
          </cell>
          <cell r="H415">
            <v>512645.25</v>
          </cell>
          <cell r="K415">
            <v>1501058.76</v>
          </cell>
          <cell r="M415">
            <v>1501058.8</v>
          </cell>
        </row>
        <row r="416">
          <cell r="A416" t="str">
            <v>503.030140</v>
          </cell>
          <cell r="H416">
            <v>0</v>
          </cell>
          <cell r="K416">
            <v>0</v>
          </cell>
          <cell r="M416">
            <v>0</v>
          </cell>
        </row>
        <row r="417">
          <cell r="A417" t="str">
            <v>503.030210</v>
          </cell>
          <cell r="H417">
            <v>34341.72</v>
          </cell>
          <cell r="K417">
            <v>68895.239999999991</v>
          </cell>
          <cell r="M417">
            <v>68895.240000000005</v>
          </cell>
        </row>
        <row r="418">
          <cell r="A418" t="str">
            <v>503.030405</v>
          </cell>
          <cell r="H418">
            <v>3000</v>
          </cell>
          <cell r="K418">
            <v>7576</v>
          </cell>
          <cell r="M418">
            <v>7576</v>
          </cell>
        </row>
        <row r="419">
          <cell r="A419" t="str">
            <v>503.030410</v>
          </cell>
          <cell r="H419">
            <v>34176.339999999997</v>
          </cell>
          <cell r="K419">
            <v>69826.959999999992</v>
          </cell>
          <cell r="M419">
            <v>69826.960000000006</v>
          </cell>
        </row>
        <row r="420">
          <cell r="A420" t="str">
            <v>503.030424</v>
          </cell>
          <cell r="H420">
            <v>954.37</v>
          </cell>
          <cell r="K420">
            <v>1579.1399999999999</v>
          </cell>
          <cell r="M420">
            <v>1579.14</v>
          </cell>
        </row>
        <row r="421">
          <cell r="A421" t="str">
            <v>503.030425</v>
          </cell>
          <cell r="H421">
            <v>1046.43</v>
          </cell>
          <cell r="K421">
            <v>2092.86</v>
          </cell>
          <cell r="M421">
            <v>2092.86</v>
          </cell>
        </row>
        <row r="422">
          <cell r="A422" t="str">
            <v>503.030430</v>
          </cell>
          <cell r="H422">
            <v>4874.58</v>
          </cell>
          <cell r="K422">
            <v>9403.82</v>
          </cell>
          <cell r="M422">
            <v>9403.82</v>
          </cell>
        </row>
        <row r="423">
          <cell r="A423" t="str">
            <v>503.030435</v>
          </cell>
          <cell r="H423">
            <v>15187.6</v>
          </cell>
          <cell r="K423">
            <v>30873.88</v>
          </cell>
          <cell r="M423">
            <v>30873.88</v>
          </cell>
        </row>
        <row r="424">
          <cell r="A424" t="str">
            <v>503.030440</v>
          </cell>
          <cell r="H424">
            <v>0</v>
          </cell>
          <cell r="K424">
            <v>0</v>
          </cell>
          <cell r="M424">
            <v>0</v>
          </cell>
        </row>
        <row r="425">
          <cell r="A425" t="str">
            <v>503.030445</v>
          </cell>
          <cell r="H425">
            <v>11250</v>
          </cell>
          <cell r="K425">
            <v>21750</v>
          </cell>
          <cell r="M425">
            <v>21750</v>
          </cell>
        </row>
        <row r="426">
          <cell r="A426" t="str">
            <v>503.030450</v>
          </cell>
          <cell r="H426">
            <v>28384</v>
          </cell>
          <cell r="K426">
            <v>38584</v>
          </cell>
          <cell r="M426">
            <v>38584</v>
          </cell>
        </row>
        <row r="427">
          <cell r="A427" t="str">
            <v>503.030455</v>
          </cell>
          <cell r="H427">
            <v>0</v>
          </cell>
          <cell r="K427">
            <v>0</v>
          </cell>
          <cell r="M427">
            <v>0</v>
          </cell>
        </row>
        <row r="428">
          <cell r="A428" t="str">
            <v>503.030460</v>
          </cell>
          <cell r="H428">
            <v>0</v>
          </cell>
          <cell r="K428">
            <v>0</v>
          </cell>
          <cell r="M428">
            <v>0</v>
          </cell>
        </row>
        <row r="429">
          <cell r="A429" t="str">
            <v>503.030465</v>
          </cell>
          <cell r="H429">
            <v>75000</v>
          </cell>
          <cell r="K429">
            <v>153118</v>
          </cell>
          <cell r="M429">
            <v>153118</v>
          </cell>
        </row>
        <row r="430">
          <cell r="A430" t="str">
            <v>503.030470</v>
          </cell>
          <cell r="H430">
            <v>0</v>
          </cell>
          <cell r="K430">
            <v>0</v>
          </cell>
          <cell r="M430">
            <v>0</v>
          </cell>
        </row>
        <row r="431">
          <cell r="A431" t="str">
            <v>503.030475</v>
          </cell>
          <cell r="H431">
            <v>140000</v>
          </cell>
          <cell r="K431">
            <v>295000</v>
          </cell>
          <cell r="M431">
            <v>295000</v>
          </cell>
        </row>
        <row r="432">
          <cell r="A432" t="str">
            <v>503.030480</v>
          </cell>
          <cell r="H432">
            <v>41719.08</v>
          </cell>
          <cell r="K432">
            <v>59900.380000000005</v>
          </cell>
          <cell r="M432">
            <v>66437.899999999994</v>
          </cell>
        </row>
        <row r="433">
          <cell r="A433" t="str">
            <v>503.030610</v>
          </cell>
          <cell r="H433">
            <v>7844.72</v>
          </cell>
          <cell r="K433">
            <v>8465.4600000000009</v>
          </cell>
          <cell r="M433">
            <v>14103.65</v>
          </cell>
        </row>
        <row r="434">
          <cell r="A434" t="str">
            <v>503.030905</v>
          </cell>
          <cell r="H434">
            <v>53633.279999999999</v>
          </cell>
          <cell r="K434">
            <v>53633.279999999999</v>
          </cell>
          <cell r="M434">
            <v>53599.11</v>
          </cell>
        </row>
        <row r="435">
          <cell r="A435" t="str">
            <v>503.032105</v>
          </cell>
          <cell r="H435">
            <v>12110</v>
          </cell>
          <cell r="K435">
            <v>27110</v>
          </cell>
          <cell r="M435">
            <v>35160</v>
          </cell>
        </row>
        <row r="436">
          <cell r="A436" t="str">
            <v>503.032205</v>
          </cell>
          <cell r="H436">
            <v>6660</v>
          </cell>
          <cell r="K436">
            <v>10720</v>
          </cell>
          <cell r="M436">
            <v>11940</v>
          </cell>
        </row>
        <row r="437">
          <cell r="A437" t="str">
            <v>503.032210</v>
          </cell>
          <cell r="H437">
            <v>39028.870000000003</v>
          </cell>
          <cell r="K437">
            <v>45853.87</v>
          </cell>
          <cell r="M437">
            <v>45853.87</v>
          </cell>
        </row>
        <row r="438">
          <cell r="A438" t="str">
            <v>503.032215</v>
          </cell>
          <cell r="H438">
            <v>1364.66</v>
          </cell>
          <cell r="K438">
            <v>41886.140000000007</v>
          </cell>
          <cell r="M438">
            <v>41886.14</v>
          </cell>
        </row>
        <row r="439">
          <cell r="A439" t="str">
            <v>503.032225</v>
          </cell>
          <cell r="H439">
            <v>3458.99</v>
          </cell>
          <cell r="K439">
            <v>25618.97</v>
          </cell>
          <cell r="M439">
            <v>25618.97</v>
          </cell>
        </row>
        <row r="440">
          <cell r="A440" t="str">
            <v>503.032405</v>
          </cell>
          <cell r="H440">
            <v>0</v>
          </cell>
          <cell r="K440">
            <v>0</v>
          </cell>
          <cell r="M440">
            <v>0</v>
          </cell>
        </row>
        <row r="441">
          <cell r="A441" t="str">
            <v>503.032505</v>
          </cell>
          <cell r="H441">
            <v>0</v>
          </cell>
          <cell r="K441">
            <v>0</v>
          </cell>
          <cell r="M441">
            <v>0</v>
          </cell>
        </row>
        <row r="442">
          <cell r="A442" t="str">
            <v>503.032510</v>
          </cell>
          <cell r="H442">
            <v>67900.67</v>
          </cell>
          <cell r="K442">
            <v>128064.33</v>
          </cell>
          <cell r="M442">
            <v>140214.01</v>
          </cell>
        </row>
        <row r="443">
          <cell r="A443" t="str">
            <v>503.032515</v>
          </cell>
          <cell r="H443">
            <v>277477.08</v>
          </cell>
          <cell r="K443">
            <v>554954.16</v>
          </cell>
          <cell r="M443">
            <v>554954.16</v>
          </cell>
        </row>
        <row r="444">
          <cell r="A444" t="str">
            <v>503.032801</v>
          </cell>
          <cell r="H444">
            <v>0</v>
          </cell>
          <cell r="K444">
            <v>0</v>
          </cell>
          <cell r="M444">
            <v>0</v>
          </cell>
        </row>
        <row r="445">
          <cell r="A445" t="str">
            <v>503.032811</v>
          </cell>
          <cell r="H445">
            <v>0</v>
          </cell>
          <cell r="K445">
            <v>0</v>
          </cell>
          <cell r="M445">
            <v>0</v>
          </cell>
        </row>
        <row r="446">
          <cell r="A446" t="str">
            <v>503.032841</v>
          </cell>
          <cell r="H446">
            <v>4537.9399999999996</v>
          </cell>
          <cell r="K446">
            <v>9562.08</v>
          </cell>
          <cell r="M446">
            <v>0</v>
          </cell>
        </row>
        <row r="447">
          <cell r="A447" t="str">
            <v>503.032851</v>
          </cell>
          <cell r="H447">
            <v>13943.54</v>
          </cell>
          <cell r="K447">
            <v>29381.040000000001</v>
          </cell>
          <cell r="M447">
            <v>0</v>
          </cell>
        </row>
        <row r="448">
          <cell r="A448" t="str">
            <v>503.032905</v>
          </cell>
          <cell r="H448">
            <v>159</v>
          </cell>
          <cell r="K448">
            <v>318</v>
          </cell>
          <cell r="M448">
            <v>318</v>
          </cell>
        </row>
        <row r="449">
          <cell r="A449" t="str">
            <v>503.032906</v>
          </cell>
          <cell r="H449">
            <v>83.67</v>
          </cell>
          <cell r="K449">
            <v>167.32999999999998</v>
          </cell>
          <cell r="M449">
            <v>167.34</v>
          </cell>
        </row>
        <row r="450">
          <cell r="A450" t="str">
            <v>503.032910</v>
          </cell>
          <cell r="H450">
            <v>0</v>
          </cell>
          <cell r="K450">
            <v>0</v>
          </cell>
          <cell r="M450">
            <v>0</v>
          </cell>
        </row>
        <row r="451">
          <cell r="A451" t="str">
            <v>503.034220</v>
          </cell>
          <cell r="H451">
            <v>0</v>
          </cell>
          <cell r="K451">
            <v>0</v>
          </cell>
          <cell r="M451">
            <v>0</v>
          </cell>
        </row>
        <row r="452">
          <cell r="A452" t="str">
            <v>503.034227</v>
          </cell>
          <cell r="H452">
            <v>0</v>
          </cell>
          <cell r="K452">
            <v>0</v>
          </cell>
          <cell r="M452">
            <v>0</v>
          </cell>
        </row>
        <row r="453">
          <cell r="A453" t="str">
            <v>503.034415</v>
          </cell>
          <cell r="H453">
            <v>0</v>
          </cell>
          <cell r="K453">
            <v>17005.349999999999</v>
          </cell>
          <cell r="M453">
            <v>68465.350000000006</v>
          </cell>
        </row>
        <row r="454">
          <cell r="A454" t="str">
            <v>503.034420</v>
          </cell>
          <cell r="H454">
            <v>0</v>
          </cell>
          <cell r="K454">
            <v>4422.76</v>
          </cell>
          <cell r="M454">
            <v>4342.76</v>
          </cell>
        </row>
        <row r="455">
          <cell r="A455" t="str">
            <v>503.039910</v>
          </cell>
          <cell r="H455">
            <v>0</v>
          </cell>
          <cell r="K455">
            <v>0</v>
          </cell>
          <cell r="M455">
            <v>0</v>
          </cell>
        </row>
        <row r="456">
          <cell r="A456" t="str">
            <v>503.039930</v>
          </cell>
          <cell r="H456">
            <v>3800</v>
          </cell>
          <cell r="K456">
            <v>7800</v>
          </cell>
          <cell r="M456">
            <v>7800</v>
          </cell>
        </row>
        <row r="457">
          <cell r="A457" t="str">
            <v>503.039950</v>
          </cell>
          <cell r="H457">
            <v>7117.91</v>
          </cell>
          <cell r="K457">
            <v>14608.82</v>
          </cell>
          <cell r="M457">
            <v>14608.82</v>
          </cell>
        </row>
        <row r="458">
          <cell r="A458" t="str">
            <v>503.039999</v>
          </cell>
          <cell r="H458">
            <v>67283.320000000007</v>
          </cell>
          <cell r="K458">
            <v>137469.06</v>
          </cell>
          <cell r="M458">
            <v>137469.06</v>
          </cell>
        </row>
        <row r="459">
          <cell r="A459" t="str">
            <v>503.060905</v>
          </cell>
          <cell r="H459">
            <v>0</v>
          </cell>
          <cell r="K459">
            <v>0</v>
          </cell>
          <cell r="M459">
            <v>0</v>
          </cell>
        </row>
        <row r="460">
          <cell r="A460" t="str">
            <v>503.062205</v>
          </cell>
          <cell r="H460">
            <v>0</v>
          </cell>
          <cell r="K460">
            <v>0</v>
          </cell>
          <cell r="M460">
            <v>0</v>
          </cell>
        </row>
        <row r="461">
          <cell r="A461" t="str">
            <v>503.062210</v>
          </cell>
          <cell r="H461">
            <v>0</v>
          </cell>
          <cell r="K461">
            <v>0</v>
          </cell>
          <cell r="M461">
            <v>0</v>
          </cell>
        </row>
        <row r="462">
          <cell r="A462" t="str">
            <v>503.062215</v>
          </cell>
          <cell r="H462">
            <v>0</v>
          </cell>
          <cell r="K462">
            <v>0</v>
          </cell>
          <cell r="M462">
            <v>0</v>
          </cell>
        </row>
        <row r="463">
          <cell r="A463" t="str">
            <v>503.064105</v>
          </cell>
          <cell r="H463">
            <v>50000</v>
          </cell>
          <cell r="K463">
            <v>100000</v>
          </cell>
          <cell r="M463">
            <v>100000</v>
          </cell>
        </row>
        <row r="464">
          <cell r="A464" t="str">
            <v>503.064210</v>
          </cell>
          <cell r="H464">
            <v>0</v>
          </cell>
          <cell r="K464">
            <v>0</v>
          </cell>
          <cell r="M464">
            <v>0</v>
          </cell>
        </row>
        <row r="465">
          <cell r="A465" t="str">
            <v>503.064220</v>
          </cell>
          <cell r="H465">
            <v>55000</v>
          </cell>
          <cell r="K465">
            <v>110000</v>
          </cell>
          <cell r="M465">
            <v>127600</v>
          </cell>
        </row>
        <row r="466">
          <cell r="A466" t="str">
            <v>503.064305</v>
          </cell>
          <cell r="H466">
            <v>102529.05</v>
          </cell>
          <cell r="K466">
            <v>209480.91999999998</v>
          </cell>
          <cell r="M466">
            <v>209480.92</v>
          </cell>
        </row>
        <row r="467">
          <cell r="A467" t="str">
            <v>503.080105.01</v>
          </cell>
          <cell r="H467">
            <v>0</v>
          </cell>
          <cell r="K467">
            <v>0</v>
          </cell>
          <cell r="M467">
            <v>0</v>
          </cell>
        </row>
        <row r="468">
          <cell r="A468" t="str">
            <v>503.080105.02</v>
          </cell>
          <cell r="H468">
            <v>0</v>
          </cell>
          <cell r="K468">
            <v>0</v>
          </cell>
          <cell r="M468">
            <v>0</v>
          </cell>
        </row>
        <row r="469">
          <cell r="A469" t="str">
            <v>503.080110.01</v>
          </cell>
          <cell r="H469">
            <v>0</v>
          </cell>
          <cell r="K469">
            <v>0</v>
          </cell>
          <cell r="M469">
            <v>0</v>
          </cell>
        </row>
        <row r="470">
          <cell r="A470" t="str">
            <v>503.080110.02</v>
          </cell>
          <cell r="H470">
            <v>0</v>
          </cell>
          <cell r="K470">
            <v>0</v>
          </cell>
          <cell r="M470">
            <v>0</v>
          </cell>
        </row>
        <row r="471">
          <cell r="A471" t="str">
            <v>503.080205</v>
          </cell>
          <cell r="H471">
            <v>0</v>
          </cell>
          <cell r="K471">
            <v>0</v>
          </cell>
          <cell r="M471">
            <v>0</v>
          </cell>
        </row>
        <row r="472">
          <cell r="A472" t="str">
            <v>503.080210</v>
          </cell>
          <cell r="H472">
            <v>0</v>
          </cell>
          <cell r="K472">
            <v>0</v>
          </cell>
          <cell r="M472">
            <v>0</v>
          </cell>
        </row>
        <row r="473">
          <cell r="A473" t="str">
            <v>503.080315</v>
          </cell>
          <cell r="H473">
            <v>0</v>
          </cell>
          <cell r="K473">
            <v>0</v>
          </cell>
          <cell r="M473">
            <v>0</v>
          </cell>
        </row>
        <row r="474">
          <cell r="A474" t="str">
            <v>503.080405</v>
          </cell>
          <cell r="H474">
            <v>0</v>
          </cell>
          <cell r="K474">
            <v>-1767.15</v>
          </cell>
          <cell r="M474">
            <v>0</v>
          </cell>
        </row>
        <row r="475">
          <cell r="A475" t="str">
            <v>503.080410</v>
          </cell>
          <cell r="H475">
            <v>0</v>
          </cell>
          <cell r="K475">
            <v>0</v>
          </cell>
          <cell r="M475">
            <v>0</v>
          </cell>
        </row>
        <row r="476">
          <cell r="A476" t="str">
            <v>503.080425</v>
          </cell>
          <cell r="H476">
            <v>0</v>
          </cell>
          <cell r="K476">
            <v>0</v>
          </cell>
          <cell r="M476">
            <v>0</v>
          </cell>
        </row>
        <row r="477">
          <cell r="A477" t="str">
            <v>503.080430.01</v>
          </cell>
          <cell r="H477">
            <v>0</v>
          </cell>
          <cell r="K477">
            <v>0</v>
          </cell>
          <cell r="M477">
            <v>0</v>
          </cell>
        </row>
        <row r="478">
          <cell r="A478" t="str">
            <v>503.080430.02</v>
          </cell>
          <cell r="H478">
            <v>0</v>
          </cell>
          <cell r="K478">
            <v>0</v>
          </cell>
          <cell r="M478">
            <v>0</v>
          </cell>
        </row>
        <row r="479">
          <cell r="A479" t="str">
            <v>503.080430.03</v>
          </cell>
          <cell r="H479">
            <v>0</v>
          </cell>
          <cell r="K479">
            <v>0</v>
          </cell>
          <cell r="M479">
            <v>0</v>
          </cell>
        </row>
        <row r="480">
          <cell r="A480" t="str">
            <v>503.080430.04</v>
          </cell>
          <cell r="H480">
            <v>0</v>
          </cell>
          <cell r="K480">
            <v>0</v>
          </cell>
          <cell r="M480">
            <v>0</v>
          </cell>
        </row>
        <row r="481">
          <cell r="A481" t="str">
            <v>503.080430.09</v>
          </cell>
          <cell r="H481">
            <v>0</v>
          </cell>
          <cell r="K481">
            <v>0</v>
          </cell>
          <cell r="M481">
            <v>0</v>
          </cell>
        </row>
        <row r="482">
          <cell r="A482" t="str">
            <v>503.080440</v>
          </cell>
          <cell r="H482">
            <v>0</v>
          </cell>
          <cell r="K482">
            <v>0</v>
          </cell>
          <cell r="M482">
            <v>0</v>
          </cell>
        </row>
        <row r="483">
          <cell r="A483" t="str">
            <v>503.080445</v>
          </cell>
          <cell r="H483">
            <v>0</v>
          </cell>
          <cell r="K483">
            <v>0</v>
          </cell>
          <cell r="M483">
            <v>0</v>
          </cell>
        </row>
        <row r="484">
          <cell r="A484" t="str">
            <v>503.080499.01</v>
          </cell>
          <cell r="H484">
            <v>0</v>
          </cell>
          <cell r="K484">
            <v>0</v>
          </cell>
          <cell r="M484">
            <v>0</v>
          </cell>
        </row>
        <row r="485">
          <cell r="A485" t="str">
            <v>503.080499.02</v>
          </cell>
          <cell r="H485">
            <v>0</v>
          </cell>
          <cell r="K485">
            <v>0</v>
          </cell>
          <cell r="M485">
            <v>0</v>
          </cell>
        </row>
        <row r="486">
          <cell r="A486" t="str">
            <v>503.080605</v>
          </cell>
          <cell r="H486">
            <v>0</v>
          </cell>
          <cell r="K486">
            <v>0</v>
          </cell>
          <cell r="M486">
            <v>0</v>
          </cell>
        </row>
        <row r="487">
          <cell r="A487" t="str">
            <v>503.080615</v>
          </cell>
          <cell r="H487">
            <v>0</v>
          </cell>
          <cell r="K487">
            <v>0</v>
          </cell>
          <cell r="M487">
            <v>0</v>
          </cell>
        </row>
        <row r="488">
          <cell r="A488" t="str">
            <v>503.080620</v>
          </cell>
          <cell r="H488">
            <v>0</v>
          </cell>
          <cell r="K488">
            <v>0</v>
          </cell>
          <cell r="M488">
            <v>0</v>
          </cell>
        </row>
        <row r="489">
          <cell r="A489" t="str">
            <v>503.080635</v>
          </cell>
          <cell r="H489">
            <v>0</v>
          </cell>
          <cell r="K489">
            <v>0</v>
          </cell>
          <cell r="M489">
            <v>0</v>
          </cell>
        </row>
        <row r="490">
          <cell r="A490" t="str">
            <v>503.080705</v>
          </cell>
          <cell r="H490">
            <v>0</v>
          </cell>
          <cell r="K490">
            <v>0</v>
          </cell>
          <cell r="M490">
            <v>0</v>
          </cell>
        </row>
        <row r="491">
          <cell r="A491" t="str">
            <v>503.080805</v>
          </cell>
          <cell r="H491">
            <v>0</v>
          </cell>
          <cell r="K491">
            <v>0</v>
          </cell>
          <cell r="M491">
            <v>0</v>
          </cell>
        </row>
        <row r="492">
          <cell r="A492" t="str">
            <v>503.080815</v>
          </cell>
          <cell r="H492">
            <v>0</v>
          </cell>
          <cell r="K492">
            <v>-3580</v>
          </cell>
          <cell r="M492">
            <v>0</v>
          </cell>
        </row>
      </sheetData>
      <sheetData sheetId="16">
        <row r="1">
          <cell r="A1" t="str">
            <v>Account No.</v>
          </cell>
          <cell r="H1" t="str">
            <v>This Period Balance</v>
          </cell>
          <cell r="K1" t="str">
            <v>Ending Balance</v>
          </cell>
          <cell r="M1" t="str">
            <v>TUBO's Ending Balance</v>
          </cell>
        </row>
        <row r="2">
          <cell r="A2" t="str">
            <v>500.001105.01</v>
          </cell>
          <cell r="H2">
            <v>45674.359999999986</v>
          </cell>
          <cell r="K2">
            <v>98716.09</v>
          </cell>
          <cell r="M2">
            <v>100000</v>
          </cell>
        </row>
        <row r="3">
          <cell r="A3" t="str">
            <v>500.001105.02</v>
          </cell>
          <cell r="H3">
            <v>0</v>
          </cell>
          <cell r="K3">
            <v>0</v>
          </cell>
          <cell r="M3">
            <v>0</v>
          </cell>
        </row>
        <row r="4">
          <cell r="A4" t="str">
            <v>500.001110.01</v>
          </cell>
          <cell r="H4">
            <v>-3502629.0999999996</v>
          </cell>
          <cell r="K4">
            <v>15249010.970000001</v>
          </cell>
          <cell r="M4">
            <v>15249010.970000001</v>
          </cell>
        </row>
        <row r="5">
          <cell r="A5" t="str">
            <v>500.001110.02</v>
          </cell>
          <cell r="H5">
            <v>0</v>
          </cell>
          <cell r="K5">
            <v>0</v>
          </cell>
          <cell r="M5">
            <v>0</v>
          </cell>
        </row>
        <row r="6">
          <cell r="A6" t="str">
            <v>500.001210</v>
          </cell>
          <cell r="H6">
            <v>18930911.300000001</v>
          </cell>
          <cell r="K6">
            <v>47548496.299999997</v>
          </cell>
          <cell r="M6">
            <v>47704291.630000003</v>
          </cell>
        </row>
        <row r="7">
          <cell r="A7" t="str">
            <v>500.001211</v>
          </cell>
          <cell r="H7">
            <v>0</v>
          </cell>
          <cell r="K7">
            <v>0</v>
          </cell>
          <cell r="M7">
            <v>-235671.87</v>
          </cell>
        </row>
        <row r="8">
          <cell r="A8" t="str">
            <v>500.001215.01</v>
          </cell>
          <cell r="H8">
            <v>-106951.87</v>
          </cell>
          <cell r="K8">
            <v>-1082927.8500000001</v>
          </cell>
          <cell r="M8">
            <v>-1082927.8500000001</v>
          </cell>
        </row>
        <row r="9">
          <cell r="A9" t="str">
            <v>500.001215.02</v>
          </cell>
          <cell r="H9">
            <v>0</v>
          </cell>
          <cell r="K9">
            <v>0</v>
          </cell>
          <cell r="M9">
            <v>0</v>
          </cell>
        </row>
        <row r="10">
          <cell r="A10" t="str">
            <v>500.001305.01</v>
          </cell>
          <cell r="H10">
            <v>-2400</v>
          </cell>
          <cell r="K10">
            <v>83032.490000000005</v>
          </cell>
          <cell r="M10">
            <v>0</v>
          </cell>
        </row>
        <row r="11">
          <cell r="A11" t="str">
            <v>500.001305.02</v>
          </cell>
          <cell r="H11">
            <v>90988.239999999991</v>
          </cell>
          <cell r="K11">
            <v>7417.4799999999959</v>
          </cell>
          <cell r="M11">
            <v>90988.24</v>
          </cell>
        </row>
        <row r="12">
          <cell r="A12" t="str">
            <v>500.001305.03</v>
          </cell>
          <cell r="H12">
            <v>0</v>
          </cell>
          <cell r="K12">
            <v>0</v>
          </cell>
          <cell r="M12">
            <v>0</v>
          </cell>
        </row>
        <row r="13">
          <cell r="A13" t="str">
            <v>500.001305.07</v>
          </cell>
          <cell r="H13">
            <v>0</v>
          </cell>
          <cell r="K13">
            <v>0</v>
          </cell>
          <cell r="M13">
            <v>0</v>
          </cell>
        </row>
        <row r="14">
          <cell r="A14" t="str">
            <v>500.001305.09</v>
          </cell>
          <cell r="H14">
            <v>234675</v>
          </cell>
          <cell r="K14">
            <v>2656650.84</v>
          </cell>
          <cell r="M14">
            <v>2452420.84</v>
          </cell>
        </row>
        <row r="15">
          <cell r="A15" t="str">
            <v>500.001310.01</v>
          </cell>
          <cell r="H15">
            <v>0</v>
          </cell>
          <cell r="K15">
            <v>1786931.05</v>
          </cell>
          <cell r="M15">
            <v>1786931.05</v>
          </cell>
        </row>
        <row r="16">
          <cell r="A16" t="str">
            <v>500.001310.02</v>
          </cell>
          <cell r="H16">
            <v>0</v>
          </cell>
          <cell r="K16">
            <v>0</v>
          </cell>
          <cell r="M16">
            <v>0</v>
          </cell>
        </row>
        <row r="17">
          <cell r="A17" t="str">
            <v>500.001315</v>
          </cell>
          <cell r="H17">
            <v>21244.28</v>
          </cell>
          <cell r="K17">
            <v>14663.48</v>
          </cell>
          <cell r="M17">
            <v>2031943.76</v>
          </cell>
        </row>
        <row r="18">
          <cell r="A18" t="str">
            <v>500.001320</v>
          </cell>
          <cell r="H18">
            <v>-615355.53999999992</v>
          </cell>
          <cell r="K18">
            <v>-1428494.3399999999</v>
          </cell>
          <cell r="M18">
            <v>-3351361.82</v>
          </cell>
        </row>
        <row r="19">
          <cell r="A19" t="str">
            <v>500.001325.01</v>
          </cell>
          <cell r="H19">
            <v>0</v>
          </cell>
          <cell r="K19">
            <v>0</v>
          </cell>
          <cell r="M19">
            <v>0</v>
          </cell>
        </row>
        <row r="20">
          <cell r="A20" t="str">
            <v>500.001325.02</v>
          </cell>
          <cell r="H20">
            <v>-1383.13</v>
          </cell>
          <cell r="K20">
            <v>0</v>
          </cell>
          <cell r="M20">
            <v>0</v>
          </cell>
        </row>
        <row r="21">
          <cell r="A21" t="str">
            <v>500.001325.03</v>
          </cell>
          <cell r="H21">
            <v>-26424.409999999916</v>
          </cell>
          <cell r="K21">
            <v>49189.200000000084</v>
          </cell>
          <cell r="M21">
            <v>0</v>
          </cell>
        </row>
        <row r="22">
          <cell r="A22" t="str">
            <v>500.001325.04</v>
          </cell>
          <cell r="H22">
            <v>0</v>
          </cell>
          <cell r="K22">
            <v>0</v>
          </cell>
          <cell r="M22">
            <v>0</v>
          </cell>
        </row>
        <row r="23">
          <cell r="A23" t="str">
            <v>500.001330</v>
          </cell>
          <cell r="H23">
            <v>0</v>
          </cell>
          <cell r="K23">
            <v>15</v>
          </cell>
          <cell r="M23">
            <v>0</v>
          </cell>
        </row>
        <row r="24">
          <cell r="A24" t="str">
            <v>500.001335</v>
          </cell>
          <cell r="H24">
            <v>0</v>
          </cell>
          <cell r="K24">
            <v>0</v>
          </cell>
          <cell r="M24">
            <v>0</v>
          </cell>
        </row>
        <row r="25">
          <cell r="A25" t="str">
            <v>500.001336</v>
          </cell>
          <cell r="H25">
            <v>0</v>
          </cell>
          <cell r="K25">
            <v>-58954.239999999998</v>
          </cell>
          <cell r="M25">
            <v>0</v>
          </cell>
        </row>
        <row r="26">
          <cell r="A26" t="str">
            <v>500.001337</v>
          </cell>
          <cell r="H26">
            <v>0</v>
          </cell>
          <cell r="K26">
            <v>0</v>
          </cell>
          <cell r="M26">
            <v>0</v>
          </cell>
        </row>
        <row r="27">
          <cell r="A27" t="str">
            <v>500.001340</v>
          </cell>
          <cell r="H27">
            <v>-6627640.4299999997</v>
          </cell>
          <cell r="K27">
            <v>18383951.699999999</v>
          </cell>
          <cell r="M27">
            <v>19181332.850000001</v>
          </cell>
        </row>
        <row r="28">
          <cell r="A28" t="str">
            <v>500.001501</v>
          </cell>
          <cell r="H28">
            <v>-83053.20000000007</v>
          </cell>
          <cell r="K28">
            <v>-6300913.5300000003</v>
          </cell>
          <cell r="M28">
            <v>4293410.4800000004</v>
          </cell>
        </row>
        <row r="29">
          <cell r="A29" t="str">
            <v>500.001502</v>
          </cell>
          <cell r="H29">
            <v>-1133.5299999999843</v>
          </cell>
          <cell r="K29">
            <v>1030148.39</v>
          </cell>
          <cell r="M29">
            <v>986522.22</v>
          </cell>
        </row>
        <row r="30">
          <cell r="A30" t="str">
            <v>500.001503</v>
          </cell>
          <cell r="H30">
            <v>0</v>
          </cell>
          <cell r="K30">
            <v>0</v>
          </cell>
          <cell r="M30">
            <v>0</v>
          </cell>
        </row>
        <row r="31">
          <cell r="A31" t="str">
            <v>500.001504</v>
          </cell>
          <cell r="H31">
            <v>0</v>
          </cell>
          <cell r="K31">
            <v>0</v>
          </cell>
          <cell r="M31">
            <v>0</v>
          </cell>
        </row>
        <row r="32">
          <cell r="A32" t="str">
            <v>500.001506</v>
          </cell>
          <cell r="H32">
            <v>0</v>
          </cell>
          <cell r="K32">
            <v>0</v>
          </cell>
          <cell r="M32">
            <v>0</v>
          </cell>
        </row>
        <row r="33">
          <cell r="A33" t="str">
            <v>500.001507</v>
          </cell>
          <cell r="H33">
            <v>-9402741.5199999996</v>
          </cell>
          <cell r="K33">
            <v>-55748081.010000005</v>
          </cell>
          <cell r="M33">
            <v>-46439784.420000002</v>
          </cell>
        </row>
        <row r="34">
          <cell r="A34" t="str">
            <v>500.001511</v>
          </cell>
          <cell r="H34">
            <v>0</v>
          </cell>
          <cell r="K34">
            <v>0</v>
          </cell>
          <cell r="M34">
            <v>0</v>
          </cell>
        </row>
        <row r="35">
          <cell r="A35" t="str">
            <v>500.001514</v>
          </cell>
          <cell r="H35">
            <v>0</v>
          </cell>
          <cell r="K35">
            <v>0</v>
          </cell>
          <cell r="M35">
            <v>0</v>
          </cell>
        </row>
        <row r="36">
          <cell r="A36" t="str">
            <v>500.001516</v>
          </cell>
          <cell r="H36">
            <v>0</v>
          </cell>
          <cell r="K36">
            <v>0</v>
          </cell>
          <cell r="M36">
            <v>0</v>
          </cell>
        </row>
        <row r="37">
          <cell r="A37" t="str">
            <v>500.001520</v>
          </cell>
          <cell r="H37">
            <v>-71623.02</v>
          </cell>
          <cell r="K37">
            <v>0</v>
          </cell>
          <cell r="M37">
            <v>0</v>
          </cell>
        </row>
        <row r="38">
          <cell r="A38" t="str">
            <v>500.001528</v>
          </cell>
          <cell r="H38">
            <v>7479.5300000000007</v>
          </cell>
          <cell r="K38">
            <v>-3188147.68</v>
          </cell>
          <cell r="M38">
            <v>-3014420.71</v>
          </cell>
        </row>
        <row r="39">
          <cell r="A39" t="str">
            <v>500.001534</v>
          </cell>
          <cell r="H39">
            <v>-19729.480000000098</v>
          </cell>
          <cell r="K39">
            <v>12304390.24</v>
          </cell>
          <cell r="M39">
            <v>-5155655.8600000003</v>
          </cell>
        </row>
        <row r="40">
          <cell r="A40" t="str">
            <v>500.001543</v>
          </cell>
          <cell r="H40">
            <v>0</v>
          </cell>
          <cell r="K40">
            <v>0</v>
          </cell>
          <cell r="M40">
            <v>0</v>
          </cell>
        </row>
        <row r="41">
          <cell r="A41" t="str">
            <v>500.001559</v>
          </cell>
          <cell r="H41">
            <v>0</v>
          </cell>
          <cell r="K41">
            <v>0</v>
          </cell>
          <cell r="M41">
            <v>0</v>
          </cell>
        </row>
        <row r="42">
          <cell r="A42" t="str">
            <v>500.001567</v>
          </cell>
          <cell r="H42">
            <v>131817.94</v>
          </cell>
          <cell r="K42">
            <v>380613.52</v>
          </cell>
          <cell r="M42">
            <v>363262.13</v>
          </cell>
        </row>
        <row r="43">
          <cell r="A43" t="str">
            <v>500.001705.01</v>
          </cell>
          <cell r="H43">
            <v>0</v>
          </cell>
          <cell r="K43">
            <v>0.01</v>
          </cell>
          <cell r="M43">
            <v>0</v>
          </cell>
        </row>
        <row r="44">
          <cell r="A44" t="str">
            <v>500.001705.02</v>
          </cell>
          <cell r="H44">
            <v>0</v>
          </cell>
          <cell r="K44">
            <v>0</v>
          </cell>
          <cell r="M44">
            <v>0</v>
          </cell>
        </row>
        <row r="45">
          <cell r="A45" t="str">
            <v>500.001710.01</v>
          </cell>
          <cell r="H45">
            <v>0</v>
          </cell>
          <cell r="K45">
            <v>0</v>
          </cell>
          <cell r="M45">
            <v>0</v>
          </cell>
        </row>
        <row r="46">
          <cell r="A46" t="str">
            <v>500.001715</v>
          </cell>
          <cell r="H46">
            <v>0</v>
          </cell>
          <cell r="K46">
            <v>0</v>
          </cell>
          <cell r="M46">
            <v>0</v>
          </cell>
        </row>
        <row r="47">
          <cell r="A47" t="str">
            <v>500.001721.1107</v>
          </cell>
          <cell r="H47">
            <v>-121375.91000000003</v>
          </cell>
          <cell r="K47">
            <v>2433244.11</v>
          </cell>
          <cell r="M47">
            <v>2433244.11</v>
          </cell>
        </row>
        <row r="48">
          <cell r="A48" t="str">
            <v>500.001721.1191</v>
          </cell>
          <cell r="H48">
            <v>10363.049999999999</v>
          </cell>
          <cell r="K48">
            <v>56645.2</v>
          </cell>
          <cell r="M48">
            <v>56645.2</v>
          </cell>
        </row>
        <row r="49">
          <cell r="A49" t="str">
            <v>500.001725</v>
          </cell>
          <cell r="H49">
            <v>0</v>
          </cell>
          <cell r="K49">
            <v>0</v>
          </cell>
          <cell r="M49">
            <v>0</v>
          </cell>
        </row>
        <row r="50">
          <cell r="A50" t="str">
            <v>500.001734</v>
          </cell>
          <cell r="H50">
            <v>0</v>
          </cell>
          <cell r="K50">
            <v>0</v>
          </cell>
          <cell r="M50">
            <v>0</v>
          </cell>
        </row>
        <row r="51">
          <cell r="A51" t="str">
            <v>500.001735</v>
          </cell>
          <cell r="H51">
            <v>0</v>
          </cell>
          <cell r="K51">
            <v>0</v>
          </cell>
          <cell r="M51">
            <v>0</v>
          </cell>
        </row>
        <row r="52">
          <cell r="A52" t="str">
            <v>500.001805</v>
          </cell>
          <cell r="H52">
            <v>-29761.5</v>
          </cell>
          <cell r="K52">
            <v>120259.39000000001</v>
          </cell>
          <cell r="M52">
            <v>120259.37</v>
          </cell>
        </row>
        <row r="53">
          <cell r="A53" t="str">
            <v>500.001815</v>
          </cell>
          <cell r="H53">
            <v>0</v>
          </cell>
          <cell r="K53">
            <v>0</v>
          </cell>
          <cell r="M53">
            <v>0</v>
          </cell>
        </row>
        <row r="54">
          <cell r="A54" t="str">
            <v>500.001820</v>
          </cell>
          <cell r="H54">
            <v>0</v>
          </cell>
          <cell r="K54">
            <v>0</v>
          </cell>
          <cell r="M54">
            <v>0</v>
          </cell>
        </row>
        <row r="55">
          <cell r="A55" t="str">
            <v>500.001825</v>
          </cell>
          <cell r="H55">
            <v>19086.529999999984</v>
          </cell>
          <cell r="K55">
            <v>148051.64999999997</v>
          </cell>
          <cell r="M55">
            <v>89064.79</v>
          </cell>
        </row>
        <row r="56">
          <cell r="A56" t="str">
            <v>500.001835</v>
          </cell>
          <cell r="H56">
            <v>130411.13</v>
          </cell>
          <cell r="K56">
            <v>2606920.3199999998</v>
          </cell>
          <cell r="M56">
            <v>7506970.1699999999</v>
          </cell>
        </row>
        <row r="57">
          <cell r="A57" t="str">
            <v>500.001840</v>
          </cell>
          <cell r="H57">
            <v>0</v>
          </cell>
          <cell r="K57">
            <v>238806.46</v>
          </cell>
          <cell r="M57">
            <v>111479.88</v>
          </cell>
        </row>
        <row r="58">
          <cell r="A58" t="str">
            <v>500.002010</v>
          </cell>
          <cell r="H58">
            <v>0</v>
          </cell>
          <cell r="K58">
            <v>0</v>
          </cell>
          <cell r="M58">
            <v>0</v>
          </cell>
        </row>
        <row r="59">
          <cell r="A59" t="str">
            <v>500.002015</v>
          </cell>
          <cell r="H59">
            <v>0</v>
          </cell>
          <cell r="K59">
            <v>1</v>
          </cell>
          <cell r="M59">
            <v>1</v>
          </cell>
        </row>
        <row r="60">
          <cell r="A60" t="str">
            <v>500.002030</v>
          </cell>
          <cell r="H60">
            <v>0</v>
          </cell>
          <cell r="K60">
            <v>674115.26</v>
          </cell>
          <cell r="M60">
            <v>378553.74</v>
          </cell>
        </row>
        <row r="61">
          <cell r="A61" t="str">
            <v>500.002040</v>
          </cell>
          <cell r="H61">
            <v>0</v>
          </cell>
          <cell r="K61">
            <v>908820.47</v>
          </cell>
          <cell r="M61">
            <v>0</v>
          </cell>
        </row>
        <row r="62">
          <cell r="A62" t="str">
            <v>500.002110</v>
          </cell>
          <cell r="H62">
            <v>0</v>
          </cell>
          <cell r="K62">
            <v>1</v>
          </cell>
          <cell r="M62">
            <v>0</v>
          </cell>
        </row>
        <row r="63">
          <cell r="A63" t="str">
            <v>500.002115</v>
          </cell>
          <cell r="H63">
            <v>0</v>
          </cell>
          <cell r="K63">
            <v>0.28000000000000003</v>
          </cell>
          <cell r="M63">
            <v>0</v>
          </cell>
        </row>
        <row r="64">
          <cell r="A64" t="str">
            <v>500.002130</v>
          </cell>
          <cell r="H64">
            <v>-5024.1400000000003</v>
          </cell>
          <cell r="K64">
            <v>-417170.61</v>
          </cell>
          <cell r="M64">
            <v>-378215.98</v>
          </cell>
        </row>
        <row r="65">
          <cell r="A65" t="str">
            <v>500.002140</v>
          </cell>
          <cell r="H65">
            <v>-15437.5</v>
          </cell>
          <cell r="K65">
            <v>-107066.53</v>
          </cell>
          <cell r="M65">
            <v>0</v>
          </cell>
        </row>
        <row r="66">
          <cell r="A66" t="str">
            <v>500.004110</v>
          </cell>
          <cell r="H66">
            <v>8756.83</v>
          </cell>
          <cell r="K66">
            <v>-17534.419999999998</v>
          </cell>
          <cell r="M66">
            <v>-16578.95</v>
          </cell>
        </row>
        <row r="67">
          <cell r="A67" t="str">
            <v>500.004190</v>
          </cell>
          <cell r="H67">
            <v>0</v>
          </cell>
          <cell r="K67">
            <v>15</v>
          </cell>
          <cell r="M67">
            <v>0</v>
          </cell>
        </row>
        <row r="68">
          <cell r="A68" t="str">
            <v>500.004301</v>
          </cell>
          <cell r="H68">
            <v>-231729.06000000006</v>
          </cell>
          <cell r="K68">
            <v>-231729.06000000006</v>
          </cell>
          <cell r="M68">
            <v>-231729.06</v>
          </cell>
        </row>
        <row r="69">
          <cell r="A69" t="str">
            <v>500.004302</v>
          </cell>
          <cell r="H69">
            <v>0</v>
          </cell>
          <cell r="K69">
            <v>0</v>
          </cell>
          <cell r="M69">
            <v>0</v>
          </cell>
        </row>
        <row r="70">
          <cell r="A70" t="str">
            <v>500.004303.01</v>
          </cell>
          <cell r="H70">
            <v>-3826</v>
          </cell>
          <cell r="K70">
            <v>-43600</v>
          </cell>
          <cell r="M70">
            <v>-43600</v>
          </cell>
        </row>
        <row r="71">
          <cell r="A71" t="str">
            <v>500.004303.02</v>
          </cell>
          <cell r="H71">
            <v>0</v>
          </cell>
          <cell r="K71">
            <v>0</v>
          </cell>
          <cell r="M71">
            <v>0</v>
          </cell>
        </row>
        <row r="72">
          <cell r="A72" t="str">
            <v>500.004304</v>
          </cell>
          <cell r="H72">
            <v>113261.07999999999</v>
          </cell>
          <cell r="K72">
            <v>-899050.84000000008</v>
          </cell>
          <cell r="M72">
            <v>-900470.24</v>
          </cell>
        </row>
        <row r="73">
          <cell r="A73" t="str">
            <v>500.004305</v>
          </cell>
          <cell r="H73">
            <v>-35650.620000000003</v>
          </cell>
          <cell r="K73">
            <v>-400259.32</v>
          </cell>
          <cell r="M73">
            <v>-391133.19</v>
          </cell>
        </row>
        <row r="74">
          <cell r="A74" t="str">
            <v>500.004306</v>
          </cell>
          <cell r="H74">
            <v>-50000</v>
          </cell>
          <cell r="K74">
            <v>-419000</v>
          </cell>
          <cell r="M74">
            <v>-1229525.83</v>
          </cell>
        </row>
        <row r="75">
          <cell r="A75" t="str">
            <v>500.004307.02</v>
          </cell>
          <cell r="H75">
            <v>35000</v>
          </cell>
          <cell r="K75">
            <v>-210000</v>
          </cell>
          <cell r="M75">
            <v>-924134</v>
          </cell>
        </row>
        <row r="76">
          <cell r="A76" t="str">
            <v>500.004307.04</v>
          </cell>
          <cell r="H76">
            <v>0</v>
          </cell>
          <cell r="K76">
            <v>0</v>
          </cell>
          <cell r="M76">
            <v>-13442.08</v>
          </cell>
        </row>
        <row r="77">
          <cell r="A77" t="str">
            <v>500.004308.01</v>
          </cell>
          <cell r="H77">
            <v>0</v>
          </cell>
          <cell r="K77">
            <v>0</v>
          </cell>
          <cell r="M77">
            <v>0</v>
          </cell>
        </row>
        <row r="78">
          <cell r="A78" t="str">
            <v>500.004311</v>
          </cell>
          <cell r="H78">
            <v>0</v>
          </cell>
          <cell r="K78">
            <v>930911.26</v>
          </cell>
          <cell r="M78">
            <v>0</v>
          </cell>
        </row>
        <row r="79">
          <cell r="A79" t="str">
            <v>500.004312</v>
          </cell>
          <cell r="H79">
            <v>0</v>
          </cell>
          <cell r="K79">
            <v>0</v>
          </cell>
          <cell r="M79">
            <v>0</v>
          </cell>
        </row>
        <row r="80">
          <cell r="A80" t="str">
            <v>500.004313</v>
          </cell>
          <cell r="H80">
            <v>0</v>
          </cell>
          <cell r="K80">
            <v>0</v>
          </cell>
          <cell r="M80">
            <v>0</v>
          </cell>
        </row>
        <row r="81">
          <cell r="A81" t="str">
            <v>500.004318</v>
          </cell>
          <cell r="H81">
            <v>-15686.28</v>
          </cell>
          <cell r="K81">
            <v>-86769.64</v>
          </cell>
          <cell r="M81">
            <v>-86769.64</v>
          </cell>
        </row>
        <row r="82">
          <cell r="A82" t="str">
            <v>500.004321</v>
          </cell>
          <cell r="H82">
            <v>-812525.84</v>
          </cell>
          <cell r="K82">
            <v>941855.27000000014</v>
          </cell>
          <cell r="M82">
            <v>-812525.84</v>
          </cell>
        </row>
        <row r="83">
          <cell r="A83" t="str">
            <v>500.004323</v>
          </cell>
          <cell r="H83">
            <v>-178253.12</v>
          </cell>
          <cell r="K83">
            <v>-178253.12</v>
          </cell>
          <cell r="M83">
            <v>-178253.12</v>
          </cell>
        </row>
        <row r="84">
          <cell r="A84" t="str">
            <v>500.004326</v>
          </cell>
          <cell r="H84">
            <v>4611521.93</v>
          </cell>
          <cell r="K84">
            <v>774634.9299999997</v>
          </cell>
          <cell r="M84">
            <v>774634.93</v>
          </cell>
        </row>
        <row r="85">
          <cell r="A85" t="str">
            <v>500.004327</v>
          </cell>
          <cell r="H85">
            <v>-9560.8399999999965</v>
          </cell>
          <cell r="K85">
            <v>-125837.08</v>
          </cell>
          <cell r="M85">
            <v>-125837.08</v>
          </cell>
        </row>
        <row r="86">
          <cell r="A86" t="str">
            <v>500.004329</v>
          </cell>
          <cell r="H86">
            <v>0</v>
          </cell>
          <cell r="K86">
            <v>0</v>
          </cell>
          <cell r="M86">
            <v>0</v>
          </cell>
        </row>
        <row r="87">
          <cell r="A87" t="str">
            <v>500.004399</v>
          </cell>
          <cell r="H87">
            <v>2750327.7299999995</v>
          </cell>
          <cell r="K87">
            <v>-3209798.9600000009</v>
          </cell>
          <cell r="M87">
            <v>-5309505.7300000004</v>
          </cell>
        </row>
        <row r="88">
          <cell r="A88" t="str">
            <v>500.004405</v>
          </cell>
          <cell r="H88">
            <v>1994933.92</v>
          </cell>
          <cell r="K88">
            <v>-1369087.9100000001</v>
          </cell>
          <cell r="M88">
            <v>1851165.92</v>
          </cell>
        </row>
        <row r="89">
          <cell r="A89" t="str">
            <v>500.004410</v>
          </cell>
          <cell r="H89">
            <v>0</v>
          </cell>
          <cell r="K89">
            <v>-12777.14</v>
          </cell>
          <cell r="M89">
            <v>3308.39</v>
          </cell>
        </row>
        <row r="90">
          <cell r="A90" t="str">
            <v>500.004415</v>
          </cell>
          <cell r="H90">
            <v>-4134.8299999999945</v>
          </cell>
          <cell r="K90">
            <v>-1468355.53</v>
          </cell>
          <cell r="M90">
            <v>-1387335.57</v>
          </cell>
        </row>
        <row r="91">
          <cell r="A91" t="str">
            <v>500.004416</v>
          </cell>
          <cell r="H91">
            <v>0</v>
          </cell>
          <cell r="K91">
            <v>0</v>
          </cell>
          <cell r="M91">
            <v>0</v>
          </cell>
        </row>
        <row r="92">
          <cell r="A92" t="str">
            <v>500.004910</v>
          </cell>
          <cell r="H92">
            <v>0</v>
          </cell>
          <cell r="K92">
            <v>-450000</v>
          </cell>
          <cell r="M92">
            <v>-450000</v>
          </cell>
        </row>
        <row r="93">
          <cell r="A93" t="str">
            <v>500.004915.01</v>
          </cell>
          <cell r="H93">
            <v>0</v>
          </cell>
          <cell r="K93">
            <v>0</v>
          </cell>
          <cell r="M93">
            <v>-1863234.6</v>
          </cell>
        </row>
        <row r="94">
          <cell r="A94" t="str">
            <v>500.004915.02</v>
          </cell>
          <cell r="H94">
            <v>0</v>
          </cell>
          <cell r="K94">
            <v>0</v>
          </cell>
          <cell r="M94">
            <v>2322185.9900000002</v>
          </cell>
        </row>
        <row r="95">
          <cell r="A95" t="str">
            <v>500.004925</v>
          </cell>
          <cell r="H95">
            <v>0</v>
          </cell>
          <cell r="K95">
            <v>0</v>
          </cell>
          <cell r="M95">
            <v>-30344327.989999998</v>
          </cell>
        </row>
        <row r="96">
          <cell r="A96" t="str">
            <v>500.004926</v>
          </cell>
          <cell r="H96">
            <v>-13500.26</v>
          </cell>
          <cell r="K96">
            <v>-24824777.830000002</v>
          </cell>
          <cell r="M96">
            <v>7942.07</v>
          </cell>
        </row>
        <row r="97">
          <cell r="A97" t="str">
            <v>500.004927</v>
          </cell>
          <cell r="H97">
            <v>0</v>
          </cell>
          <cell r="K97">
            <v>0</v>
          </cell>
          <cell r="M97">
            <v>-2322185.9900000002</v>
          </cell>
        </row>
        <row r="98">
          <cell r="A98" t="str">
            <v>500.004940</v>
          </cell>
          <cell r="H98">
            <v>0</v>
          </cell>
          <cell r="K98">
            <v>0</v>
          </cell>
          <cell r="M98">
            <v>1863234.6</v>
          </cell>
        </row>
        <row r="99">
          <cell r="A99" t="str">
            <v>500.004999</v>
          </cell>
          <cell r="H99">
            <v>0</v>
          </cell>
          <cell r="K99">
            <v>0</v>
          </cell>
          <cell r="M99">
            <v>-5470176.9100000011</v>
          </cell>
        </row>
        <row r="100">
          <cell r="A100" t="str">
            <v>501.010010</v>
          </cell>
          <cell r="H100">
            <v>0</v>
          </cell>
          <cell r="K100">
            <v>0</v>
          </cell>
          <cell r="M100">
            <v>0</v>
          </cell>
        </row>
        <row r="101">
          <cell r="A101" t="str">
            <v>501.010220</v>
          </cell>
          <cell r="H101">
            <v>0</v>
          </cell>
          <cell r="K101">
            <v>0</v>
          </cell>
          <cell r="M101">
            <v>0</v>
          </cell>
        </row>
        <row r="102">
          <cell r="A102" t="str">
            <v>501.010225</v>
          </cell>
          <cell r="H102">
            <v>0</v>
          </cell>
          <cell r="K102">
            <v>0</v>
          </cell>
          <cell r="M102">
            <v>0</v>
          </cell>
        </row>
        <row r="103">
          <cell r="A103" t="str">
            <v>501.010710</v>
          </cell>
          <cell r="H103">
            <v>0</v>
          </cell>
          <cell r="K103">
            <v>0</v>
          </cell>
          <cell r="M103">
            <v>0</v>
          </cell>
        </row>
        <row r="104">
          <cell r="A104" t="str">
            <v>501.019990</v>
          </cell>
          <cell r="H104">
            <v>0</v>
          </cell>
          <cell r="K104">
            <v>0</v>
          </cell>
          <cell r="M104">
            <v>0</v>
          </cell>
        </row>
        <row r="105">
          <cell r="A105" t="str">
            <v>501.020110</v>
          </cell>
          <cell r="H105">
            <v>0</v>
          </cell>
          <cell r="K105">
            <v>0</v>
          </cell>
          <cell r="M105">
            <v>0</v>
          </cell>
        </row>
        <row r="106">
          <cell r="A106" t="str">
            <v>501.020111</v>
          </cell>
          <cell r="H106">
            <v>0</v>
          </cell>
          <cell r="K106">
            <v>0</v>
          </cell>
          <cell r="M106">
            <v>0</v>
          </cell>
        </row>
        <row r="107">
          <cell r="A107" t="str">
            <v>501.020112</v>
          </cell>
          <cell r="H107">
            <v>0</v>
          </cell>
          <cell r="K107">
            <v>0</v>
          </cell>
          <cell r="M107">
            <v>0</v>
          </cell>
        </row>
        <row r="108">
          <cell r="A108" t="str">
            <v>501.020115</v>
          </cell>
          <cell r="H108">
            <v>0</v>
          </cell>
          <cell r="K108">
            <v>0</v>
          </cell>
          <cell r="M108">
            <v>0</v>
          </cell>
        </row>
        <row r="109">
          <cell r="A109" t="str">
            <v>501.020210</v>
          </cell>
          <cell r="H109">
            <v>0</v>
          </cell>
          <cell r="K109">
            <v>0</v>
          </cell>
          <cell r="M109">
            <v>0</v>
          </cell>
        </row>
        <row r="110">
          <cell r="A110" t="str">
            <v>501.020305</v>
          </cell>
          <cell r="H110">
            <v>0</v>
          </cell>
          <cell r="K110">
            <v>0</v>
          </cell>
          <cell r="M110">
            <v>0</v>
          </cell>
        </row>
        <row r="111">
          <cell r="A111" t="str">
            <v>501.020405</v>
          </cell>
          <cell r="H111">
            <v>0</v>
          </cell>
          <cell r="K111">
            <v>0</v>
          </cell>
          <cell r="M111">
            <v>0</v>
          </cell>
        </row>
        <row r="112">
          <cell r="A112" t="str">
            <v>501.020410</v>
          </cell>
          <cell r="H112">
            <v>0</v>
          </cell>
          <cell r="K112">
            <v>0</v>
          </cell>
          <cell r="M112">
            <v>0</v>
          </cell>
        </row>
        <row r="113">
          <cell r="A113" t="str">
            <v>501.020415</v>
          </cell>
          <cell r="H113">
            <v>0</v>
          </cell>
          <cell r="K113">
            <v>0</v>
          </cell>
          <cell r="M113">
            <v>0</v>
          </cell>
        </row>
        <row r="114">
          <cell r="A114" t="str">
            <v>501.020420</v>
          </cell>
          <cell r="H114">
            <v>0</v>
          </cell>
          <cell r="K114">
            <v>0</v>
          </cell>
          <cell r="M114">
            <v>0</v>
          </cell>
        </row>
        <row r="115">
          <cell r="A115" t="str">
            <v>501.020424</v>
          </cell>
          <cell r="H115">
            <v>0</v>
          </cell>
          <cell r="K115">
            <v>0</v>
          </cell>
          <cell r="M115">
            <v>0</v>
          </cell>
        </row>
        <row r="116">
          <cell r="A116" t="str">
            <v>501.020425</v>
          </cell>
          <cell r="H116">
            <v>0</v>
          </cell>
          <cell r="K116">
            <v>0</v>
          </cell>
          <cell r="M116">
            <v>0</v>
          </cell>
        </row>
        <row r="117">
          <cell r="A117" t="str">
            <v>501.020430</v>
          </cell>
          <cell r="H117">
            <v>0</v>
          </cell>
          <cell r="K117">
            <v>0</v>
          </cell>
          <cell r="M117">
            <v>0</v>
          </cell>
        </row>
        <row r="118">
          <cell r="A118" t="str">
            <v>501.020435</v>
          </cell>
          <cell r="H118">
            <v>0</v>
          </cell>
          <cell r="K118">
            <v>0</v>
          </cell>
          <cell r="M118">
            <v>0</v>
          </cell>
        </row>
        <row r="119">
          <cell r="A119" t="str">
            <v>501.020440</v>
          </cell>
          <cell r="H119">
            <v>0</v>
          </cell>
          <cell r="K119">
            <v>0</v>
          </cell>
          <cell r="M119">
            <v>0</v>
          </cell>
        </row>
        <row r="120">
          <cell r="A120" t="str">
            <v>501.020445</v>
          </cell>
          <cell r="H120">
            <v>0</v>
          </cell>
          <cell r="K120">
            <v>0</v>
          </cell>
          <cell r="M120">
            <v>0</v>
          </cell>
        </row>
        <row r="121">
          <cell r="A121" t="str">
            <v>501.020450</v>
          </cell>
          <cell r="H121">
            <v>0</v>
          </cell>
          <cell r="K121">
            <v>0</v>
          </cell>
          <cell r="M121">
            <v>0</v>
          </cell>
        </row>
        <row r="122">
          <cell r="A122" t="str">
            <v>501.020455</v>
          </cell>
          <cell r="H122">
            <v>0</v>
          </cell>
          <cell r="K122">
            <v>0</v>
          </cell>
          <cell r="M122">
            <v>0</v>
          </cell>
        </row>
        <row r="123">
          <cell r="A123" t="str">
            <v>501.020465</v>
          </cell>
          <cell r="H123">
            <v>0</v>
          </cell>
          <cell r="K123">
            <v>0</v>
          </cell>
          <cell r="M123">
            <v>0</v>
          </cell>
        </row>
        <row r="124">
          <cell r="A124" t="str">
            <v>501.020470</v>
          </cell>
          <cell r="H124">
            <v>0</v>
          </cell>
          <cell r="K124">
            <v>0</v>
          </cell>
          <cell r="M124">
            <v>0</v>
          </cell>
        </row>
        <row r="125">
          <cell r="A125" t="str">
            <v>501.020475</v>
          </cell>
          <cell r="H125">
            <v>0</v>
          </cell>
          <cell r="K125">
            <v>0</v>
          </cell>
          <cell r="M125">
            <v>0</v>
          </cell>
        </row>
        <row r="126">
          <cell r="A126" t="str">
            <v>501.020480</v>
          </cell>
          <cell r="H126">
            <v>0</v>
          </cell>
          <cell r="K126">
            <v>0</v>
          </cell>
          <cell r="M126">
            <v>0</v>
          </cell>
        </row>
        <row r="127">
          <cell r="A127" t="str">
            <v>501.020510</v>
          </cell>
          <cell r="H127">
            <v>0</v>
          </cell>
          <cell r="K127">
            <v>0</v>
          </cell>
          <cell r="M127">
            <v>0</v>
          </cell>
        </row>
        <row r="128">
          <cell r="A128" t="str">
            <v>501.020610</v>
          </cell>
          <cell r="H128">
            <v>0</v>
          </cell>
          <cell r="K128">
            <v>0</v>
          </cell>
          <cell r="M128">
            <v>0</v>
          </cell>
        </row>
        <row r="129">
          <cell r="A129" t="str">
            <v>501.020720</v>
          </cell>
          <cell r="H129">
            <v>0</v>
          </cell>
          <cell r="K129">
            <v>0</v>
          </cell>
          <cell r="M129">
            <v>0</v>
          </cell>
        </row>
        <row r="130">
          <cell r="A130" t="str">
            <v>501.020730</v>
          </cell>
          <cell r="H130">
            <v>0</v>
          </cell>
          <cell r="K130">
            <v>0</v>
          </cell>
          <cell r="M130">
            <v>0</v>
          </cell>
        </row>
        <row r="131">
          <cell r="A131" t="str">
            <v>501.020745</v>
          </cell>
          <cell r="H131">
            <v>0</v>
          </cell>
          <cell r="K131">
            <v>0</v>
          </cell>
          <cell r="M131">
            <v>0</v>
          </cell>
        </row>
        <row r="132">
          <cell r="A132" t="str">
            <v>501.020805</v>
          </cell>
          <cell r="H132">
            <v>0</v>
          </cell>
          <cell r="K132">
            <v>0</v>
          </cell>
          <cell r="M132">
            <v>0</v>
          </cell>
        </row>
        <row r="133">
          <cell r="A133" t="str">
            <v>501.020905</v>
          </cell>
          <cell r="H133">
            <v>0</v>
          </cell>
          <cell r="K133">
            <v>0</v>
          </cell>
          <cell r="M133">
            <v>0</v>
          </cell>
        </row>
        <row r="134">
          <cell r="A134" t="str">
            <v>501.022005</v>
          </cell>
          <cell r="H134">
            <v>0</v>
          </cell>
          <cell r="K134">
            <v>0</v>
          </cell>
          <cell r="M134">
            <v>0</v>
          </cell>
        </row>
        <row r="135">
          <cell r="A135" t="str">
            <v>501.022105</v>
          </cell>
          <cell r="H135">
            <v>0</v>
          </cell>
          <cell r="K135">
            <v>0</v>
          </cell>
          <cell r="M135">
            <v>0</v>
          </cell>
        </row>
        <row r="136">
          <cell r="A136" t="str">
            <v>501.022110</v>
          </cell>
          <cell r="H136">
            <v>0</v>
          </cell>
          <cell r="K136">
            <v>0</v>
          </cell>
          <cell r="M136">
            <v>0</v>
          </cell>
        </row>
        <row r="137">
          <cell r="A137" t="str">
            <v>501.022125</v>
          </cell>
          <cell r="H137">
            <v>0</v>
          </cell>
          <cell r="K137">
            <v>0</v>
          </cell>
          <cell r="M137">
            <v>0</v>
          </cell>
        </row>
        <row r="138">
          <cell r="A138" t="str">
            <v>501.022205</v>
          </cell>
          <cell r="H138">
            <v>0</v>
          </cell>
          <cell r="K138">
            <v>0</v>
          </cell>
          <cell r="M138">
            <v>0</v>
          </cell>
        </row>
        <row r="139">
          <cell r="A139" t="str">
            <v>501.022210</v>
          </cell>
          <cell r="H139">
            <v>0</v>
          </cell>
          <cell r="K139">
            <v>0</v>
          </cell>
          <cell r="M139">
            <v>0</v>
          </cell>
        </row>
        <row r="140">
          <cell r="A140" t="str">
            <v>501.022215</v>
          </cell>
          <cell r="H140">
            <v>0</v>
          </cell>
          <cell r="K140">
            <v>0</v>
          </cell>
          <cell r="M140">
            <v>0</v>
          </cell>
        </row>
        <row r="141">
          <cell r="A141" t="str">
            <v>501.022220</v>
          </cell>
          <cell r="H141">
            <v>0</v>
          </cell>
          <cell r="K141">
            <v>0</v>
          </cell>
          <cell r="M141">
            <v>0</v>
          </cell>
        </row>
        <row r="142">
          <cell r="A142" t="str">
            <v>501.022225</v>
          </cell>
          <cell r="H142">
            <v>0</v>
          </cell>
          <cell r="K142">
            <v>0</v>
          </cell>
          <cell r="M142">
            <v>0</v>
          </cell>
        </row>
        <row r="143">
          <cell r="A143" t="str">
            <v>501.022230</v>
          </cell>
          <cell r="H143">
            <v>0</v>
          </cell>
          <cell r="K143">
            <v>0</v>
          </cell>
          <cell r="M143">
            <v>0</v>
          </cell>
        </row>
        <row r="144">
          <cell r="A144" t="str">
            <v>501.022310</v>
          </cell>
          <cell r="H144">
            <v>0</v>
          </cell>
          <cell r="K144">
            <v>0</v>
          </cell>
          <cell r="M144">
            <v>0</v>
          </cell>
        </row>
        <row r="145">
          <cell r="A145" t="str">
            <v>501.022405</v>
          </cell>
          <cell r="H145">
            <v>0</v>
          </cell>
          <cell r="K145">
            <v>0</v>
          </cell>
          <cell r="M145">
            <v>0</v>
          </cell>
        </row>
        <row r="146">
          <cell r="A146" t="str">
            <v>501.022505</v>
          </cell>
          <cell r="H146">
            <v>0</v>
          </cell>
          <cell r="K146">
            <v>0</v>
          </cell>
          <cell r="M146">
            <v>0</v>
          </cell>
        </row>
        <row r="147">
          <cell r="A147" t="str">
            <v>501.022510</v>
          </cell>
          <cell r="H147">
            <v>0</v>
          </cell>
          <cell r="K147">
            <v>0</v>
          </cell>
          <cell r="M147">
            <v>0</v>
          </cell>
        </row>
        <row r="148">
          <cell r="A148" t="str">
            <v>501.022515</v>
          </cell>
          <cell r="H148">
            <v>0</v>
          </cell>
          <cell r="K148">
            <v>0</v>
          </cell>
          <cell r="M148">
            <v>0</v>
          </cell>
        </row>
        <row r="149">
          <cell r="A149" t="str">
            <v>501.022605</v>
          </cell>
          <cell r="H149">
            <v>0</v>
          </cell>
          <cell r="K149">
            <v>0</v>
          </cell>
          <cell r="M149">
            <v>0</v>
          </cell>
        </row>
        <row r="150">
          <cell r="A150" t="str">
            <v>501.022705</v>
          </cell>
          <cell r="H150">
            <v>0</v>
          </cell>
          <cell r="K150">
            <v>0</v>
          </cell>
          <cell r="M150">
            <v>0</v>
          </cell>
        </row>
        <row r="151">
          <cell r="A151" t="str">
            <v>501.024415</v>
          </cell>
          <cell r="H151">
            <v>0</v>
          </cell>
          <cell r="K151">
            <v>0</v>
          </cell>
          <cell r="M151">
            <v>0</v>
          </cell>
        </row>
        <row r="152">
          <cell r="A152" t="str">
            <v>501.024420</v>
          </cell>
          <cell r="H152">
            <v>0</v>
          </cell>
          <cell r="K152">
            <v>0</v>
          </cell>
          <cell r="M152">
            <v>0</v>
          </cell>
        </row>
        <row r="153">
          <cell r="A153" t="str">
            <v>501.024425</v>
          </cell>
          <cell r="H153">
            <v>0</v>
          </cell>
          <cell r="K153">
            <v>0</v>
          </cell>
          <cell r="M153">
            <v>0</v>
          </cell>
        </row>
        <row r="154">
          <cell r="A154" t="str">
            <v>501.024430</v>
          </cell>
          <cell r="H154">
            <v>0</v>
          </cell>
          <cell r="K154">
            <v>0</v>
          </cell>
          <cell r="M154">
            <v>0</v>
          </cell>
        </row>
        <row r="155">
          <cell r="A155" t="str">
            <v>501.029910</v>
          </cell>
          <cell r="H155">
            <v>0</v>
          </cell>
          <cell r="K155">
            <v>0</v>
          </cell>
          <cell r="M155">
            <v>0</v>
          </cell>
        </row>
        <row r="156">
          <cell r="A156" t="str">
            <v>501.029920</v>
          </cell>
          <cell r="H156">
            <v>0</v>
          </cell>
          <cell r="K156">
            <v>0</v>
          </cell>
          <cell r="M156">
            <v>0</v>
          </cell>
        </row>
        <row r="157">
          <cell r="A157" t="str">
            <v>501.029940</v>
          </cell>
          <cell r="H157">
            <v>0</v>
          </cell>
          <cell r="K157">
            <v>0</v>
          </cell>
          <cell r="M157">
            <v>0</v>
          </cell>
        </row>
        <row r="158">
          <cell r="A158" t="str">
            <v>501.029990</v>
          </cell>
          <cell r="H158">
            <v>0</v>
          </cell>
          <cell r="K158">
            <v>0</v>
          </cell>
          <cell r="M158">
            <v>0</v>
          </cell>
        </row>
        <row r="159">
          <cell r="A159" t="str">
            <v>501.029999</v>
          </cell>
          <cell r="H159">
            <v>0</v>
          </cell>
          <cell r="K159">
            <v>0</v>
          </cell>
          <cell r="M159">
            <v>0</v>
          </cell>
        </row>
        <row r="160">
          <cell r="A160" t="str">
            <v>501.030110</v>
          </cell>
          <cell r="H160">
            <v>0</v>
          </cell>
          <cell r="K160">
            <v>0</v>
          </cell>
          <cell r="M160">
            <v>0</v>
          </cell>
        </row>
        <row r="161">
          <cell r="A161" t="str">
            <v>501.030112</v>
          </cell>
          <cell r="H161">
            <v>0</v>
          </cell>
          <cell r="K161">
            <v>0</v>
          </cell>
          <cell r="M161">
            <v>0</v>
          </cell>
        </row>
        <row r="162">
          <cell r="A162" t="str">
            <v>501.030140</v>
          </cell>
          <cell r="H162">
            <v>0</v>
          </cell>
          <cell r="K162">
            <v>0</v>
          </cell>
          <cell r="M162">
            <v>0</v>
          </cell>
        </row>
        <row r="163">
          <cell r="A163" t="str">
            <v>501.030210</v>
          </cell>
          <cell r="H163">
            <v>0</v>
          </cell>
          <cell r="K163">
            <v>0</v>
          </cell>
          <cell r="M163">
            <v>0</v>
          </cell>
        </row>
        <row r="164">
          <cell r="A164" t="str">
            <v>501.030405</v>
          </cell>
          <cell r="H164">
            <v>0</v>
          </cell>
          <cell r="K164">
            <v>0</v>
          </cell>
          <cell r="M164">
            <v>0</v>
          </cell>
        </row>
        <row r="165">
          <cell r="A165" t="str">
            <v>501.030410</v>
          </cell>
          <cell r="H165">
            <v>0</v>
          </cell>
          <cell r="K165">
            <v>0</v>
          </cell>
          <cell r="M165">
            <v>0</v>
          </cell>
        </row>
        <row r="166">
          <cell r="A166" t="str">
            <v>501.030424</v>
          </cell>
          <cell r="H166">
            <v>0</v>
          </cell>
          <cell r="K166">
            <v>0</v>
          </cell>
          <cell r="M166">
            <v>0</v>
          </cell>
        </row>
        <row r="167">
          <cell r="A167" t="str">
            <v>501.030425</v>
          </cell>
          <cell r="H167">
            <v>0</v>
          </cell>
          <cell r="K167">
            <v>0</v>
          </cell>
          <cell r="M167">
            <v>0</v>
          </cell>
        </row>
        <row r="168">
          <cell r="A168" t="str">
            <v>501.030430</v>
          </cell>
          <cell r="H168">
            <v>0</v>
          </cell>
          <cell r="K168">
            <v>0</v>
          </cell>
          <cell r="M168">
            <v>0</v>
          </cell>
        </row>
        <row r="169">
          <cell r="A169" t="str">
            <v>501.030435</v>
          </cell>
          <cell r="H169">
            <v>0</v>
          </cell>
          <cell r="K169">
            <v>0</v>
          </cell>
          <cell r="M169">
            <v>0</v>
          </cell>
        </row>
        <row r="170">
          <cell r="A170" t="str">
            <v>501.030445</v>
          </cell>
          <cell r="H170">
            <v>0</v>
          </cell>
          <cell r="K170">
            <v>0</v>
          </cell>
          <cell r="M170">
            <v>0</v>
          </cell>
        </row>
        <row r="171">
          <cell r="A171" t="str">
            <v>501.030450</v>
          </cell>
          <cell r="H171">
            <v>0</v>
          </cell>
          <cell r="K171">
            <v>0</v>
          </cell>
          <cell r="M171">
            <v>0</v>
          </cell>
        </row>
        <row r="172">
          <cell r="A172" t="str">
            <v>501.030455</v>
          </cell>
          <cell r="H172">
            <v>0</v>
          </cell>
          <cell r="K172">
            <v>0</v>
          </cell>
          <cell r="M172">
            <v>0</v>
          </cell>
        </row>
        <row r="173">
          <cell r="A173" t="str">
            <v>501.030460</v>
          </cell>
          <cell r="H173">
            <v>0</v>
          </cell>
          <cell r="K173">
            <v>0</v>
          </cell>
          <cell r="M173">
            <v>0</v>
          </cell>
        </row>
        <row r="174">
          <cell r="A174" t="str">
            <v>501.030465</v>
          </cell>
          <cell r="H174">
            <v>0</v>
          </cell>
          <cell r="K174">
            <v>0</v>
          </cell>
          <cell r="M174">
            <v>0</v>
          </cell>
        </row>
        <row r="175">
          <cell r="A175" t="str">
            <v>501.030475</v>
          </cell>
          <cell r="H175">
            <v>0</v>
          </cell>
          <cell r="K175">
            <v>0</v>
          </cell>
          <cell r="M175">
            <v>0</v>
          </cell>
        </row>
        <row r="176">
          <cell r="A176" t="str">
            <v>501.030480</v>
          </cell>
          <cell r="H176">
            <v>0</v>
          </cell>
          <cell r="K176">
            <v>0</v>
          </cell>
          <cell r="M176">
            <v>0</v>
          </cell>
        </row>
        <row r="177">
          <cell r="A177" t="str">
            <v>501.030610</v>
          </cell>
          <cell r="H177">
            <v>0</v>
          </cell>
          <cell r="K177">
            <v>0</v>
          </cell>
          <cell r="M177">
            <v>0</v>
          </cell>
        </row>
        <row r="178">
          <cell r="A178" t="str">
            <v>501.030905</v>
          </cell>
          <cell r="H178">
            <v>0</v>
          </cell>
          <cell r="K178">
            <v>0</v>
          </cell>
          <cell r="M178">
            <v>0</v>
          </cell>
        </row>
        <row r="179">
          <cell r="A179" t="str">
            <v>501.032105</v>
          </cell>
          <cell r="H179">
            <v>0</v>
          </cell>
          <cell r="K179">
            <v>0</v>
          </cell>
          <cell r="M179">
            <v>0</v>
          </cell>
        </row>
        <row r="180">
          <cell r="A180" t="str">
            <v>501.032205</v>
          </cell>
          <cell r="H180">
            <v>0</v>
          </cell>
          <cell r="K180">
            <v>0</v>
          </cell>
          <cell r="M180">
            <v>0</v>
          </cell>
        </row>
        <row r="181">
          <cell r="A181" t="str">
            <v>501.032210</v>
          </cell>
          <cell r="H181">
            <v>0</v>
          </cell>
          <cell r="K181">
            <v>0</v>
          </cell>
          <cell r="M181">
            <v>0</v>
          </cell>
        </row>
        <row r="182">
          <cell r="A182" t="str">
            <v>501.032215</v>
          </cell>
          <cell r="H182">
            <v>0</v>
          </cell>
          <cell r="K182">
            <v>0</v>
          </cell>
          <cell r="M182">
            <v>0</v>
          </cell>
        </row>
        <row r="183">
          <cell r="A183" t="str">
            <v>501.032225</v>
          </cell>
          <cell r="H183">
            <v>0</v>
          </cell>
          <cell r="K183">
            <v>0</v>
          </cell>
          <cell r="M183">
            <v>0</v>
          </cell>
        </row>
        <row r="184">
          <cell r="A184" t="str">
            <v>501.032505</v>
          </cell>
          <cell r="H184">
            <v>0</v>
          </cell>
          <cell r="K184">
            <v>0</v>
          </cell>
          <cell r="M184">
            <v>0</v>
          </cell>
        </row>
        <row r="185">
          <cell r="A185" t="str">
            <v>501.032510</v>
          </cell>
          <cell r="H185">
            <v>0</v>
          </cell>
          <cell r="K185">
            <v>0</v>
          </cell>
          <cell r="M185">
            <v>0</v>
          </cell>
        </row>
        <row r="186">
          <cell r="A186" t="str">
            <v>501.032515</v>
          </cell>
          <cell r="H186">
            <v>0</v>
          </cell>
          <cell r="K186">
            <v>0</v>
          </cell>
          <cell r="M186">
            <v>0</v>
          </cell>
        </row>
        <row r="187">
          <cell r="A187" t="str">
            <v>501.032801</v>
          </cell>
          <cell r="H187">
            <v>0</v>
          </cell>
          <cell r="K187">
            <v>0</v>
          </cell>
          <cell r="M187">
            <v>0</v>
          </cell>
        </row>
        <row r="188">
          <cell r="A188" t="str">
            <v>501.032811</v>
          </cell>
          <cell r="H188">
            <v>0</v>
          </cell>
          <cell r="K188">
            <v>0</v>
          </cell>
          <cell r="M188">
            <v>0</v>
          </cell>
        </row>
        <row r="189">
          <cell r="A189" t="str">
            <v>501.032841</v>
          </cell>
          <cell r="H189">
            <v>0</v>
          </cell>
          <cell r="K189">
            <v>0</v>
          </cell>
          <cell r="M189">
            <v>0</v>
          </cell>
        </row>
        <row r="190">
          <cell r="A190" t="str">
            <v>501.034220</v>
          </cell>
          <cell r="H190">
            <v>0</v>
          </cell>
          <cell r="K190">
            <v>0</v>
          </cell>
          <cell r="M190">
            <v>0</v>
          </cell>
        </row>
        <row r="191">
          <cell r="A191" t="str">
            <v>501.034227</v>
          </cell>
          <cell r="H191">
            <v>0</v>
          </cell>
          <cell r="K191">
            <v>0</v>
          </cell>
          <cell r="M191">
            <v>0</v>
          </cell>
        </row>
        <row r="192">
          <cell r="A192" t="str">
            <v>501.039999</v>
          </cell>
          <cell r="H192">
            <v>0</v>
          </cell>
          <cell r="K192">
            <v>0</v>
          </cell>
          <cell r="M192">
            <v>0</v>
          </cell>
        </row>
        <row r="193">
          <cell r="A193" t="str">
            <v>501.060905</v>
          </cell>
          <cell r="H193">
            <v>0</v>
          </cell>
          <cell r="K193">
            <v>0</v>
          </cell>
          <cell r="M193">
            <v>0</v>
          </cell>
        </row>
        <row r="194">
          <cell r="A194" t="str">
            <v>501.062205</v>
          </cell>
          <cell r="H194">
            <v>0</v>
          </cell>
          <cell r="K194">
            <v>0</v>
          </cell>
          <cell r="M194">
            <v>0</v>
          </cell>
        </row>
        <row r="195">
          <cell r="A195" t="str">
            <v>501.062210</v>
          </cell>
          <cell r="H195">
            <v>0</v>
          </cell>
          <cell r="K195">
            <v>0</v>
          </cell>
          <cell r="M195">
            <v>0</v>
          </cell>
        </row>
        <row r="196">
          <cell r="A196" t="str">
            <v>501.062215</v>
          </cell>
          <cell r="H196">
            <v>0</v>
          </cell>
          <cell r="K196">
            <v>0</v>
          </cell>
          <cell r="M196">
            <v>0</v>
          </cell>
        </row>
        <row r="197">
          <cell r="A197" t="str">
            <v>501.064105</v>
          </cell>
          <cell r="H197">
            <v>0</v>
          </cell>
          <cell r="K197">
            <v>0</v>
          </cell>
          <cell r="M197">
            <v>0</v>
          </cell>
        </row>
        <row r="198">
          <cell r="A198" t="str">
            <v>501.064210</v>
          </cell>
          <cell r="H198">
            <v>0</v>
          </cell>
          <cell r="K198">
            <v>0</v>
          </cell>
          <cell r="M198">
            <v>0</v>
          </cell>
        </row>
        <row r="199">
          <cell r="A199" t="str">
            <v>501.064220</v>
          </cell>
          <cell r="H199">
            <v>0</v>
          </cell>
          <cell r="K199">
            <v>0</v>
          </cell>
          <cell r="M199">
            <v>0</v>
          </cell>
        </row>
        <row r="200">
          <cell r="A200" t="str">
            <v>501.064305</v>
          </cell>
          <cell r="H200">
            <v>0</v>
          </cell>
          <cell r="K200">
            <v>0</v>
          </cell>
          <cell r="M200">
            <v>0</v>
          </cell>
        </row>
        <row r="201">
          <cell r="A201" t="str">
            <v>501.069940</v>
          </cell>
          <cell r="H201">
            <v>0</v>
          </cell>
          <cell r="K201">
            <v>0</v>
          </cell>
          <cell r="M201">
            <v>0</v>
          </cell>
        </row>
        <row r="202">
          <cell r="A202" t="str">
            <v>501.080105.01</v>
          </cell>
          <cell r="H202">
            <v>-961.93</v>
          </cell>
          <cell r="K202">
            <v>-961.93</v>
          </cell>
          <cell r="M202">
            <v>2647.57</v>
          </cell>
        </row>
        <row r="203">
          <cell r="A203" t="str">
            <v>501.080105.02</v>
          </cell>
          <cell r="H203">
            <v>1380.52</v>
          </cell>
          <cell r="K203">
            <v>1380.52</v>
          </cell>
          <cell r="M203">
            <v>1380.52</v>
          </cell>
        </row>
        <row r="204">
          <cell r="A204" t="str">
            <v>501.080110.01</v>
          </cell>
          <cell r="H204">
            <v>-10237.330000000075</v>
          </cell>
          <cell r="K204">
            <v>-10237.330000000075</v>
          </cell>
          <cell r="M204">
            <v>5973552.5899999999</v>
          </cell>
        </row>
        <row r="205">
          <cell r="A205" t="str">
            <v>501.080110.02</v>
          </cell>
          <cell r="H205">
            <v>-152654.81000000006</v>
          </cell>
          <cell r="K205">
            <v>-152654.81000000006</v>
          </cell>
          <cell r="M205">
            <v>3859169.54</v>
          </cell>
        </row>
        <row r="206">
          <cell r="A206" t="str">
            <v>501.080205</v>
          </cell>
          <cell r="H206">
            <v>0</v>
          </cell>
          <cell r="K206">
            <v>0</v>
          </cell>
          <cell r="M206">
            <v>0</v>
          </cell>
        </row>
        <row r="207">
          <cell r="A207" t="str">
            <v>501.080210</v>
          </cell>
          <cell r="H207">
            <v>0</v>
          </cell>
          <cell r="K207">
            <v>0</v>
          </cell>
          <cell r="M207">
            <v>0</v>
          </cell>
        </row>
        <row r="208">
          <cell r="A208" t="str">
            <v>501.080315</v>
          </cell>
          <cell r="H208">
            <v>0</v>
          </cell>
          <cell r="K208">
            <v>0</v>
          </cell>
          <cell r="M208">
            <v>0</v>
          </cell>
        </row>
        <row r="209">
          <cell r="A209" t="str">
            <v>501.080405</v>
          </cell>
          <cell r="H209">
            <v>1997.27</v>
          </cell>
          <cell r="K209">
            <v>1997.27</v>
          </cell>
          <cell r="M209">
            <v>252.17</v>
          </cell>
        </row>
        <row r="210">
          <cell r="A210" t="str">
            <v>501.080425</v>
          </cell>
          <cell r="H210">
            <v>0</v>
          </cell>
          <cell r="K210">
            <v>0</v>
          </cell>
          <cell r="M210">
            <v>0</v>
          </cell>
        </row>
        <row r="211">
          <cell r="A211" t="str">
            <v>501.080430</v>
          </cell>
          <cell r="H211">
            <v>0</v>
          </cell>
          <cell r="K211">
            <v>0</v>
          </cell>
          <cell r="M211">
            <v>0</v>
          </cell>
        </row>
        <row r="212">
          <cell r="A212" t="str">
            <v>501.080430.01</v>
          </cell>
          <cell r="H212">
            <v>0</v>
          </cell>
          <cell r="K212">
            <v>0</v>
          </cell>
          <cell r="M212">
            <v>0</v>
          </cell>
        </row>
        <row r="213">
          <cell r="A213" t="str">
            <v>501.080430.02</v>
          </cell>
          <cell r="H213">
            <v>0</v>
          </cell>
          <cell r="K213">
            <v>0</v>
          </cell>
          <cell r="M213">
            <v>0</v>
          </cell>
        </row>
        <row r="214">
          <cell r="A214" t="str">
            <v>501.080430.03</v>
          </cell>
          <cell r="H214">
            <v>0</v>
          </cell>
          <cell r="K214">
            <v>0</v>
          </cell>
          <cell r="M214">
            <v>0</v>
          </cell>
        </row>
        <row r="215">
          <cell r="A215" t="str">
            <v>501.080430.09</v>
          </cell>
          <cell r="H215">
            <v>0</v>
          </cell>
          <cell r="K215">
            <v>0</v>
          </cell>
          <cell r="M215">
            <v>0</v>
          </cell>
        </row>
        <row r="216">
          <cell r="A216" t="str">
            <v>501.080440</v>
          </cell>
          <cell r="H216">
            <v>0</v>
          </cell>
          <cell r="K216">
            <v>0</v>
          </cell>
          <cell r="M216">
            <v>0</v>
          </cell>
        </row>
        <row r="217">
          <cell r="A217" t="str">
            <v>501.080445</v>
          </cell>
          <cell r="H217">
            <v>0</v>
          </cell>
          <cell r="K217">
            <v>0</v>
          </cell>
          <cell r="M217">
            <v>0</v>
          </cell>
        </row>
        <row r="218">
          <cell r="A218" t="str">
            <v>501.080499.01</v>
          </cell>
          <cell r="H218">
            <v>0</v>
          </cell>
          <cell r="K218">
            <v>0</v>
          </cell>
          <cell r="M218">
            <v>0</v>
          </cell>
        </row>
        <row r="219">
          <cell r="A219" t="str">
            <v>501.080499.02</v>
          </cell>
          <cell r="H219">
            <v>0</v>
          </cell>
          <cell r="K219">
            <v>0</v>
          </cell>
          <cell r="M219">
            <v>0</v>
          </cell>
        </row>
        <row r="220">
          <cell r="A220" t="str">
            <v>501.080605</v>
          </cell>
          <cell r="H220">
            <v>0</v>
          </cell>
          <cell r="K220">
            <v>0</v>
          </cell>
          <cell r="M220">
            <v>0</v>
          </cell>
        </row>
        <row r="221">
          <cell r="A221" t="str">
            <v>501.080605.1528</v>
          </cell>
          <cell r="H221">
            <v>0</v>
          </cell>
          <cell r="K221">
            <v>0</v>
          </cell>
          <cell r="M221">
            <v>0</v>
          </cell>
        </row>
        <row r="222">
          <cell r="A222" t="str">
            <v>501.080615</v>
          </cell>
          <cell r="H222">
            <v>0</v>
          </cell>
          <cell r="K222">
            <v>0</v>
          </cell>
          <cell r="M222">
            <v>0</v>
          </cell>
        </row>
        <row r="223">
          <cell r="A223" t="str">
            <v>501.080620</v>
          </cell>
          <cell r="H223">
            <v>0</v>
          </cell>
          <cell r="K223">
            <v>0</v>
          </cell>
          <cell r="M223">
            <v>0</v>
          </cell>
        </row>
        <row r="224">
          <cell r="A224" t="str">
            <v>501.080620.1501</v>
          </cell>
          <cell r="H224">
            <v>178253.12</v>
          </cell>
          <cell r="K224">
            <v>178253.12</v>
          </cell>
          <cell r="M224">
            <v>178253.12</v>
          </cell>
        </row>
        <row r="225">
          <cell r="A225" t="str">
            <v>501.080635</v>
          </cell>
          <cell r="H225">
            <v>0</v>
          </cell>
          <cell r="K225">
            <v>0</v>
          </cell>
          <cell r="M225">
            <v>0</v>
          </cell>
        </row>
        <row r="226">
          <cell r="A226" t="str">
            <v>501.080635.1507</v>
          </cell>
          <cell r="H226">
            <v>109821.39</v>
          </cell>
          <cell r="K226">
            <v>109821.39</v>
          </cell>
          <cell r="M226">
            <v>109821.39</v>
          </cell>
        </row>
        <row r="227">
          <cell r="A227" t="str">
            <v>501.080705</v>
          </cell>
          <cell r="H227">
            <v>0</v>
          </cell>
          <cell r="K227">
            <v>0</v>
          </cell>
          <cell r="M227">
            <v>0</v>
          </cell>
        </row>
        <row r="228">
          <cell r="A228" t="str">
            <v>501.080805</v>
          </cell>
          <cell r="H228">
            <v>0</v>
          </cell>
          <cell r="K228">
            <v>0</v>
          </cell>
          <cell r="M228">
            <v>0</v>
          </cell>
        </row>
        <row r="229">
          <cell r="A229" t="str">
            <v>501.080815</v>
          </cell>
          <cell r="H229">
            <v>14685.02</v>
          </cell>
          <cell r="K229">
            <v>14685.02</v>
          </cell>
          <cell r="M229">
            <v>13537.02</v>
          </cell>
        </row>
        <row r="230">
          <cell r="A230" t="str">
            <v>501.090100</v>
          </cell>
          <cell r="H230">
            <v>0</v>
          </cell>
          <cell r="K230">
            <v>0</v>
          </cell>
          <cell r="M230">
            <v>0</v>
          </cell>
        </row>
        <row r="231">
          <cell r="A231" t="str">
            <v>502.010010</v>
          </cell>
          <cell r="H231">
            <v>0</v>
          </cell>
          <cell r="K231">
            <v>0</v>
          </cell>
          <cell r="M231">
            <v>0</v>
          </cell>
        </row>
        <row r="232">
          <cell r="A232" t="str">
            <v>502.010220</v>
          </cell>
          <cell r="H232">
            <v>0</v>
          </cell>
          <cell r="K232">
            <v>0</v>
          </cell>
          <cell r="M232">
            <v>0</v>
          </cell>
        </row>
        <row r="233">
          <cell r="A233" t="str">
            <v>502.010225</v>
          </cell>
          <cell r="H233">
            <v>0</v>
          </cell>
          <cell r="K233">
            <v>0</v>
          </cell>
          <cell r="M233">
            <v>0</v>
          </cell>
        </row>
        <row r="234">
          <cell r="A234" t="str">
            <v>502.010710</v>
          </cell>
          <cell r="H234">
            <v>0</v>
          </cell>
          <cell r="K234">
            <v>0</v>
          </cell>
          <cell r="M234">
            <v>0</v>
          </cell>
        </row>
        <row r="235">
          <cell r="A235" t="str">
            <v>502.020110</v>
          </cell>
          <cell r="H235">
            <v>0</v>
          </cell>
          <cell r="K235">
            <v>0</v>
          </cell>
          <cell r="M235">
            <v>0</v>
          </cell>
        </row>
        <row r="236">
          <cell r="A236" t="str">
            <v>502.020111</v>
          </cell>
          <cell r="H236">
            <v>0</v>
          </cell>
          <cell r="K236">
            <v>0</v>
          </cell>
          <cell r="M236">
            <v>0</v>
          </cell>
        </row>
        <row r="237">
          <cell r="A237" t="str">
            <v>502.020115</v>
          </cell>
          <cell r="H237">
            <v>0</v>
          </cell>
          <cell r="K237">
            <v>0</v>
          </cell>
          <cell r="M237">
            <v>0</v>
          </cell>
        </row>
        <row r="238">
          <cell r="A238" t="str">
            <v>502.020210</v>
          </cell>
          <cell r="H238">
            <v>0</v>
          </cell>
          <cell r="K238">
            <v>0</v>
          </cell>
          <cell r="M238">
            <v>0</v>
          </cell>
        </row>
        <row r="239">
          <cell r="A239" t="str">
            <v>502.020305</v>
          </cell>
          <cell r="H239">
            <v>0</v>
          </cell>
          <cell r="K239">
            <v>0</v>
          </cell>
          <cell r="M239">
            <v>0</v>
          </cell>
        </row>
        <row r="240">
          <cell r="A240" t="str">
            <v>502.020405</v>
          </cell>
          <cell r="H240">
            <v>0</v>
          </cell>
          <cell r="K240">
            <v>0</v>
          </cell>
          <cell r="M240">
            <v>0</v>
          </cell>
        </row>
        <row r="241">
          <cell r="A241" t="str">
            <v>502.020410</v>
          </cell>
          <cell r="H241">
            <v>0</v>
          </cell>
          <cell r="K241">
            <v>0</v>
          </cell>
          <cell r="M241">
            <v>0</v>
          </cell>
        </row>
        <row r="242">
          <cell r="A242" t="str">
            <v>502.020415</v>
          </cell>
          <cell r="H242">
            <v>0</v>
          </cell>
          <cell r="K242">
            <v>0</v>
          </cell>
          <cell r="M242">
            <v>0</v>
          </cell>
        </row>
        <row r="243">
          <cell r="A243" t="str">
            <v>502.020420</v>
          </cell>
          <cell r="H243">
            <v>0</v>
          </cell>
          <cell r="K243">
            <v>0</v>
          </cell>
          <cell r="M243">
            <v>0</v>
          </cell>
        </row>
        <row r="244">
          <cell r="A244" t="str">
            <v>502.020424</v>
          </cell>
          <cell r="H244">
            <v>0</v>
          </cell>
          <cell r="K244">
            <v>0</v>
          </cell>
          <cell r="M244">
            <v>0</v>
          </cell>
        </row>
        <row r="245">
          <cell r="A245" t="str">
            <v>502.020425</v>
          </cell>
          <cell r="H245">
            <v>0</v>
          </cell>
          <cell r="K245">
            <v>0</v>
          </cell>
          <cell r="M245">
            <v>0</v>
          </cell>
        </row>
        <row r="246">
          <cell r="A246" t="str">
            <v>502.020430</v>
          </cell>
          <cell r="H246">
            <v>0</v>
          </cell>
          <cell r="K246">
            <v>0</v>
          </cell>
          <cell r="M246">
            <v>0</v>
          </cell>
        </row>
        <row r="247">
          <cell r="A247" t="str">
            <v>502.020435</v>
          </cell>
          <cell r="H247">
            <v>0</v>
          </cell>
          <cell r="K247">
            <v>0</v>
          </cell>
          <cell r="M247">
            <v>0</v>
          </cell>
        </row>
        <row r="248">
          <cell r="A248" t="str">
            <v>502.020440</v>
          </cell>
          <cell r="H248">
            <v>0</v>
          </cell>
          <cell r="K248">
            <v>0</v>
          </cell>
          <cell r="M248">
            <v>0</v>
          </cell>
        </row>
        <row r="249">
          <cell r="A249" t="str">
            <v>502.020445</v>
          </cell>
          <cell r="H249">
            <v>0</v>
          </cell>
          <cell r="K249">
            <v>0</v>
          </cell>
          <cell r="M249">
            <v>0</v>
          </cell>
        </row>
        <row r="250">
          <cell r="A250" t="str">
            <v>502.020450</v>
          </cell>
          <cell r="H250">
            <v>0</v>
          </cell>
          <cell r="K250">
            <v>0</v>
          </cell>
          <cell r="M250">
            <v>0</v>
          </cell>
        </row>
        <row r="251">
          <cell r="A251" t="str">
            <v>502.020455</v>
          </cell>
          <cell r="H251">
            <v>0</v>
          </cell>
          <cell r="K251">
            <v>0</v>
          </cell>
          <cell r="M251">
            <v>0</v>
          </cell>
        </row>
        <row r="252">
          <cell r="A252" t="str">
            <v>502.020465</v>
          </cell>
          <cell r="H252">
            <v>0</v>
          </cell>
          <cell r="K252">
            <v>0</v>
          </cell>
          <cell r="M252">
            <v>0</v>
          </cell>
        </row>
        <row r="253">
          <cell r="A253" t="str">
            <v>502.020470</v>
          </cell>
          <cell r="H253">
            <v>0</v>
          </cell>
          <cell r="K253">
            <v>0</v>
          </cell>
          <cell r="M253">
            <v>0</v>
          </cell>
        </row>
        <row r="254">
          <cell r="A254" t="str">
            <v>502.020475</v>
          </cell>
          <cell r="H254">
            <v>0</v>
          </cell>
          <cell r="K254">
            <v>0</v>
          </cell>
          <cell r="M254">
            <v>0</v>
          </cell>
        </row>
        <row r="255">
          <cell r="A255" t="str">
            <v>502.020480</v>
          </cell>
          <cell r="H255">
            <v>0</v>
          </cell>
          <cell r="K255">
            <v>0</v>
          </cell>
          <cell r="M255">
            <v>0</v>
          </cell>
        </row>
        <row r="256">
          <cell r="A256" t="str">
            <v>502.020510.</v>
          </cell>
          <cell r="H256">
            <v>0</v>
          </cell>
          <cell r="K256">
            <v>0</v>
          </cell>
          <cell r="M256">
            <v>0</v>
          </cell>
        </row>
        <row r="257">
          <cell r="A257" t="str">
            <v>502.020610</v>
          </cell>
          <cell r="H257">
            <v>0</v>
          </cell>
          <cell r="K257">
            <v>0</v>
          </cell>
          <cell r="M257">
            <v>0</v>
          </cell>
        </row>
        <row r="258">
          <cell r="A258" t="str">
            <v>502.020720</v>
          </cell>
          <cell r="H258">
            <v>0</v>
          </cell>
          <cell r="K258">
            <v>0</v>
          </cell>
          <cell r="M258">
            <v>0</v>
          </cell>
        </row>
        <row r="259">
          <cell r="A259" t="str">
            <v>502.020730</v>
          </cell>
          <cell r="H259">
            <v>0</v>
          </cell>
          <cell r="K259">
            <v>0</v>
          </cell>
          <cell r="M259">
            <v>0</v>
          </cell>
        </row>
        <row r="260">
          <cell r="A260" t="str">
            <v>502.020745</v>
          </cell>
          <cell r="H260">
            <v>0</v>
          </cell>
          <cell r="K260">
            <v>0</v>
          </cell>
          <cell r="M260">
            <v>0</v>
          </cell>
        </row>
        <row r="261">
          <cell r="A261" t="str">
            <v>502.020805</v>
          </cell>
          <cell r="H261">
            <v>0</v>
          </cell>
          <cell r="K261">
            <v>0</v>
          </cell>
          <cell r="M261">
            <v>0</v>
          </cell>
        </row>
        <row r="262">
          <cell r="A262" t="str">
            <v>502.020905</v>
          </cell>
          <cell r="H262">
            <v>0</v>
          </cell>
          <cell r="K262">
            <v>0</v>
          </cell>
          <cell r="M262">
            <v>0</v>
          </cell>
        </row>
        <row r="263">
          <cell r="A263" t="str">
            <v>502.022005</v>
          </cell>
          <cell r="H263">
            <v>0</v>
          </cell>
          <cell r="K263">
            <v>0</v>
          </cell>
          <cell r="M263">
            <v>0</v>
          </cell>
        </row>
        <row r="264">
          <cell r="A264" t="str">
            <v>502.022105</v>
          </cell>
          <cell r="H264">
            <v>0</v>
          </cell>
          <cell r="K264">
            <v>0</v>
          </cell>
          <cell r="M264">
            <v>0</v>
          </cell>
        </row>
        <row r="265">
          <cell r="A265" t="str">
            <v>502.022110</v>
          </cell>
          <cell r="H265">
            <v>0</v>
          </cell>
          <cell r="K265">
            <v>0</v>
          </cell>
          <cell r="M265">
            <v>0</v>
          </cell>
        </row>
        <row r="266">
          <cell r="A266" t="str">
            <v>502.022125</v>
          </cell>
          <cell r="H266">
            <v>0</v>
          </cell>
          <cell r="K266">
            <v>0</v>
          </cell>
          <cell r="M266">
            <v>0</v>
          </cell>
        </row>
        <row r="267">
          <cell r="A267" t="str">
            <v>502.022205</v>
          </cell>
          <cell r="H267">
            <v>0</v>
          </cell>
          <cell r="K267">
            <v>0</v>
          </cell>
          <cell r="M267">
            <v>0</v>
          </cell>
        </row>
        <row r="268">
          <cell r="A268" t="str">
            <v>502.022210</v>
          </cell>
          <cell r="H268">
            <v>0</v>
          </cell>
          <cell r="K268">
            <v>0</v>
          </cell>
          <cell r="M268">
            <v>0</v>
          </cell>
        </row>
        <row r="269">
          <cell r="A269" t="str">
            <v>502.022215</v>
          </cell>
          <cell r="H269">
            <v>0</v>
          </cell>
          <cell r="K269">
            <v>0</v>
          </cell>
          <cell r="M269">
            <v>0</v>
          </cell>
        </row>
        <row r="270">
          <cell r="A270" t="str">
            <v>502.022220</v>
          </cell>
          <cell r="H270">
            <v>0</v>
          </cell>
          <cell r="K270">
            <v>0</v>
          </cell>
          <cell r="M270">
            <v>0</v>
          </cell>
        </row>
        <row r="271">
          <cell r="A271" t="str">
            <v>502.022225</v>
          </cell>
          <cell r="H271">
            <v>0</v>
          </cell>
          <cell r="K271">
            <v>0</v>
          </cell>
          <cell r="M271">
            <v>0</v>
          </cell>
        </row>
        <row r="272">
          <cell r="A272" t="str">
            <v>502.022310</v>
          </cell>
          <cell r="H272">
            <v>0</v>
          </cell>
          <cell r="K272">
            <v>0</v>
          </cell>
          <cell r="M272">
            <v>0</v>
          </cell>
        </row>
        <row r="273">
          <cell r="A273" t="str">
            <v>502.022405</v>
          </cell>
          <cell r="H273">
            <v>0</v>
          </cell>
          <cell r="K273">
            <v>0</v>
          </cell>
          <cell r="M273">
            <v>0</v>
          </cell>
        </row>
        <row r="274">
          <cell r="A274" t="str">
            <v>502.022510</v>
          </cell>
          <cell r="H274">
            <v>0</v>
          </cell>
          <cell r="K274">
            <v>0</v>
          </cell>
          <cell r="M274">
            <v>0</v>
          </cell>
        </row>
        <row r="275">
          <cell r="A275" t="str">
            <v>502.022515</v>
          </cell>
          <cell r="H275">
            <v>0</v>
          </cell>
          <cell r="K275">
            <v>0</v>
          </cell>
          <cell r="M275">
            <v>0</v>
          </cell>
        </row>
        <row r="276">
          <cell r="A276" t="str">
            <v>502.022605</v>
          </cell>
          <cell r="H276">
            <v>0</v>
          </cell>
          <cell r="K276">
            <v>0</v>
          </cell>
          <cell r="M276">
            <v>0</v>
          </cell>
        </row>
        <row r="277">
          <cell r="A277" t="str">
            <v>502.022705</v>
          </cell>
          <cell r="H277">
            <v>0</v>
          </cell>
          <cell r="K277">
            <v>0</v>
          </cell>
          <cell r="M277">
            <v>0</v>
          </cell>
        </row>
        <row r="278">
          <cell r="A278" t="str">
            <v>502.029910</v>
          </cell>
          <cell r="H278">
            <v>0</v>
          </cell>
          <cell r="K278">
            <v>0</v>
          </cell>
          <cell r="M278">
            <v>0</v>
          </cell>
        </row>
        <row r="279">
          <cell r="A279" t="str">
            <v>502.029920</v>
          </cell>
          <cell r="H279">
            <v>0</v>
          </cell>
          <cell r="K279">
            <v>0</v>
          </cell>
          <cell r="M279">
            <v>0</v>
          </cell>
        </row>
        <row r="280">
          <cell r="A280" t="str">
            <v>502.029990</v>
          </cell>
          <cell r="H280">
            <v>0</v>
          </cell>
          <cell r="K280">
            <v>0</v>
          </cell>
          <cell r="M280">
            <v>0</v>
          </cell>
        </row>
        <row r="281">
          <cell r="A281" t="str">
            <v>502.030110</v>
          </cell>
          <cell r="H281">
            <v>0</v>
          </cell>
          <cell r="K281">
            <v>0</v>
          </cell>
          <cell r="M281">
            <v>0</v>
          </cell>
        </row>
        <row r="282">
          <cell r="A282" t="str">
            <v>502.030140</v>
          </cell>
          <cell r="H282">
            <v>0</v>
          </cell>
          <cell r="K282">
            <v>0</v>
          </cell>
          <cell r="M282">
            <v>0</v>
          </cell>
        </row>
        <row r="283">
          <cell r="A283" t="str">
            <v>502.030210</v>
          </cell>
          <cell r="H283">
            <v>0</v>
          </cell>
          <cell r="K283">
            <v>0</v>
          </cell>
          <cell r="M283">
            <v>0</v>
          </cell>
        </row>
        <row r="284">
          <cell r="A284" t="str">
            <v>502.030410</v>
          </cell>
          <cell r="H284">
            <v>0</v>
          </cell>
          <cell r="K284">
            <v>0</v>
          </cell>
          <cell r="M284">
            <v>0</v>
          </cell>
        </row>
        <row r="285">
          <cell r="A285" t="str">
            <v>502.030424</v>
          </cell>
          <cell r="H285">
            <v>0</v>
          </cell>
          <cell r="K285">
            <v>0</v>
          </cell>
          <cell r="M285">
            <v>0</v>
          </cell>
        </row>
        <row r="286">
          <cell r="A286" t="str">
            <v>502.030425</v>
          </cell>
          <cell r="H286">
            <v>0</v>
          </cell>
          <cell r="K286">
            <v>0</v>
          </cell>
          <cell r="M286">
            <v>0</v>
          </cell>
        </row>
        <row r="287">
          <cell r="A287" t="str">
            <v>502.030430</v>
          </cell>
          <cell r="H287">
            <v>0</v>
          </cell>
          <cell r="K287">
            <v>0</v>
          </cell>
          <cell r="M287">
            <v>0</v>
          </cell>
        </row>
        <row r="288">
          <cell r="A288" t="str">
            <v>502.030435</v>
          </cell>
          <cell r="H288">
            <v>0</v>
          </cell>
          <cell r="K288">
            <v>0</v>
          </cell>
          <cell r="M288">
            <v>0</v>
          </cell>
        </row>
        <row r="289">
          <cell r="A289" t="str">
            <v>502.030445</v>
          </cell>
          <cell r="H289">
            <v>0</v>
          </cell>
          <cell r="K289">
            <v>0</v>
          </cell>
          <cell r="M289">
            <v>0</v>
          </cell>
        </row>
        <row r="290">
          <cell r="A290" t="str">
            <v>502.030450</v>
          </cell>
          <cell r="H290">
            <v>0</v>
          </cell>
          <cell r="K290">
            <v>0</v>
          </cell>
          <cell r="M290">
            <v>0</v>
          </cell>
        </row>
        <row r="291">
          <cell r="A291" t="str">
            <v>502.030455</v>
          </cell>
          <cell r="H291">
            <v>0</v>
          </cell>
          <cell r="K291">
            <v>0</v>
          </cell>
          <cell r="M291">
            <v>0</v>
          </cell>
        </row>
        <row r="292">
          <cell r="A292" t="str">
            <v>502.030460</v>
          </cell>
          <cell r="H292">
            <v>0</v>
          </cell>
          <cell r="K292">
            <v>0</v>
          </cell>
          <cell r="M292">
            <v>0</v>
          </cell>
        </row>
        <row r="293">
          <cell r="A293" t="str">
            <v>502.030465</v>
          </cell>
          <cell r="H293">
            <v>0</v>
          </cell>
          <cell r="K293">
            <v>0</v>
          </cell>
          <cell r="M293">
            <v>0</v>
          </cell>
        </row>
        <row r="294">
          <cell r="A294" t="str">
            <v>502.030475</v>
          </cell>
          <cell r="H294">
            <v>0</v>
          </cell>
          <cell r="K294">
            <v>0</v>
          </cell>
          <cell r="M294">
            <v>0</v>
          </cell>
        </row>
        <row r="295">
          <cell r="A295" t="str">
            <v>502.030480</v>
          </cell>
          <cell r="H295">
            <v>0</v>
          </cell>
          <cell r="K295">
            <v>0</v>
          </cell>
          <cell r="M295">
            <v>0</v>
          </cell>
        </row>
        <row r="296">
          <cell r="A296" t="str">
            <v>502.030905</v>
          </cell>
          <cell r="H296">
            <v>0</v>
          </cell>
          <cell r="K296">
            <v>0</v>
          </cell>
          <cell r="M296">
            <v>0</v>
          </cell>
        </row>
        <row r="297">
          <cell r="A297" t="str">
            <v>502.032105</v>
          </cell>
          <cell r="H297">
            <v>0</v>
          </cell>
          <cell r="K297">
            <v>0</v>
          </cell>
          <cell r="M297">
            <v>0</v>
          </cell>
        </row>
        <row r="298">
          <cell r="A298" t="str">
            <v>502.032205</v>
          </cell>
          <cell r="H298">
            <v>0</v>
          </cell>
          <cell r="K298">
            <v>0</v>
          </cell>
          <cell r="M298">
            <v>0</v>
          </cell>
        </row>
        <row r="299">
          <cell r="A299" t="str">
            <v>502.032210</v>
          </cell>
          <cell r="H299">
            <v>0</v>
          </cell>
          <cell r="K299">
            <v>0</v>
          </cell>
          <cell r="M299">
            <v>0</v>
          </cell>
        </row>
        <row r="300">
          <cell r="A300" t="str">
            <v>502.032215</v>
          </cell>
          <cell r="H300">
            <v>0</v>
          </cell>
          <cell r="K300">
            <v>0</v>
          </cell>
          <cell r="M300">
            <v>0</v>
          </cell>
        </row>
        <row r="301">
          <cell r="A301" t="str">
            <v>502.032510</v>
          </cell>
          <cell r="H301">
            <v>0</v>
          </cell>
          <cell r="K301">
            <v>0</v>
          </cell>
          <cell r="M301">
            <v>0</v>
          </cell>
        </row>
        <row r="302">
          <cell r="A302" t="str">
            <v>502.032515</v>
          </cell>
          <cell r="H302">
            <v>0</v>
          </cell>
          <cell r="K302">
            <v>0</v>
          </cell>
          <cell r="M302">
            <v>0</v>
          </cell>
        </row>
        <row r="303">
          <cell r="A303" t="str">
            <v>502.032801</v>
          </cell>
          <cell r="H303">
            <v>0</v>
          </cell>
          <cell r="K303">
            <v>0</v>
          </cell>
          <cell r="M303">
            <v>0</v>
          </cell>
        </row>
        <row r="304">
          <cell r="A304" t="str">
            <v>502.032811</v>
          </cell>
          <cell r="H304">
            <v>0</v>
          </cell>
          <cell r="K304">
            <v>0</v>
          </cell>
          <cell r="M304">
            <v>0</v>
          </cell>
        </row>
        <row r="305">
          <cell r="A305" t="str">
            <v>502.032841</v>
          </cell>
          <cell r="H305">
            <v>0</v>
          </cell>
          <cell r="K305">
            <v>0</v>
          </cell>
          <cell r="M305">
            <v>0</v>
          </cell>
        </row>
        <row r="306">
          <cell r="A306" t="str">
            <v>502.034227</v>
          </cell>
          <cell r="H306">
            <v>0</v>
          </cell>
          <cell r="K306">
            <v>0</v>
          </cell>
          <cell r="M306">
            <v>0</v>
          </cell>
        </row>
        <row r="307">
          <cell r="A307" t="str">
            <v>502.062205</v>
          </cell>
          <cell r="H307">
            <v>0</v>
          </cell>
          <cell r="K307">
            <v>0</v>
          </cell>
          <cell r="M307">
            <v>0</v>
          </cell>
        </row>
        <row r="308">
          <cell r="A308" t="str">
            <v>502.062210</v>
          </cell>
          <cell r="H308">
            <v>0</v>
          </cell>
          <cell r="K308">
            <v>0</v>
          </cell>
          <cell r="M308">
            <v>0</v>
          </cell>
        </row>
        <row r="309">
          <cell r="A309" t="str">
            <v>502.062215</v>
          </cell>
          <cell r="H309">
            <v>0</v>
          </cell>
          <cell r="K309">
            <v>0</v>
          </cell>
          <cell r="M309">
            <v>0</v>
          </cell>
        </row>
        <row r="310">
          <cell r="A310" t="str">
            <v>502.064105</v>
          </cell>
          <cell r="H310">
            <v>0</v>
          </cell>
          <cell r="K310">
            <v>0</v>
          </cell>
          <cell r="M310">
            <v>0</v>
          </cell>
        </row>
        <row r="311">
          <cell r="A311" t="str">
            <v>502.064210</v>
          </cell>
          <cell r="H311">
            <v>0</v>
          </cell>
          <cell r="K311">
            <v>0</v>
          </cell>
          <cell r="M311">
            <v>0</v>
          </cell>
        </row>
        <row r="312">
          <cell r="A312" t="str">
            <v>502.064220</v>
          </cell>
          <cell r="H312">
            <v>0</v>
          </cell>
          <cell r="K312">
            <v>0</v>
          </cell>
          <cell r="M312">
            <v>0</v>
          </cell>
        </row>
        <row r="313">
          <cell r="A313" t="str">
            <v>502.080105.01</v>
          </cell>
          <cell r="H313">
            <v>0</v>
          </cell>
          <cell r="K313">
            <v>0</v>
          </cell>
          <cell r="M313">
            <v>0</v>
          </cell>
        </row>
        <row r="314">
          <cell r="A314" t="str">
            <v>502.080105.02</v>
          </cell>
          <cell r="H314">
            <v>0</v>
          </cell>
          <cell r="K314">
            <v>0</v>
          </cell>
          <cell r="M314">
            <v>0</v>
          </cell>
        </row>
        <row r="315">
          <cell r="A315" t="str">
            <v>502.080110.01</v>
          </cell>
          <cell r="H315">
            <v>0</v>
          </cell>
          <cell r="K315">
            <v>0</v>
          </cell>
          <cell r="M315">
            <v>0</v>
          </cell>
        </row>
        <row r="316">
          <cell r="A316" t="str">
            <v>502.080110.02</v>
          </cell>
          <cell r="H316">
            <v>0</v>
          </cell>
          <cell r="K316">
            <v>0</v>
          </cell>
          <cell r="M316">
            <v>0</v>
          </cell>
        </row>
        <row r="317">
          <cell r="A317" t="str">
            <v>502.080205</v>
          </cell>
          <cell r="H317">
            <v>0</v>
          </cell>
          <cell r="K317">
            <v>0</v>
          </cell>
          <cell r="M317">
            <v>0</v>
          </cell>
        </row>
        <row r="318">
          <cell r="A318" t="str">
            <v>502.080210</v>
          </cell>
          <cell r="H318">
            <v>0</v>
          </cell>
          <cell r="K318">
            <v>0</v>
          </cell>
          <cell r="M318">
            <v>0</v>
          </cell>
        </row>
        <row r="319">
          <cell r="A319" t="str">
            <v>502.080315</v>
          </cell>
          <cell r="H319">
            <v>0</v>
          </cell>
          <cell r="K319">
            <v>0</v>
          </cell>
          <cell r="M319">
            <v>0</v>
          </cell>
        </row>
        <row r="320">
          <cell r="A320" t="str">
            <v>502.080405</v>
          </cell>
          <cell r="H320">
            <v>0</v>
          </cell>
          <cell r="K320">
            <v>0</v>
          </cell>
          <cell r="M320">
            <v>0</v>
          </cell>
        </row>
        <row r="321">
          <cell r="A321" t="str">
            <v>502.080425</v>
          </cell>
          <cell r="H321">
            <v>0</v>
          </cell>
          <cell r="K321">
            <v>0</v>
          </cell>
          <cell r="M321">
            <v>0</v>
          </cell>
        </row>
        <row r="322">
          <cell r="A322" t="str">
            <v>502.080430.01</v>
          </cell>
          <cell r="H322">
            <v>0</v>
          </cell>
          <cell r="K322">
            <v>0</v>
          </cell>
          <cell r="M322">
            <v>0</v>
          </cell>
        </row>
        <row r="323">
          <cell r="A323" t="str">
            <v>502.080430.02</v>
          </cell>
          <cell r="H323">
            <v>0</v>
          </cell>
          <cell r="K323">
            <v>0</v>
          </cell>
          <cell r="M323">
            <v>0</v>
          </cell>
        </row>
        <row r="324">
          <cell r="A324" t="str">
            <v>502.080430.03</v>
          </cell>
          <cell r="H324">
            <v>0</v>
          </cell>
          <cell r="K324">
            <v>0</v>
          </cell>
          <cell r="M324">
            <v>0</v>
          </cell>
        </row>
        <row r="325">
          <cell r="A325" t="str">
            <v>502.080430.09</v>
          </cell>
          <cell r="H325">
            <v>0</v>
          </cell>
          <cell r="K325">
            <v>0</v>
          </cell>
          <cell r="M325">
            <v>0</v>
          </cell>
        </row>
        <row r="326">
          <cell r="A326" t="str">
            <v>502.080440</v>
          </cell>
          <cell r="H326">
            <v>0</v>
          </cell>
          <cell r="K326">
            <v>0</v>
          </cell>
          <cell r="M326">
            <v>0</v>
          </cell>
        </row>
        <row r="327">
          <cell r="A327" t="str">
            <v>502.080445</v>
          </cell>
          <cell r="H327">
            <v>0</v>
          </cell>
          <cell r="K327">
            <v>0</v>
          </cell>
          <cell r="M327">
            <v>0</v>
          </cell>
        </row>
        <row r="328">
          <cell r="A328" t="str">
            <v>502.080499.01</v>
          </cell>
          <cell r="H328">
            <v>0</v>
          </cell>
          <cell r="K328">
            <v>0</v>
          </cell>
          <cell r="M328">
            <v>0</v>
          </cell>
        </row>
        <row r="329">
          <cell r="A329" t="str">
            <v>502.080499.02</v>
          </cell>
          <cell r="H329">
            <v>0</v>
          </cell>
          <cell r="K329">
            <v>0</v>
          </cell>
          <cell r="M329">
            <v>0</v>
          </cell>
        </row>
        <row r="330">
          <cell r="A330" t="str">
            <v>502.080605</v>
          </cell>
          <cell r="H330">
            <v>0</v>
          </cell>
          <cell r="K330">
            <v>0</v>
          </cell>
          <cell r="M330">
            <v>0</v>
          </cell>
        </row>
        <row r="331">
          <cell r="A331" t="str">
            <v>502.080615</v>
          </cell>
          <cell r="H331">
            <v>0</v>
          </cell>
          <cell r="K331">
            <v>0</v>
          </cell>
          <cell r="M331">
            <v>0</v>
          </cell>
        </row>
        <row r="332">
          <cell r="A332" t="str">
            <v>502.080620</v>
          </cell>
          <cell r="H332">
            <v>0</v>
          </cell>
          <cell r="K332">
            <v>0</v>
          </cell>
          <cell r="M332">
            <v>0</v>
          </cell>
        </row>
        <row r="333">
          <cell r="A333" t="str">
            <v>502.080705</v>
          </cell>
          <cell r="H333">
            <v>0</v>
          </cell>
          <cell r="K333">
            <v>0</v>
          </cell>
          <cell r="M333">
            <v>0</v>
          </cell>
        </row>
        <row r="334">
          <cell r="A334" t="str">
            <v>502.080805</v>
          </cell>
          <cell r="H334">
            <v>0</v>
          </cell>
          <cell r="K334">
            <v>0</v>
          </cell>
          <cell r="M334">
            <v>0</v>
          </cell>
        </row>
        <row r="335">
          <cell r="A335" t="str">
            <v>502.080815</v>
          </cell>
          <cell r="H335">
            <v>0</v>
          </cell>
          <cell r="K335">
            <v>0</v>
          </cell>
          <cell r="M335">
            <v>0</v>
          </cell>
        </row>
        <row r="336">
          <cell r="A336" t="str">
            <v>503.011102</v>
          </cell>
          <cell r="H336">
            <v>-577064.63</v>
          </cell>
          <cell r="K336">
            <v>-577064.63</v>
          </cell>
          <cell r="M336">
            <v>577064.63</v>
          </cell>
        </row>
        <row r="337">
          <cell r="A337" t="str">
            <v>503.011103</v>
          </cell>
          <cell r="H337">
            <v>0</v>
          </cell>
          <cell r="K337">
            <v>0</v>
          </cell>
          <cell r="M337">
            <v>0</v>
          </cell>
        </row>
        <row r="338">
          <cell r="A338" t="str">
            <v>503.011107</v>
          </cell>
          <cell r="H338">
            <v>-1035470.58</v>
          </cell>
          <cell r="K338">
            <v>-1035470.58</v>
          </cell>
          <cell r="M338">
            <v>1035470.58</v>
          </cell>
        </row>
        <row r="339">
          <cell r="A339" t="str">
            <v>503.011108</v>
          </cell>
          <cell r="H339">
            <v>0</v>
          </cell>
          <cell r="K339">
            <v>0</v>
          </cell>
          <cell r="M339">
            <v>0</v>
          </cell>
        </row>
        <row r="340">
          <cell r="A340" t="str">
            <v>503.011191</v>
          </cell>
          <cell r="H340">
            <v>-53797.2</v>
          </cell>
          <cell r="K340">
            <v>-53797.2</v>
          </cell>
          <cell r="M340">
            <v>53797.2</v>
          </cell>
        </row>
        <row r="341">
          <cell r="A341" t="str">
            <v>503.011410</v>
          </cell>
          <cell r="H341">
            <v>-6750406.2200000025</v>
          </cell>
          <cell r="K341">
            <v>-6750406.2200000025</v>
          </cell>
          <cell r="M341">
            <v>6305798.7400000002</v>
          </cell>
        </row>
        <row r="342">
          <cell r="A342" t="str">
            <v>503.011521</v>
          </cell>
          <cell r="H342">
            <v>0</v>
          </cell>
          <cell r="K342">
            <v>0</v>
          </cell>
          <cell r="M342">
            <v>0</v>
          </cell>
        </row>
        <row r="343">
          <cell r="A343" t="str">
            <v>503.011531</v>
          </cell>
          <cell r="H343">
            <v>0</v>
          </cell>
          <cell r="K343">
            <v>0</v>
          </cell>
          <cell r="M343">
            <v>0</v>
          </cell>
        </row>
        <row r="344">
          <cell r="A344" t="str">
            <v>503.011541</v>
          </cell>
          <cell r="H344">
            <v>-6348702.0100000007</v>
          </cell>
          <cell r="K344">
            <v>-6348702.0100000007</v>
          </cell>
          <cell r="M344">
            <v>5602920.6500000004</v>
          </cell>
        </row>
        <row r="345">
          <cell r="A345" t="str">
            <v>503.011551</v>
          </cell>
          <cell r="H345">
            <v>0</v>
          </cell>
          <cell r="K345">
            <v>0</v>
          </cell>
          <cell r="M345">
            <v>0</v>
          </cell>
        </row>
        <row r="346">
          <cell r="A346" t="str">
            <v>503.019990</v>
          </cell>
          <cell r="H346">
            <v>-92764.64</v>
          </cell>
          <cell r="K346">
            <v>-92764.64</v>
          </cell>
          <cell r="M346">
            <v>92764.64</v>
          </cell>
        </row>
        <row r="347">
          <cell r="A347" t="str">
            <v>503.020110</v>
          </cell>
          <cell r="H347">
            <v>1089891.8</v>
          </cell>
          <cell r="K347">
            <v>1089891.8</v>
          </cell>
          <cell r="M347">
            <v>1089891.8</v>
          </cell>
        </row>
        <row r="348">
          <cell r="A348" t="str">
            <v>503.020111</v>
          </cell>
          <cell r="H348">
            <v>0</v>
          </cell>
          <cell r="K348">
            <v>0</v>
          </cell>
          <cell r="M348">
            <v>0</v>
          </cell>
        </row>
        <row r="349">
          <cell r="A349" t="str">
            <v>503.020115</v>
          </cell>
          <cell r="H349">
            <v>0</v>
          </cell>
          <cell r="K349">
            <v>0</v>
          </cell>
          <cell r="M349">
            <v>0</v>
          </cell>
        </row>
        <row r="350">
          <cell r="A350" t="str">
            <v>503.020210</v>
          </cell>
          <cell r="H350">
            <v>0</v>
          </cell>
          <cell r="K350">
            <v>0</v>
          </cell>
          <cell r="M350">
            <v>0</v>
          </cell>
        </row>
        <row r="351">
          <cell r="A351" t="str">
            <v>503.020305</v>
          </cell>
          <cell r="H351">
            <v>0</v>
          </cell>
          <cell r="K351">
            <v>0</v>
          </cell>
          <cell r="M351">
            <v>0</v>
          </cell>
        </row>
        <row r="352">
          <cell r="A352" t="str">
            <v>503.020405</v>
          </cell>
          <cell r="H352">
            <v>19925</v>
          </cell>
          <cell r="K352">
            <v>19925</v>
          </cell>
          <cell r="M352">
            <v>19925</v>
          </cell>
        </row>
        <row r="353">
          <cell r="A353" t="str">
            <v>503.020410</v>
          </cell>
          <cell r="H353">
            <v>0</v>
          </cell>
          <cell r="K353">
            <v>0</v>
          </cell>
          <cell r="M353">
            <v>0</v>
          </cell>
        </row>
        <row r="354">
          <cell r="A354" t="str">
            <v>503.020415</v>
          </cell>
          <cell r="H354">
            <v>0</v>
          </cell>
          <cell r="K354">
            <v>0</v>
          </cell>
          <cell r="M354">
            <v>0</v>
          </cell>
        </row>
        <row r="355">
          <cell r="A355" t="str">
            <v>503.020420</v>
          </cell>
          <cell r="H355">
            <v>2640</v>
          </cell>
          <cell r="K355">
            <v>2640</v>
          </cell>
          <cell r="M355">
            <v>2640</v>
          </cell>
        </row>
        <row r="356">
          <cell r="A356" t="str">
            <v>503.020424</v>
          </cell>
          <cell r="H356">
            <v>3650.61</v>
          </cell>
          <cell r="K356">
            <v>3650.61</v>
          </cell>
          <cell r="M356">
            <v>3650.61</v>
          </cell>
        </row>
        <row r="357">
          <cell r="A357" t="str">
            <v>503.020425</v>
          </cell>
          <cell r="H357">
            <v>5967.59</v>
          </cell>
          <cell r="K357">
            <v>5967.59</v>
          </cell>
          <cell r="M357">
            <v>5967.58</v>
          </cell>
        </row>
        <row r="358">
          <cell r="A358" t="str">
            <v>503.020430</v>
          </cell>
          <cell r="H358">
            <v>10773.29</v>
          </cell>
          <cell r="K358">
            <v>10773.29</v>
          </cell>
          <cell r="M358">
            <v>10773.29</v>
          </cell>
        </row>
        <row r="359">
          <cell r="A359" t="str">
            <v>503.020435</v>
          </cell>
          <cell r="H359">
            <v>9630</v>
          </cell>
          <cell r="K359">
            <v>9630</v>
          </cell>
          <cell r="M359">
            <v>9630</v>
          </cell>
        </row>
        <row r="360">
          <cell r="A360" t="str">
            <v>503.020440</v>
          </cell>
          <cell r="H360">
            <v>0</v>
          </cell>
          <cell r="K360">
            <v>0</v>
          </cell>
          <cell r="M360">
            <v>20918.5</v>
          </cell>
        </row>
        <row r="361">
          <cell r="A361" t="str">
            <v>503.020445</v>
          </cell>
          <cell r="H361">
            <v>0</v>
          </cell>
          <cell r="K361">
            <v>0</v>
          </cell>
          <cell r="M361">
            <v>0</v>
          </cell>
        </row>
        <row r="362">
          <cell r="A362" t="str">
            <v>503.020450</v>
          </cell>
          <cell r="H362">
            <v>0</v>
          </cell>
          <cell r="K362">
            <v>0</v>
          </cell>
          <cell r="M362">
            <v>0</v>
          </cell>
        </row>
        <row r="363">
          <cell r="A363" t="str">
            <v>503.020455</v>
          </cell>
          <cell r="H363">
            <v>0</v>
          </cell>
          <cell r="K363">
            <v>0</v>
          </cell>
          <cell r="M363">
            <v>0</v>
          </cell>
        </row>
        <row r="364">
          <cell r="A364" t="str">
            <v>503.020465</v>
          </cell>
          <cell r="H364">
            <v>-2417</v>
          </cell>
          <cell r="K364">
            <v>-2417</v>
          </cell>
          <cell r="M364">
            <v>-2417</v>
          </cell>
        </row>
        <row r="365">
          <cell r="A365" t="str">
            <v>503.020470</v>
          </cell>
          <cell r="H365">
            <v>0</v>
          </cell>
          <cell r="K365">
            <v>0</v>
          </cell>
          <cell r="M365">
            <v>0</v>
          </cell>
        </row>
        <row r="366">
          <cell r="A366" t="str">
            <v>503.020475</v>
          </cell>
          <cell r="H366">
            <v>6610</v>
          </cell>
          <cell r="K366">
            <v>6610</v>
          </cell>
          <cell r="M366">
            <v>6610</v>
          </cell>
        </row>
        <row r="367">
          <cell r="A367" t="str">
            <v>503.020480</v>
          </cell>
          <cell r="H367">
            <v>-344.45999999999913</v>
          </cell>
          <cell r="K367">
            <v>-344.45999999999913</v>
          </cell>
          <cell r="M367">
            <v>8156.59</v>
          </cell>
        </row>
        <row r="368">
          <cell r="A368" t="str">
            <v>503.020490</v>
          </cell>
          <cell r="H368">
            <v>178253.12</v>
          </cell>
          <cell r="K368">
            <v>178253.12</v>
          </cell>
          <cell r="M368">
            <v>178253.12</v>
          </cell>
        </row>
        <row r="369">
          <cell r="A369" t="str">
            <v>503.020510</v>
          </cell>
          <cell r="H369">
            <v>9200</v>
          </cell>
          <cell r="K369">
            <v>9200</v>
          </cell>
          <cell r="M369">
            <v>25575.43</v>
          </cell>
        </row>
        <row r="370">
          <cell r="A370" t="str">
            <v>503.020610</v>
          </cell>
          <cell r="H370">
            <v>-21366.76</v>
          </cell>
          <cell r="K370">
            <v>-21366.76</v>
          </cell>
          <cell r="M370">
            <v>-11958.35</v>
          </cell>
        </row>
        <row r="371">
          <cell r="A371" t="str">
            <v>503.020720</v>
          </cell>
          <cell r="H371">
            <v>0</v>
          </cell>
          <cell r="K371">
            <v>0</v>
          </cell>
          <cell r="M371">
            <v>0</v>
          </cell>
        </row>
        <row r="372">
          <cell r="A372" t="str">
            <v>503.020730</v>
          </cell>
          <cell r="H372">
            <v>0</v>
          </cell>
          <cell r="K372">
            <v>0</v>
          </cell>
          <cell r="M372">
            <v>0</v>
          </cell>
        </row>
        <row r="373">
          <cell r="A373" t="str">
            <v>503.020745</v>
          </cell>
          <cell r="H373">
            <v>0</v>
          </cell>
          <cell r="K373">
            <v>0</v>
          </cell>
          <cell r="M373">
            <v>0</v>
          </cell>
        </row>
        <row r="374">
          <cell r="A374" t="str">
            <v>503.020805</v>
          </cell>
          <cell r="H374">
            <v>0</v>
          </cell>
          <cell r="K374">
            <v>0</v>
          </cell>
          <cell r="M374">
            <v>0</v>
          </cell>
        </row>
        <row r="375">
          <cell r="A375" t="str">
            <v>503.020810</v>
          </cell>
          <cell r="H375">
            <v>0</v>
          </cell>
          <cell r="K375">
            <v>0</v>
          </cell>
          <cell r="M375">
            <v>0</v>
          </cell>
        </row>
        <row r="376">
          <cell r="A376" t="str">
            <v>503.020825</v>
          </cell>
          <cell r="H376">
            <v>945869.87</v>
          </cell>
          <cell r="K376">
            <v>945869.87</v>
          </cell>
          <cell r="M376">
            <v>945869.87</v>
          </cell>
        </row>
        <row r="377">
          <cell r="A377" t="str">
            <v>503.020905</v>
          </cell>
          <cell r="H377">
            <v>18358.46</v>
          </cell>
          <cell r="K377">
            <v>18358.46</v>
          </cell>
          <cell r="M377">
            <v>27250.46</v>
          </cell>
        </row>
        <row r="378">
          <cell r="A378" t="str">
            <v>503.021102</v>
          </cell>
          <cell r="H378">
            <v>227722.99</v>
          </cell>
          <cell r="K378">
            <v>227722.99</v>
          </cell>
          <cell r="M378">
            <v>227722.99</v>
          </cell>
        </row>
        <row r="379">
          <cell r="A379" t="str">
            <v>503.021103</v>
          </cell>
          <cell r="H379">
            <v>0</v>
          </cell>
          <cell r="K379">
            <v>0</v>
          </cell>
          <cell r="M379">
            <v>0</v>
          </cell>
        </row>
        <row r="380">
          <cell r="A380" t="str">
            <v>503.021107</v>
          </cell>
          <cell r="H380">
            <v>760937.68</v>
          </cell>
          <cell r="K380">
            <v>760937.68</v>
          </cell>
          <cell r="M380">
            <v>760937.68</v>
          </cell>
        </row>
        <row r="381">
          <cell r="A381" t="str">
            <v>503.021108</v>
          </cell>
          <cell r="H381">
            <v>0</v>
          </cell>
          <cell r="K381">
            <v>0</v>
          </cell>
          <cell r="M381">
            <v>0</v>
          </cell>
        </row>
        <row r="382">
          <cell r="A382" t="str">
            <v>503.021191</v>
          </cell>
          <cell r="H382">
            <v>14047.29</v>
          </cell>
          <cell r="K382">
            <v>14047.29</v>
          </cell>
          <cell r="M382">
            <v>14047.29</v>
          </cell>
        </row>
        <row r="383">
          <cell r="A383" t="str">
            <v>503.021541</v>
          </cell>
          <cell r="H383">
            <v>1122389.3899999997</v>
          </cell>
          <cell r="K383">
            <v>1122389.3899999997</v>
          </cell>
          <cell r="M383">
            <v>3112107.86</v>
          </cell>
        </row>
        <row r="384">
          <cell r="A384" t="str">
            <v>503.022005</v>
          </cell>
          <cell r="H384">
            <v>74513.039999999994</v>
          </cell>
          <cell r="K384">
            <v>74513.039999999994</v>
          </cell>
          <cell r="M384">
            <v>79331.539999999994</v>
          </cell>
        </row>
        <row r="385">
          <cell r="A385" t="str">
            <v>503.022015</v>
          </cell>
          <cell r="H385">
            <v>0</v>
          </cell>
          <cell r="K385">
            <v>0</v>
          </cell>
          <cell r="M385">
            <v>0</v>
          </cell>
        </row>
        <row r="386">
          <cell r="A386" t="str">
            <v>503.022020</v>
          </cell>
          <cell r="H386">
            <v>0</v>
          </cell>
          <cell r="K386">
            <v>0</v>
          </cell>
          <cell r="M386">
            <v>0</v>
          </cell>
        </row>
        <row r="387">
          <cell r="A387" t="str">
            <v>503.022025</v>
          </cell>
          <cell r="H387">
            <v>0</v>
          </cell>
          <cell r="K387">
            <v>0</v>
          </cell>
          <cell r="M387">
            <v>0</v>
          </cell>
        </row>
        <row r="388">
          <cell r="A388" t="str">
            <v>503.022105</v>
          </cell>
          <cell r="H388">
            <v>19720</v>
          </cell>
          <cell r="K388">
            <v>19720</v>
          </cell>
          <cell r="M388">
            <v>14970</v>
          </cell>
        </row>
        <row r="389">
          <cell r="A389" t="str">
            <v>503.022110</v>
          </cell>
          <cell r="H389">
            <v>0</v>
          </cell>
          <cell r="K389">
            <v>0</v>
          </cell>
          <cell r="M389">
            <v>0</v>
          </cell>
        </row>
        <row r="390">
          <cell r="A390" t="str">
            <v>503.022125</v>
          </cell>
          <cell r="H390">
            <v>0</v>
          </cell>
          <cell r="K390">
            <v>0</v>
          </cell>
          <cell r="M390">
            <v>0</v>
          </cell>
        </row>
        <row r="391">
          <cell r="A391" t="str">
            <v>503.022205</v>
          </cell>
          <cell r="H391">
            <v>-2772.9199999999983</v>
          </cell>
          <cell r="K391">
            <v>-2772.9199999999983</v>
          </cell>
          <cell r="M391">
            <v>59997.08</v>
          </cell>
        </row>
        <row r="392">
          <cell r="A392" t="str">
            <v>503.022210</v>
          </cell>
          <cell r="H392">
            <v>284329.74000000005</v>
          </cell>
          <cell r="K392">
            <v>284329.74000000005</v>
          </cell>
          <cell r="M392">
            <v>335843.25</v>
          </cell>
        </row>
        <row r="393">
          <cell r="A393" t="str">
            <v>503.022215</v>
          </cell>
          <cell r="H393">
            <v>-55933.41</v>
          </cell>
          <cell r="K393">
            <v>-55933.41</v>
          </cell>
          <cell r="M393">
            <v>78324.289999999994</v>
          </cell>
        </row>
        <row r="394">
          <cell r="A394" t="str">
            <v>503.022220</v>
          </cell>
          <cell r="H394">
            <v>0</v>
          </cell>
          <cell r="K394">
            <v>0</v>
          </cell>
          <cell r="M394">
            <v>0</v>
          </cell>
        </row>
        <row r="395">
          <cell r="A395" t="str">
            <v>503.022225</v>
          </cell>
          <cell r="H395">
            <v>-17341.000000000004</v>
          </cell>
          <cell r="K395">
            <v>-17341.000000000004</v>
          </cell>
          <cell r="M395">
            <v>9263</v>
          </cell>
        </row>
        <row r="396">
          <cell r="A396" t="str">
            <v>503.022310</v>
          </cell>
          <cell r="H396">
            <v>0</v>
          </cell>
          <cell r="K396">
            <v>0</v>
          </cell>
          <cell r="M396">
            <v>0</v>
          </cell>
        </row>
        <row r="397">
          <cell r="A397" t="str">
            <v>503.022405</v>
          </cell>
          <cell r="H397">
            <v>0</v>
          </cell>
          <cell r="K397">
            <v>0</v>
          </cell>
          <cell r="M397">
            <v>0</v>
          </cell>
        </row>
        <row r="398">
          <cell r="A398" t="str">
            <v>503.022505</v>
          </cell>
          <cell r="H398">
            <v>9000</v>
          </cell>
          <cell r="K398">
            <v>9000</v>
          </cell>
          <cell r="M398">
            <v>9000</v>
          </cell>
        </row>
        <row r="399">
          <cell r="A399" t="str">
            <v>503.022510</v>
          </cell>
          <cell r="H399">
            <v>51097.05</v>
          </cell>
          <cell r="K399">
            <v>51097.05</v>
          </cell>
          <cell r="M399">
            <v>38947.370000000003</v>
          </cell>
        </row>
        <row r="400">
          <cell r="A400" t="str">
            <v>503.022515</v>
          </cell>
          <cell r="H400">
            <v>0</v>
          </cell>
          <cell r="K400">
            <v>0</v>
          </cell>
          <cell r="M400">
            <v>0</v>
          </cell>
        </row>
        <row r="401">
          <cell r="A401" t="str">
            <v>503.022605</v>
          </cell>
          <cell r="H401">
            <v>477564.47</v>
          </cell>
          <cell r="K401">
            <v>477564.47</v>
          </cell>
          <cell r="M401">
            <v>483607.47</v>
          </cell>
        </row>
        <row r="402">
          <cell r="A402" t="str">
            <v>503.022705</v>
          </cell>
          <cell r="H402">
            <v>13344</v>
          </cell>
          <cell r="K402">
            <v>13344</v>
          </cell>
          <cell r="M402">
            <v>17344</v>
          </cell>
        </row>
        <row r="403">
          <cell r="A403" t="str">
            <v>503.024410</v>
          </cell>
          <cell r="H403">
            <v>0</v>
          </cell>
          <cell r="K403">
            <v>0</v>
          </cell>
          <cell r="M403">
            <v>0</v>
          </cell>
        </row>
        <row r="404">
          <cell r="A404" t="str">
            <v>503.024415</v>
          </cell>
          <cell r="H404">
            <v>52363.310000000005</v>
          </cell>
          <cell r="K404">
            <v>52363.310000000005</v>
          </cell>
          <cell r="M404">
            <v>827.66</v>
          </cell>
        </row>
        <row r="405">
          <cell r="A405" t="str">
            <v>503.024420</v>
          </cell>
          <cell r="H405">
            <v>5751.570000000007</v>
          </cell>
          <cell r="K405">
            <v>5751.570000000007</v>
          </cell>
          <cell r="M405">
            <v>83331.009999999995</v>
          </cell>
        </row>
        <row r="406">
          <cell r="A406" t="str">
            <v>503.024425</v>
          </cell>
          <cell r="H406">
            <v>0</v>
          </cell>
          <cell r="K406">
            <v>0</v>
          </cell>
          <cell r="M406">
            <v>0</v>
          </cell>
        </row>
        <row r="407">
          <cell r="A407" t="str">
            <v>503.024430</v>
          </cell>
          <cell r="H407">
            <v>0</v>
          </cell>
          <cell r="K407">
            <v>0</v>
          </cell>
          <cell r="M407">
            <v>0</v>
          </cell>
        </row>
        <row r="408">
          <cell r="A408" t="str">
            <v>503.029910</v>
          </cell>
          <cell r="H408">
            <v>0</v>
          </cell>
          <cell r="K408">
            <v>0</v>
          </cell>
          <cell r="M408">
            <v>0</v>
          </cell>
        </row>
        <row r="409">
          <cell r="A409" t="str">
            <v>503.029920</v>
          </cell>
          <cell r="H409">
            <v>0</v>
          </cell>
          <cell r="K409">
            <v>0</v>
          </cell>
          <cell r="M409">
            <v>0</v>
          </cell>
        </row>
        <row r="410">
          <cell r="A410" t="str">
            <v>503.029930</v>
          </cell>
          <cell r="H410">
            <v>-4000</v>
          </cell>
          <cell r="K410">
            <v>-4000</v>
          </cell>
          <cell r="M410">
            <v>0</v>
          </cell>
        </row>
        <row r="411">
          <cell r="A411" t="str">
            <v>503.029990</v>
          </cell>
          <cell r="H411">
            <v>81051.08</v>
          </cell>
          <cell r="K411">
            <v>81051.08</v>
          </cell>
          <cell r="M411">
            <v>81051.08</v>
          </cell>
        </row>
        <row r="412">
          <cell r="A412" t="str">
            <v>503.029999</v>
          </cell>
          <cell r="H412">
            <v>0</v>
          </cell>
          <cell r="K412">
            <v>0</v>
          </cell>
          <cell r="M412">
            <v>0</v>
          </cell>
        </row>
        <row r="413">
          <cell r="A413" t="str">
            <v>503.030110</v>
          </cell>
          <cell r="H413">
            <v>62253.120000000003</v>
          </cell>
          <cell r="K413">
            <v>62253.120000000003</v>
          </cell>
          <cell r="M413">
            <v>62253.120000000003</v>
          </cell>
        </row>
        <row r="414">
          <cell r="A414" t="str">
            <v>503.030111</v>
          </cell>
          <cell r="H414">
            <v>0</v>
          </cell>
          <cell r="K414">
            <v>0</v>
          </cell>
          <cell r="M414">
            <v>0</v>
          </cell>
        </row>
        <row r="415">
          <cell r="A415" t="str">
            <v>503.030120</v>
          </cell>
          <cell r="H415">
            <v>988413.51</v>
          </cell>
          <cell r="K415">
            <v>988413.51</v>
          </cell>
          <cell r="M415">
            <v>988413.55</v>
          </cell>
        </row>
        <row r="416">
          <cell r="A416" t="str">
            <v>503.030140</v>
          </cell>
          <cell r="H416">
            <v>0</v>
          </cell>
          <cell r="K416">
            <v>0</v>
          </cell>
          <cell r="M416">
            <v>0</v>
          </cell>
        </row>
        <row r="417">
          <cell r="A417" t="str">
            <v>503.030210</v>
          </cell>
          <cell r="H417">
            <v>34553.519999999997</v>
          </cell>
          <cell r="K417">
            <v>34553.519999999997</v>
          </cell>
          <cell r="M417">
            <v>34553.519999999997</v>
          </cell>
        </row>
        <row r="418">
          <cell r="A418" t="str">
            <v>503.030405</v>
          </cell>
          <cell r="H418">
            <v>4576</v>
          </cell>
          <cell r="K418">
            <v>4576</v>
          </cell>
          <cell r="M418">
            <v>4576</v>
          </cell>
        </row>
        <row r="419">
          <cell r="A419" t="str">
            <v>503.030410</v>
          </cell>
          <cell r="H419">
            <v>35650.620000000003</v>
          </cell>
          <cell r="K419">
            <v>35650.620000000003</v>
          </cell>
          <cell r="M419">
            <v>35650.620000000003</v>
          </cell>
        </row>
        <row r="420">
          <cell r="A420" t="str">
            <v>503.030424</v>
          </cell>
          <cell r="H420">
            <v>624.77</v>
          </cell>
          <cell r="K420">
            <v>624.77</v>
          </cell>
          <cell r="M420">
            <v>624.77</v>
          </cell>
        </row>
        <row r="421">
          <cell r="A421" t="str">
            <v>503.030425</v>
          </cell>
          <cell r="H421">
            <v>1046.43</v>
          </cell>
          <cell r="K421">
            <v>1046.43</v>
          </cell>
          <cell r="M421">
            <v>1046.43</v>
          </cell>
        </row>
        <row r="422">
          <cell r="A422" t="str">
            <v>503.030430</v>
          </cell>
          <cell r="H422">
            <v>4529.24</v>
          </cell>
          <cell r="K422">
            <v>4529.24</v>
          </cell>
          <cell r="M422">
            <v>4529.24</v>
          </cell>
        </row>
        <row r="423">
          <cell r="A423" t="str">
            <v>503.030435</v>
          </cell>
          <cell r="H423">
            <v>15686.28</v>
          </cell>
          <cell r="K423">
            <v>15686.28</v>
          </cell>
          <cell r="M423">
            <v>15686.28</v>
          </cell>
        </row>
        <row r="424">
          <cell r="A424" t="str">
            <v>503.030440</v>
          </cell>
          <cell r="H424">
            <v>0</v>
          </cell>
          <cell r="K424">
            <v>0</v>
          </cell>
          <cell r="M424">
            <v>0</v>
          </cell>
        </row>
        <row r="425">
          <cell r="A425" t="str">
            <v>503.030445</v>
          </cell>
          <cell r="H425">
            <v>10500</v>
          </cell>
          <cell r="K425">
            <v>10500</v>
          </cell>
          <cell r="M425">
            <v>10500</v>
          </cell>
        </row>
        <row r="426">
          <cell r="A426" t="str">
            <v>503.030450</v>
          </cell>
          <cell r="H426">
            <v>10200</v>
          </cell>
          <cell r="K426">
            <v>10200</v>
          </cell>
          <cell r="M426">
            <v>10200</v>
          </cell>
        </row>
        <row r="427">
          <cell r="A427" t="str">
            <v>503.030455</v>
          </cell>
          <cell r="H427">
            <v>0</v>
          </cell>
          <cell r="K427">
            <v>0</v>
          </cell>
          <cell r="M427">
            <v>0</v>
          </cell>
        </row>
        <row r="428">
          <cell r="A428" t="str">
            <v>503.030460</v>
          </cell>
          <cell r="H428">
            <v>0</v>
          </cell>
          <cell r="K428">
            <v>0</v>
          </cell>
          <cell r="M428">
            <v>0</v>
          </cell>
        </row>
        <row r="429">
          <cell r="A429" t="str">
            <v>503.030465</v>
          </cell>
          <cell r="H429">
            <v>78118</v>
          </cell>
          <cell r="K429">
            <v>78118</v>
          </cell>
          <cell r="M429">
            <v>78118</v>
          </cell>
        </row>
        <row r="430">
          <cell r="A430" t="str">
            <v>503.030470</v>
          </cell>
          <cell r="H430">
            <v>0</v>
          </cell>
          <cell r="K430">
            <v>0</v>
          </cell>
          <cell r="M430">
            <v>0</v>
          </cell>
        </row>
        <row r="431">
          <cell r="A431" t="str">
            <v>503.030475</v>
          </cell>
          <cell r="H431">
            <v>155000</v>
          </cell>
          <cell r="K431">
            <v>155000</v>
          </cell>
          <cell r="M431">
            <v>155000</v>
          </cell>
        </row>
        <row r="432">
          <cell r="A432" t="str">
            <v>503.030480</v>
          </cell>
          <cell r="H432">
            <v>18181.3</v>
          </cell>
          <cell r="K432">
            <v>18181.3</v>
          </cell>
          <cell r="M432">
            <v>24718.82</v>
          </cell>
        </row>
        <row r="433">
          <cell r="A433" t="str">
            <v>503.030610</v>
          </cell>
          <cell r="H433">
            <v>620.74</v>
          </cell>
          <cell r="K433">
            <v>620.74</v>
          </cell>
          <cell r="M433">
            <v>6258.93</v>
          </cell>
        </row>
        <row r="434">
          <cell r="A434" t="str">
            <v>503.030905</v>
          </cell>
          <cell r="H434">
            <v>0</v>
          </cell>
          <cell r="K434">
            <v>0</v>
          </cell>
          <cell r="M434">
            <v>0</v>
          </cell>
        </row>
        <row r="435">
          <cell r="A435" t="str">
            <v>503.032105</v>
          </cell>
          <cell r="H435">
            <v>15000</v>
          </cell>
          <cell r="K435">
            <v>15000</v>
          </cell>
          <cell r="M435">
            <v>23050</v>
          </cell>
        </row>
        <row r="436">
          <cell r="A436" t="str">
            <v>503.032205</v>
          </cell>
          <cell r="H436">
            <v>4060</v>
          </cell>
          <cell r="K436">
            <v>4060</v>
          </cell>
          <cell r="M436">
            <v>5280</v>
          </cell>
        </row>
        <row r="437">
          <cell r="A437" t="str">
            <v>503.032210</v>
          </cell>
          <cell r="H437">
            <v>6825</v>
          </cell>
          <cell r="K437">
            <v>6825</v>
          </cell>
          <cell r="M437">
            <v>6825</v>
          </cell>
        </row>
        <row r="438">
          <cell r="A438" t="str">
            <v>503.032215</v>
          </cell>
          <cell r="H438">
            <v>40521.480000000003</v>
          </cell>
          <cell r="K438">
            <v>40521.480000000003</v>
          </cell>
          <cell r="M438">
            <v>40521.480000000003</v>
          </cell>
        </row>
        <row r="439">
          <cell r="A439" t="str">
            <v>503.032225</v>
          </cell>
          <cell r="H439">
            <v>22159.98</v>
          </cell>
          <cell r="K439">
            <v>22159.98</v>
          </cell>
          <cell r="M439">
            <v>22159.98</v>
          </cell>
        </row>
        <row r="440">
          <cell r="A440" t="str">
            <v>503.032405</v>
          </cell>
          <cell r="H440">
            <v>0</v>
          </cell>
          <cell r="K440">
            <v>0</v>
          </cell>
          <cell r="M440">
            <v>0</v>
          </cell>
        </row>
        <row r="441">
          <cell r="A441" t="str">
            <v>503.032505</v>
          </cell>
          <cell r="H441">
            <v>0</v>
          </cell>
          <cell r="K441">
            <v>0</v>
          </cell>
          <cell r="M441">
            <v>0</v>
          </cell>
        </row>
        <row r="442">
          <cell r="A442" t="str">
            <v>503.032510</v>
          </cell>
          <cell r="H442">
            <v>60163.66</v>
          </cell>
          <cell r="K442">
            <v>60163.66</v>
          </cell>
          <cell r="M442">
            <v>72313.34</v>
          </cell>
        </row>
        <row r="443">
          <cell r="A443" t="str">
            <v>503.032515</v>
          </cell>
          <cell r="H443">
            <v>277477.08</v>
          </cell>
          <cell r="K443">
            <v>277477.08</v>
          </cell>
          <cell r="M443">
            <v>277477.08</v>
          </cell>
        </row>
        <row r="444">
          <cell r="A444" t="str">
            <v>503.032801</v>
          </cell>
          <cell r="H444">
            <v>0</v>
          </cell>
          <cell r="K444">
            <v>0</v>
          </cell>
          <cell r="M444">
            <v>0</v>
          </cell>
        </row>
        <row r="445">
          <cell r="A445" t="str">
            <v>503.032811</v>
          </cell>
          <cell r="H445">
            <v>0</v>
          </cell>
          <cell r="K445">
            <v>0</v>
          </cell>
          <cell r="M445">
            <v>0</v>
          </cell>
        </row>
        <row r="446">
          <cell r="A446" t="str">
            <v>503.032841</v>
          </cell>
          <cell r="H446">
            <v>5024.1400000000003</v>
          </cell>
          <cell r="K446">
            <v>5024.1400000000003</v>
          </cell>
          <cell r="M446">
            <v>0</v>
          </cell>
        </row>
        <row r="447">
          <cell r="A447" t="str">
            <v>503.032851</v>
          </cell>
          <cell r="H447">
            <v>15437.5</v>
          </cell>
          <cell r="K447">
            <v>15437.5</v>
          </cell>
          <cell r="M447">
            <v>0</v>
          </cell>
        </row>
        <row r="448">
          <cell r="A448" t="str">
            <v>503.032905</v>
          </cell>
          <cell r="H448">
            <v>159</v>
          </cell>
          <cell r="K448">
            <v>159</v>
          </cell>
          <cell r="M448">
            <v>159</v>
          </cell>
        </row>
        <row r="449">
          <cell r="A449" t="str">
            <v>503.032906</v>
          </cell>
          <cell r="H449">
            <v>83.66</v>
          </cell>
          <cell r="K449">
            <v>83.66</v>
          </cell>
          <cell r="M449">
            <v>83.67</v>
          </cell>
        </row>
        <row r="450">
          <cell r="A450" t="str">
            <v>503.032910</v>
          </cell>
          <cell r="H450">
            <v>0</v>
          </cell>
          <cell r="K450">
            <v>0</v>
          </cell>
          <cell r="M450">
            <v>0</v>
          </cell>
        </row>
        <row r="451">
          <cell r="A451" t="str">
            <v>503.034220</v>
          </cell>
          <cell r="H451">
            <v>0</v>
          </cell>
          <cell r="K451">
            <v>0</v>
          </cell>
          <cell r="M451">
            <v>0</v>
          </cell>
        </row>
        <row r="452">
          <cell r="A452" t="str">
            <v>503.034227</v>
          </cell>
          <cell r="H452">
            <v>0</v>
          </cell>
          <cell r="K452">
            <v>0</v>
          </cell>
          <cell r="M452">
            <v>0</v>
          </cell>
        </row>
        <row r="453">
          <cell r="A453" t="str">
            <v>503.034415</v>
          </cell>
          <cell r="H453">
            <v>17005.349999999999</v>
          </cell>
          <cell r="K453">
            <v>17005.349999999999</v>
          </cell>
          <cell r="M453">
            <v>68465.350000000006</v>
          </cell>
        </row>
        <row r="454">
          <cell r="A454" t="str">
            <v>503.034420</v>
          </cell>
          <cell r="H454">
            <v>4422.76</v>
          </cell>
          <cell r="K454">
            <v>4422.76</v>
          </cell>
          <cell r="M454">
            <v>4342.76</v>
          </cell>
        </row>
        <row r="455">
          <cell r="A455" t="str">
            <v>503.039910</v>
          </cell>
          <cell r="H455">
            <v>0</v>
          </cell>
          <cell r="K455">
            <v>0</v>
          </cell>
          <cell r="M455">
            <v>0</v>
          </cell>
        </row>
        <row r="456">
          <cell r="A456" t="str">
            <v>503.039930</v>
          </cell>
          <cell r="H456">
            <v>4000</v>
          </cell>
          <cell r="K456">
            <v>4000</v>
          </cell>
          <cell r="M456">
            <v>4000</v>
          </cell>
        </row>
        <row r="457">
          <cell r="A457" t="str">
            <v>503.039950</v>
          </cell>
          <cell r="H457">
            <v>7490.91</v>
          </cell>
          <cell r="K457">
            <v>7490.91</v>
          </cell>
          <cell r="M457">
            <v>7490.91</v>
          </cell>
        </row>
        <row r="458">
          <cell r="A458" t="str">
            <v>503.039999</v>
          </cell>
          <cell r="H458">
            <v>70185.740000000005</v>
          </cell>
          <cell r="K458">
            <v>70185.740000000005</v>
          </cell>
          <cell r="M458">
            <v>70185.740000000005</v>
          </cell>
        </row>
        <row r="459">
          <cell r="A459" t="str">
            <v>503.060905</v>
          </cell>
          <cell r="H459">
            <v>0</v>
          </cell>
          <cell r="K459">
            <v>0</v>
          </cell>
          <cell r="M459">
            <v>0</v>
          </cell>
        </row>
        <row r="460">
          <cell r="A460" t="str">
            <v>503.062205</v>
          </cell>
          <cell r="H460">
            <v>0</v>
          </cell>
          <cell r="K460">
            <v>0</v>
          </cell>
          <cell r="M460">
            <v>0</v>
          </cell>
        </row>
        <row r="461">
          <cell r="A461" t="str">
            <v>503.062210</v>
          </cell>
          <cell r="H461">
            <v>0</v>
          </cell>
          <cell r="K461">
            <v>0</v>
          </cell>
          <cell r="M461">
            <v>0</v>
          </cell>
        </row>
        <row r="462">
          <cell r="A462" t="str">
            <v>503.062215</v>
          </cell>
          <cell r="H462">
            <v>0</v>
          </cell>
          <cell r="K462">
            <v>0</v>
          </cell>
          <cell r="M462">
            <v>0</v>
          </cell>
        </row>
        <row r="463">
          <cell r="A463" t="str">
            <v>503.064105</v>
          </cell>
          <cell r="H463">
            <v>50000</v>
          </cell>
          <cell r="K463">
            <v>50000</v>
          </cell>
          <cell r="M463">
            <v>50000</v>
          </cell>
        </row>
        <row r="464">
          <cell r="A464" t="str">
            <v>503.064210</v>
          </cell>
          <cell r="H464">
            <v>0</v>
          </cell>
          <cell r="K464">
            <v>0</v>
          </cell>
          <cell r="M464">
            <v>0</v>
          </cell>
        </row>
        <row r="465">
          <cell r="A465" t="str">
            <v>503.064220</v>
          </cell>
          <cell r="H465">
            <v>55000</v>
          </cell>
          <cell r="K465">
            <v>55000</v>
          </cell>
          <cell r="M465">
            <v>72600</v>
          </cell>
        </row>
        <row r="466">
          <cell r="A466" t="str">
            <v>503.064305</v>
          </cell>
          <cell r="H466">
            <v>106951.87</v>
          </cell>
          <cell r="K466">
            <v>106951.87</v>
          </cell>
          <cell r="M466">
            <v>106951.87</v>
          </cell>
        </row>
        <row r="467">
          <cell r="A467" t="str">
            <v>503.080105.01</v>
          </cell>
          <cell r="H467">
            <v>0</v>
          </cell>
          <cell r="K467">
            <v>0</v>
          </cell>
          <cell r="M467">
            <v>0</v>
          </cell>
        </row>
        <row r="468">
          <cell r="A468" t="str">
            <v>503.080105.02</v>
          </cell>
          <cell r="H468">
            <v>0</v>
          </cell>
          <cell r="K468">
            <v>0</v>
          </cell>
          <cell r="M468">
            <v>0</v>
          </cell>
        </row>
        <row r="469">
          <cell r="A469" t="str">
            <v>503.080110.01</v>
          </cell>
          <cell r="H469">
            <v>0</v>
          </cell>
          <cell r="K469">
            <v>0</v>
          </cell>
          <cell r="M469">
            <v>0</v>
          </cell>
        </row>
        <row r="470">
          <cell r="A470" t="str">
            <v>503.080110.02</v>
          </cell>
          <cell r="H470">
            <v>0</v>
          </cell>
          <cell r="K470">
            <v>0</v>
          </cell>
          <cell r="M470">
            <v>0</v>
          </cell>
        </row>
        <row r="471">
          <cell r="A471" t="str">
            <v>503.080205</v>
          </cell>
          <cell r="H471">
            <v>0</v>
          </cell>
          <cell r="K471">
            <v>0</v>
          </cell>
          <cell r="M471">
            <v>0</v>
          </cell>
        </row>
        <row r="472">
          <cell r="A472" t="str">
            <v>503.080210</v>
          </cell>
          <cell r="H472">
            <v>0</v>
          </cell>
          <cell r="K472">
            <v>0</v>
          </cell>
          <cell r="M472">
            <v>0</v>
          </cell>
        </row>
        <row r="473">
          <cell r="A473" t="str">
            <v>503.080315</v>
          </cell>
          <cell r="H473">
            <v>0</v>
          </cell>
          <cell r="K473">
            <v>0</v>
          </cell>
          <cell r="M473">
            <v>0</v>
          </cell>
        </row>
        <row r="474">
          <cell r="A474" t="str">
            <v>503.080405</v>
          </cell>
          <cell r="H474">
            <v>-1767.15</v>
          </cell>
          <cell r="K474">
            <v>-1767.15</v>
          </cell>
          <cell r="M474">
            <v>0</v>
          </cell>
        </row>
        <row r="475">
          <cell r="A475" t="str">
            <v>503.080410</v>
          </cell>
          <cell r="H475">
            <v>0</v>
          </cell>
          <cell r="K475">
            <v>0</v>
          </cell>
          <cell r="M475">
            <v>0</v>
          </cell>
        </row>
        <row r="476">
          <cell r="A476" t="str">
            <v>503.080425</v>
          </cell>
          <cell r="H476">
            <v>0</v>
          </cell>
          <cell r="K476">
            <v>0</v>
          </cell>
          <cell r="M476">
            <v>0</v>
          </cell>
        </row>
        <row r="477">
          <cell r="A477" t="str">
            <v>503.080430.01</v>
          </cell>
          <cell r="H477">
            <v>0</v>
          </cell>
          <cell r="K477">
            <v>0</v>
          </cell>
          <cell r="M477">
            <v>0</v>
          </cell>
        </row>
        <row r="478">
          <cell r="A478" t="str">
            <v>503.080430.02</v>
          </cell>
          <cell r="H478">
            <v>0</v>
          </cell>
          <cell r="K478">
            <v>0</v>
          </cell>
          <cell r="M478">
            <v>0</v>
          </cell>
        </row>
        <row r="479">
          <cell r="A479" t="str">
            <v>503.080430.03</v>
          </cell>
          <cell r="H479">
            <v>0</v>
          </cell>
          <cell r="K479">
            <v>0</v>
          </cell>
          <cell r="M479">
            <v>0</v>
          </cell>
        </row>
        <row r="480">
          <cell r="A480" t="str">
            <v>503.080430.04</v>
          </cell>
          <cell r="H480">
            <v>0</v>
          </cell>
          <cell r="K480">
            <v>0</v>
          </cell>
          <cell r="M480">
            <v>0</v>
          </cell>
        </row>
        <row r="481">
          <cell r="A481" t="str">
            <v>503.080430.09</v>
          </cell>
          <cell r="H481">
            <v>0</v>
          </cell>
          <cell r="K481">
            <v>0</v>
          </cell>
          <cell r="M481">
            <v>0</v>
          </cell>
        </row>
        <row r="482">
          <cell r="A482" t="str">
            <v>503.080440</v>
          </cell>
          <cell r="H482">
            <v>0</v>
          </cell>
          <cell r="K482">
            <v>0</v>
          </cell>
          <cell r="M482">
            <v>0</v>
          </cell>
        </row>
        <row r="483">
          <cell r="A483" t="str">
            <v>503.080445</v>
          </cell>
          <cell r="H483">
            <v>0</v>
          </cell>
          <cell r="K483">
            <v>0</v>
          </cell>
          <cell r="M483">
            <v>0</v>
          </cell>
        </row>
        <row r="484">
          <cell r="A484" t="str">
            <v>503.080499.01</v>
          </cell>
          <cell r="H484">
            <v>0</v>
          </cell>
          <cell r="K484">
            <v>0</v>
          </cell>
          <cell r="M484">
            <v>0</v>
          </cell>
        </row>
        <row r="485">
          <cell r="A485" t="str">
            <v>503.080499.02</v>
          </cell>
          <cell r="H485">
            <v>0</v>
          </cell>
          <cell r="K485">
            <v>0</v>
          </cell>
          <cell r="M485">
            <v>0</v>
          </cell>
        </row>
        <row r="486">
          <cell r="A486" t="str">
            <v>503.080605</v>
          </cell>
          <cell r="H486">
            <v>0</v>
          </cell>
          <cell r="K486">
            <v>0</v>
          </cell>
          <cell r="M486">
            <v>0</v>
          </cell>
        </row>
        <row r="487">
          <cell r="A487" t="str">
            <v>503.080615</v>
          </cell>
          <cell r="H487">
            <v>0</v>
          </cell>
          <cell r="K487">
            <v>0</v>
          </cell>
          <cell r="M487">
            <v>0</v>
          </cell>
        </row>
        <row r="488">
          <cell r="A488" t="str">
            <v>503.080620</v>
          </cell>
          <cell r="H488">
            <v>0</v>
          </cell>
          <cell r="K488">
            <v>0</v>
          </cell>
          <cell r="M488">
            <v>0</v>
          </cell>
        </row>
        <row r="489">
          <cell r="A489" t="str">
            <v>503.080635</v>
          </cell>
          <cell r="H489">
            <v>0</v>
          </cell>
          <cell r="K489">
            <v>0</v>
          </cell>
          <cell r="M489">
            <v>0</v>
          </cell>
        </row>
        <row r="490">
          <cell r="A490" t="str">
            <v>503.080705</v>
          </cell>
          <cell r="H490">
            <v>0</v>
          </cell>
          <cell r="K490">
            <v>0</v>
          </cell>
          <cell r="M490">
            <v>0</v>
          </cell>
        </row>
        <row r="491">
          <cell r="A491" t="str">
            <v>503.080805</v>
          </cell>
          <cell r="H491">
            <v>0</v>
          </cell>
          <cell r="K491">
            <v>0</v>
          </cell>
          <cell r="M491">
            <v>0</v>
          </cell>
        </row>
        <row r="492">
          <cell r="A492" t="str">
            <v>503.080815</v>
          </cell>
          <cell r="H492">
            <v>-3580</v>
          </cell>
          <cell r="K492">
            <v>-3580</v>
          </cell>
          <cell r="M492">
            <v>0</v>
          </cell>
        </row>
      </sheetData>
      <sheetData sheetId="17">
        <row r="1">
          <cell r="A1" t="str">
            <v>Account No.</v>
          </cell>
          <cell r="H1" t="str">
            <v>This Period Balance</v>
          </cell>
          <cell r="K1" t="str">
            <v>Ending Balance</v>
          </cell>
        </row>
        <row r="2">
          <cell r="A2" t="str">
            <v>500.001105.01</v>
          </cell>
          <cell r="H2">
            <v>-45674.36</v>
          </cell>
          <cell r="K2">
            <v>53041.729999999996</v>
          </cell>
        </row>
        <row r="3">
          <cell r="A3" t="str">
            <v>500.001105.02</v>
          </cell>
          <cell r="H3">
            <v>0</v>
          </cell>
          <cell r="K3">
            <v>0</v>
          </cell>
        </row>
        <row r="4">
          <cell r="A4" t="str">
            <v>500.001110.01</v>
          </cell>
          <cell r="H4">
            <v>3982951.9400000004</v>
          </cell>
          <cell r="K4">
            <v>18751640.07</v>
          </cell>
        </row>
        <row r="5">
          <cell r="A5" t="str">
            <v>500.001110.02</v>
          </cell>
          <cell r="H5">
            <v>0</v>
          </cell>
          <cell r="K5">
            <v>0</v>
          </cell>
        </row>
        <row r="6">
          <cell r="A6" t="str">
            <v>500.001210</v>
          </cell>
          <cell r="H6">
            <v>3229160.3499999996</v>
          </cell>
          <cell r="K6">
            <v>28617585</v>
          </cell>
        </row>
        <row r="7">
          <cell r="A7" t="str">
            <v>500.001211</v>
          </cell>
          <cell r="H7">
            <v>0</v>
          </cell>
          <cell r="K7">
            <v>0</v>
          </cell>
        </row>
        <row r="8">
          <cell r="A8" t="str">
            <v>500.001215.01</v>
          </cell>
          <cell r="H8">
            <v>0</v>
          </cell>
          <cell r="K8">
            <v>-975975.98</v>
          </cell>
        </row>
        <row r="9">
          <cell r="A9" t="str">
            <v>500.001215.02</v>
          </cell>
          <cell r="H9">
            <v>0</v>
          </cell>
          <cell r="K9">
            <v>0</v>
          </cell>
        </row>
        <row r="10">
          <cell r="A10" t="str">
            <v>500.001305.01</v>
          </cell>
          <cell r="H10">
            <v>-11073756.140000001</v>
          </cell>
          <cell r="K10">
            <v>85432.490000000224</v>
          </cell>
        </row>
        <row r="11">
          <cell r="A11" t="str">
            <v>500.001305.02</v>
          </cell>
          <cell r="H11">
            <v>100650.71</v>
          </cell>
          <cell r="K11">
            <v>-83570.759999999995</v>
          </cell>
        </row>
        <row r="12">
          <cell r="A12" t="str">
            <v>500.001305.03</v>
          </cell>
          <cell r="H12">
            <v>0</v>
          </cell>
          <cell r="K12">
            <v>0</v>
          </cell>
        </row>
        <row r="13">
          <cell r="A13" t="str">
            <v>500.001305.07</v>
          </cell>
          <cell r="H13">
            <v>0</v>
          </cell>
          <cell r="K13">
            <v>0</v>
          </cell>
        </row>
        <row r="14">
          <cell r="A14" t="str">
            <v>500.001305.09</v>
          </cell>
          <cell r="H14">
            <v>-3931736</v>
          </cell>
          <cell r="K14">
            <v>2421975.84</v>
          </cell>
        </row>
        <row r="15">
          <cell r="A15" t="str">
            <v>500.001310.01</v>
          </cell>
          <cell r="H15">
            <v>266183.39</v>
          </cell>
          <cell r="K15">
            <v>1786931.0499999998</v>
          </cell>
        </row>
        <row r="16">
          <cell r="A16" t="str">
            <v>500.001310.02</v>
          </cell>
          <cell r="H16">
            <v>-202966.22</v>
          </cell>
          <cell r="K16">
            <v>0</v>
          </cell>
        </row>
        <row r="17">
          <cell r="A17" t="str">
            <v>500.001315</v>
          </cell>
          <cell r="H17">
            <v>11626.669999999998</v>
          </cell>
          <cell r="K17">
            <v>-6580.8000000000029</v>
          </cell>
        </row>
        <row r="18">
          <cell r="A18" t="str">
            <v>500.001320</v>
          </cell>
          <cell r="H18">
            <v>-815507.1399999999</v>
          </cell>
          <cell r="K18">
            <v>-813138.79999999993</v>
          </cell>
        </row>
        <row r="19">
          <cell r="A19" t="str">
            <v>500.001325.01</v>
          </cell>
          <cell r="H19">
            <v>0</v>
          </cell>
          <cell r="K19">
            <v>0</v>
          </cell>
        </row>
        <row r="20">
          <cell r="A20" t="str">
            <v>500.001325.02</v>
          </cell>
          <cell r="H20">
            <v>1383.13</v>
          </cell>
          <cell r="K20">
            <v>1383.13</v>
          </cell>
        </row>
        <row r="21">
          <cell r="A21" t="str">
            <v>500.001325.03</v>
          </cell>
          <cell r="H21">
            <v>26424.409999999916</v>
          </cell>
          <cell r="K21">
            <v>75613.609999999913</v>
          </cell>
        </row>
        <row r="22">
          <cell r="A22" t="str">
            <v>500.001325.04</v>
          </cell>
          <cell r="H22">
            <v>0</v>
          </cell>
          <cell r="K22">
            <v>0</v>
          </cell>
        </row>
        <row r="23">
          <cell r="A23" t="str">
            <v>500.001330</v>
          </cell>
          <cell r="H23">
            <v>0</v>
          </cell>
          <cell r="K23">
            <v>15</v>
          </cell>
        </row>
        <row r="24">
          <cell r="A24" t="str">
            <v>500.001335</v>
          </cell>
          <cell r="H24">
            <v>0</v>
          </cell>
          <cell r="K24">
            <v>0</v>
          </cell>
        </row>
        <row r="25">
          <cell r="A25" t="str">
            <v>500.001336</v>
          </cell>
          <cell r="H25">
            <v>-2385.9700000000003</v>
          </cell>
          <cell r="K25">
            <v>-58954.239999999998</v>
          </cell>
        </row>
        <row r="26">
          <cell r="A26" t="str">
            <v>500.001337</v>
          </cell>
          <cell r="H26">
            <v>0</v>
          </cell>
          <cell r="K26">
            <v>0</v>
          </cell>
        </row>
        <row r="27">
          <cell r="A27" t="str">
            <v>500.001340</v>
          </cell>
          <cell r="H27">
            <v>14239354.139999999</v>
          </cell>
          <cell r="K27">
            <v>25011592.129999999</v>
          </cell>
        </row>
        <row r="28">
          <cell r="A28" t="str">
            <v>500.001501</v>
          </cell>
          <cell r="H28">
            <v>-645007.46000000008</v>
          </cell>
          <cell r="K28">
            <v>-6217860.3300000001</v>
          </cell>
        </row>
        <row r="29">
          <cell r="A29" t="str">
            <v>500.001502</v>
          </cell>
          <cell r="H29">
            <v>-20621.740000000005</v>
          </cell>
          <cell r="K29">
            <v>1031281.9199999999</v>
          </cell>
        </row>
        <row r="30">
          <cell r="A30" t="str">
            <v>500.001503</v>
          </cell>
          <cell r="H30">
            <v>0</v>
          </cell>
          <cell r="K30">
            <v>0</v>
          </cell>
        </row>
        <row r="31">
          <cell r="A31" t="str">
            <v>500.001504</v>
          </cell>
          <cell r="H31">
            <v>0</v>
          </cell>
          <cell r="K31">
            <v>0</v>
          </cell>
        </row>
        <row r="32">
          <cell r="A32" t="str">
            <v>500.001506</v>
          </cell>
          <cell r="H32">
            <v>0</v>
          </cell>
          <cell r="K32">
            <v>0</v>
          </cell>
        </row>
        <row r="33">
          <cell r="A33" t="str">
            <v>500.001507</v>
          </cell>
          <cell r="H33">
            <v>-11066474.449999996</v>
          </cell>
          <cell r="K33">
            <v>-46345339.489999995</v>
          </cell>
        </row>
        <row r="34">
          <cell r="A34" t="str">
            <v>500.001511</v>
          </cell>
          <cell r="H34">
            <v>0</v>
          </cell>
          <cell r="K34">
            <v>0</v>
          </cell>
        </row>
        <row r="35">
          <cell r="A35" t="str">
            <v>500.001514</v>
          </cell>
          <cell r="H35">
            <v>0</v>
          </cell>
          <cell r="K35">
            <v>0</v>
          </cell>
        </row>
        <row r="36">
          <cell r="A36" t="str">
            <v>500.001516</v>
          </cell>
          <cell r="H36">
            <v>0</v>
          </cell>
          <cell r="K36">
            <v>0</v>
          </cell>
        </row>
        <row r="37">
          <cell r="A37" t="str">
            <v>500.001520</v>
          </cell>
          <cell r="H37">
            <v>41501.75</v>
          </cell>
          <cell r="K37">
            <v>71623.02</v>
          </cell>
        </row>
        <row r="38">
          <cell r="A38" t="str">
            <v>500.001528</v>
          </cell>
          <cell r="H38">
            <v>-3195627.21</v>
          </cell>
          <cell r="K38">
            <v>-3195627.21</v>
          </cell>
        </row>
        <row r="39">
          <cell r="A39" t="str">
            <v>500.001534</v>
          </cell>
          <cell r="H39">
            <v>10980130.050000001</v>
          </cell>
          <cell r="K39">
            <v>12324119.720000001</v>
          </cell>
        </row>
        <row r="40">
          <cell r="A40" t="str">
            <v>500.001543</v>
          </cell>
          <cell r="H40">
            <v>0</v>
          </cell>
          <cell r="K40">
            <v>0</v>
          </cell>
        </row>
        <row r="41">
          <cell r="A41" t="str">
            <v>500.001559</v>
          </cell>
          <cell r="H41">
            <v>0</v>
          </cell>
          <cell r="K41">
            <v>0</v>
          </cell>
        </row>
        <row r="42">
          <cell r="A42" t="str">
            <v>500.001567</v>
          </cell>
          <cell r="H42">
            <v>135730.81</v>
          </cell>
          <cell r="K42">
            <v>248795.58000000002</v>
          </cell>
        </row>
        <row r="43">
          <cell r="A43" t="str">
            <v>500.001705.01</v>
          </cell>
          <cell r="H43">
            <v>-5180.43</v>
          </cell>
          <cell r="K43">
            <v>9.999999999308784E-3</v>
          </cell>
        </row>
        <row r="44">
          <cell r="A44" t="str">
            <v>500.001705.02</v>
          </cell>
          <cell r="H44">
            <v>0</v>
          </cell>
          <cell r="K44">
            <v>0</v>
          </cell>
        </row>
        <row r="45">
          <cell r="A45" t="str">
            <v>500.001710.01</v>
          </cell>
          <cell r="H45">
            <v>0</v>
          </cell>
          <cell r="K45">
            <v>0</v>
          </cell>
        </row>
        <row r="46">
          <cell r="A46" t="str">
            <v>500.001715</v>
          </cell>
          <cell r="H46">
            <v>0</v>
          </cell>
          <cell r="K46">
            <v>0</v>
          </cell>
        </row>
        <row r="47">
          <cell r="A47" t="str">
            <v>500.001721.1107</v>
          </cell>
          <cell r="H47">
            <v>-71956.27</v>
          </cell>
          <cell r="K47">
            <v>2554620.02</v>
          </cell>
        </row>
        <row r="48">
          <cell r="A48" t="str">
            <v>500.001721.1191</v>
          </cell>
          <cell r="H48">
            <v>19592.46</v>
          </cell>
          <cell r="K48">
            <v>46282.149999999994</v>
          </cell>
        </row>
        <row r="49">
          <cell r="A49" t="str">
            <v>500.001725</v>
          </cell>
          <cell r="H49">
            <v>0</v>
          </cell>
          <cell r="K49">
            <v>0</v>
          </cell>
        </row>
        <row r="50">
          <cell r="A50" t="str">
            <v>500.001734</v>
          </cell>
          <cell r="H50">
            <v>0</v>
          </cell>
          <cell r="K50">
            <v>0</v>
          </cell>
        </row>
        <row r="51">
          <cell r="A51" t="str">
            <v>500.001735</v>
          </cell>
          <cell r="H51">
            <v>0</v>
          </cell>
          <cell r="K51">
            <v>0</v>
          </cell>
        </row>
        <row r="52">
          <cell r="A52" t="str">
            <v>500.001805</v>
          </cell>
          <cell r="H52">
            <v>159831.65</v>
          </cell>
          <cell r="K52">
            <v>150020.88999999998</v>
          </cell>
        </row>
        <row r="53">
          <cell r="A53" t="str">
            <v>500.001815</v>
          </cell>
          <cell r="H53">
            <v>0</v>
          </cell>
          <cell r="K53">
            <v>0</v>
          </cell>
        </row>
        <row r="54">
          <cell r="A54" t="str">
            <v>500.001820</v>
          </cell>
          <cell r="H54">
            <v>-173250</v>
          </cell>
          <cell r="K54">
            <v>0</v>
          </cell>
        </row>
        <row r="55">
          <cell r="A55" t="str">
            <v>500.001825</v>
          </cell>
          <cell r="H55">
            <v>-31533.929999999993</v>
          </cell>
          <cell r="K55">
            <v>128965.12</v>
          </cell>
        </row>
        <row r="56">
          <cell r="A56" t="str">
            <v>500.001835</v>
          </cell>
          <cell r="H56">
            <v>-1650743.6199999996</v>
          </cell>
          <cell r="K56">
            <v>2476509.1900000004</v>
          </cell>
        </row>
        <row r="57">
          <cell r="A57" t="str">
            <v>500.001840</v>
          </cell>
          <cell r="H57">
            <v>-46674.8</v>
          </cell>
          <cell r="K57">
            <v>238806.46000000002</v>
          </cell>
        </row>
        <row r="58">
          <cell r="A58" t="str">
            <v>500.002010</v>
          </cell>
          <cell r="H58">
            <v>-1147150.5</v>
          </cell>
          <cell r="K58">
            <v>0</v>
          </cell>
        </row>
        <row r="59">
          <cell r="A59" t="str">
            <v>500.002015</v>
          </cell>
          <cell r="H59">
            <v>-6995725.5499999998</v>
          </cell>
          <cell r="K59">
            <v>1</v>
          </cell>
        </row>
        <row r="60">
          <cell r="A60" t="str">
            <v>500.002030</v>
          </cell>
          <cell r="H60">
            <v>295776</v>
          </cell>
          <cell r="K60">
            <v>674115.26</v>
          </cell>
        </row>
        <row r="61">
          <cell r="A61" t="str">
            <v>500.002040</v>
          </cell>
          <cell r="H61">
            <v>908820.47</v>
          </cell>
          <cell r="K61">
            <v>908820.47</v>
          </cell>
        </row>
        <row r="62">
          <cell r="A62" t="str">
            <v>500.002110</v>
          </cell>
          <cell r="H62">
            <v>1147150.5</v>
          </cell>
          <cell r="K62">
            <v>1</v>
          </cell>
        </row>
        <row r="63">
          <cell r="A63" t="str">
            <v>500.002115</v>
          </cell>
          <cell r="H63">
            <v>6995725.9199999999</v>
          </cell>
          <cell r="K63">
            <v>0.28000000026077032</v>
          </cell>
        </row>
        <row r="64">
          <cell r="A64" t="str">
            <v>500.002130</v>
          </cell>
          <cell r="H64">
            <v>-33930.449999999997</v>
          </cell>
          <cell r="K64">
            <v>-412146.47000000003</v>
          </cell>
        </row>
        <row r="65">
          <cell r="A65" t="str">
            <v>500.002140</v>
          </cell>
          <cell r="H65">
            <v>-91629.03</v>
          </cell>
          <cell r="K65">
            <v>-91629.03</v>
          </cell>
        </row>
        <row r="66">
          <cell r="A66" t="str">
            <v>500.004110</v>
          </cell>
          <cell r="H66">
            <v>-8477.4599999999991</v>
          </cell>
          <cell r="K66">
            <v>-26291.25</v>
          </cell>
        </row>
        <row r="67">
          <cell r="A67" t="str">
            <v>500.004190</v>
          </cell>
          <cell r="H67">
            <v>0</v>
          </cell>
          <cell r="K67">
            <v>15</v>
          </cell>
        </row>
        <row r="68">
          <cell r="A68" t="str">
            <v>500.004301</v>
          </cell>
          <cell r="H68">
            <v>0</v>
          </cell>
          <cell r="K68">
            <v>0</v>
          </cell>
        </row>
        <row r="69">
          <cell r="A69" t="str">
            <v>500.004302</v>
          </cell>
          <cell r="H69">
            <v>0</v>
          </cell>
          <cell r="K69">
            <v>0</v>
          </cell>
        </row>
        <row r="70">
          <cell r="A70" t="str">
            <v>500.004303.01</v>
          </cell>
          <cell r="H70">
            <v>2350</v>
          </cell>
          <cell r="K70">
            <v>-39774</v>
          </cell>
        </row>
        <row r="71">
          <cell r="A71" t="str">
            <v>500.004303.02</v>
          </cell>
          <cell r="H71">
            <v>0</v>
          </cell>
          <cell r="K71">
            <v>0</v>
          </cell>
        </row>
        <row r="72">
          <cell r="A72" t="str">
            <v>500.004304</v>
          </cell>
          <cell r="H72">
            <v>-54787.050000000047</v>
          </cell>
          <cell r="K72">
            <v>-1012311.92</v>
          </cell>
        </row>
        <row r="73">
          <cell r="A73" t="str">
            <v>500.004305</v>
          </cell>
          <cell r="H73">
            <v>-18050.54</v>
          </cell>
          <cell r="K73">
            <v>-364608.69999999995</v>
          </cell>
        </row>
        <row r="74">
          <cell r="A74" t="str">
            <v>500.004306</v>
          </cell>
          <cell r="H74">
            <v>360000</v>
          </cell>
          <cell r="K74">
            <v>-369000</v>
          </cell>
        </row>
        <row r="75">
          <cell r="A75" t="str">
            <v>500.004307.02</v>
          </cell>
          <cell r="H75">
            <v>210000</v>
          </cell>
          <cell r="K75">
            <v>-245000</v>
          </cell>
        </row>
        <row r="76">
          <cell r="A76" t="str">
            <v>500.004307.04</v>
          </cell>
          <cell r="H76">
            <v>0</v>
          </cell>
          <cell r="K76">
            <v>0</v>
          </cell>
        </row>
        <row r="77">
          <cell r="A77" t="str">
            <v>500.004308.01</v>
          </cell>
          <cell r="H77">
            <v>0</v>
          </cell>
          <cell r="K77">
            <v>0</v>
          </cell>
        </row>
        <row r="78">
          <cell r="A78" t="str">
            <v>500.004311</v>
          </cell>
          <cell r="H78">
            <v>930911.25999999989</v>
          </cell>
          <cell r="K78">
            <v>930911.25999999989</v>
          </cell>
        </row>
        <row r="79">
          <cell r="A79" t="str">
            <v>500.004312</v>
          </cell>
          <cell r="H79">
            <v>260033.15</v>
          </cell>
          <cell r="K79">
            <v>0</v>
          </cell>
        </row>
        <row r="80">
          <cell r="A80" t="str">
            <v>500.004313</v>
          </cell>
          <cell r="H80">
            <v>0</v>
          </cell>
          <cell r="K80">
            <v>0</v>
          </cell>
        </row>
        <row r="81">
          <cell r="A81" t="str">
            <v>500.004318</v>
          </cell>
          <cell r="H81">
            <v>342207.91</v>
          </cell>
          <cell r="K81">
            <v>-71083.360000000044</v>
          </cell>
        </row>
        <row r="82">
          <cell r="A82" t="str">
            <v>500.004321</v>
          </cell>
          <cell r="H82">
            <v>7561985.1400000006</v>
          </cell>
          <cell r="K82">
            <v>1754381.1100000003</v>
          </cell>
        </row>
        <row r="83">
          <cell r="A83" t="str">
            <v>500.004326</v>
          </cell>
          <cell r="H83">
            <v>-3836887</v>
          </cell>
          <cell r="K83">
            <v>-3836887</v>
          </cell>
        </row>
        <row r="84">
          <cell r="A84" t="str">
            <v>500.004327</v>
          </cell>
          <cell r="H84">
            <v>142862.79999999999</v>
          </cell>
          <cell r="K84">
            <v>-116276.24000000002</v>
          </cell>
        </row>
        <row r="85">
          <cell r="A85" t="str">
            <v>500.004329</v>
          </cell>
          <cell r="H85">
            <v>535709.52</v>
          </cell>
          <cell r="K85">
            <v>0</v>
          </cell>
        </row>
        <row r="86">
          <cell r="A86" t="str">
            <v>500.004399</v>
          </cell>
          <cell r="H86">
            <v>913556.48000000045</v>
          </cell>
          <cell r="K86">
            <v>-5960126.6899999995</v>
          </cell>
        </row>
        <row r="87">
          <cell r="A87" t="str">
            <v>500.004405</v>
          </cell>
          <cell r="H87">
            <v>-3364021.83</v>
          </cell>
          <cell r="K87">
            <v>-3364021.83</v>
          </cell>
        </row>
        <row r="88">
          <cell r="A88" t="str">
            <v>500.004410</v>
          </cell>
          <cell r="H88">
            <v>0</v>
          </cell>
          <cell r="K88">
            <v>-12777.14</v>
          </cell>
        </row>
        <row r="89">
          <cell r="A89" t="str">
            <v>500.004415</v>
          </cell>
          <cell r="H89">
            <v>-442610.06999999995</v>
          </cell>
          <cell r="K89">
            <v>-1464220.7</v>
          </cell>
        </row>
        <row r="90">
          <cell r="A90" t="str">
            <v>500.004416</v>
          </cell>
          <cell r="H90">
            <v>0</v>
          </cell>
          <cell r="K90">
            <v>0</v>
          </cell>
        </row>
        <row r="91">
          <cell r="A91" t="str">
            <v>500.004910</v>
          </cell>
          <cell r="H91">
            <v>0</v>
          </cell>
          <cell r="K91">
            <v>-450000</v>
          </cell>
        </row>
        <row r="92">
          <cell r="A92" t="str">
            <v>500.004915.01</v>
          </cell>
          <cell r="H92">
            <v>0</v>
          </cell>
          <cell r="K92">
            <v>0</v>
          </cell>
        </row>
        <row r="93">
          <cell r="A93" t="str">
            <v>500.004915.02</v>
          </cell>
          <cell r="H93">
            <v>0</v>
          </cell>
          <cell r="K93">
            <v>0</v>
          </cell>
        </row>
        <row r="94">
          <cell r="A94" t="str">
            <v>500.004925</v>
          </cell>
          <cell r="H94">
            <v>0</v>
          </cell>
          <cell r="K94">
            <v>0</v>
          </cell>
        </row>
        <row r="95">
          <cell r="A95" t="str">
            <v>500.004926</v>
          </cell>
          <cell r="H95">
            <v>18541340.859999999</v>
          </cell>
          <cell r="K95">
            <v>4687758.09</v>
          </cell>
        </row>
        <row r="96">
          <cell r="A96" t="str">
            <v>500.004927</v>
          </cell>
          <cell r="H96">
            <v>0</v>
          </cell>
          <cell r="K96">
            <v>0</v>
          </cell>
        </row>
        <row r="97">
          <cell r="A97" t="str">
            <v>500.004940</v>
          </cell>
          <cell r="H97">
            <v>0</v>
          </cell>
          <cell r="K97">
            <v>0</v>
          </cell>
        </row>
        <row r="98">
          <cell r="A98" t="str">
            <v>500.004999</v>
          </cell>
          <cell r="H98">
            <v>0</v>
          </cell>
          <cell r="K98">
            <v>0</v>
          </cell>
        </row>
        <row r="99">
          <cell r="A99" t="str">
            <v>501.010010</v>
          </cell>
          <cell r="H99">
            <v>0</v>
          </cell>
          <cell r="K99">
            <v>0</v>
          </cell>
        </row>
        <row r="100">
          <cell r="A100" t="str">
            <v>501.010220</v>
          </cell>
          <cell r="H100">
            <v>304681.81</v>
          </cell>
          <cell r="K100">
            <v>304681.81</v>
          </cell>
        </row>
        <row r="101">
          <cell r="A101" t="str">
            <v>501.010225</v>
          </cell>
          <cell r="H101">
            <v>0</v>
          </cell>
          <cell r="K101">
            <v>0</v>
          </cell>
        </row>
        <row r="102">
          <cell r="A102" t="str">
            <v>501.010710</v>
          </cell>
          <cell r="H102">
            <v>0</v>
          </cell>
          <cell r="K102">
            <v>0</v>
          </cell>
        </row>
        <row r="103">
          <cell r="A103" t="str">
            <v>501.019990</v>
          </cell>
          <cell r="H103">
            <v>0</v>
          </cell>
          <cell r="K103">
            <v>0</v>
          </cell>
        </row>
        <row r="104">
          <cell r="A104" t="str">
            <v>501.020110</v>
          </cell>
          <cell r="H104">
            <v>0</v>
          </cell>
          <cell r="K104">
            <v>0</v>
          </cell>
        </row>
        <row r="105">
          <cell r="A105" t="str">
            <v>501.020111</v>
          </cell>
          <cell r="H105">
            <v>0</v>
          </cell>
          <cell r="K105">
            <v>0</v>
          </cell>
        </row>
        <row r="106">
          <cell r="A106" t="str">
            <v>501.020112</v>
          </cell>
          <cell r="H106">
            <v>0</v>
          </cell>
          <cell r="K106">
            <v>0</v>
          </cell>
        </row>
        <row r="107">
          <cell r="A107" t="str">
            <v>501.020115</v>
          </cell>
          <cell r="H107">
            <v>0</v>
          </cell>
          <cell r="K107">
            <v>0</v>
          </cell>
        </row>
        <row r="108">
          <cell r="A108" t="str">
            <v>501.020210</v>
          </cell>
          <cell r="H108">
            <v>0</v>
          </cell>
          <cell r="K108">
            <v>0</v>
          </cell>
        </row>
        <row r="109">
          <cell r="A109" t="str">
            <v>501.020305</v>
          </cell>
          <cell r="H109">
            <v>0</v>
          </cell>
          <cell r="K109">
            <v>0</v>
          </cell>
        </row>
        <row r="110">
          <cell r="A110" t="str">
            <v>501.020405</v>
          </cell>
          <cell r="H110">
            <v>0</v>
          </cell>
          <cell r="K110">
            <v>0</v>
          </cell>
        </row>
        <row r="111">
          <cell r="A111" t="str">
            <v>501.020410</v>
          </cell>
          <cell r="H111">
            <v>0</v>
          </cell>
          <cell r="K111">
            <v>0</v>
          </cell>
        </row>
        <row r="112">
          <cell r="A112" t="str">
            <v>501.020415</v>
          </cell>
          <cell r="H112">
            <v>0</v>
          </cell>
          <cell r="K112">
            <v>0</v>
          </cell>
        </row>
        <row r="113">
          <cell r="A113" t="str">
            <v>501.020420</v>
          </cell>
          <cell r="H113">
            <v>0</v>
          </cell>
          <cell r="K113">
            <v>0</v>
          </cell>
        </row>
        <row r="114">
          <cell r="A114" t="str">
            <v>501.020424</v>
          </cell>
          <cell r="H114">
            <v>0</v>
          </cell>
          <cell r="K114">
            <v>0</v>
          </cell>
        </row>
        <row r="115">
          <cell r="A115" t="str">
            <v>501.020425</v>
          </cell>
          <cell r="H115">
            <v>0</v>
          </cell>
          <cell r="K115">
            <v>0</v>
          </cell>
        </row>
        <row r="116">
          <cell r="A116" t="str">
            <v>501.020430</v>
          </cell>
          <cell r="H116">
            <v>0</v>
          </cell>
          <cell r="K116">
            <v>0</v>
          </cell>
        </row>
        <row r="117">
          <cell r="A117" t="str">
            <v>501.020435</v>
          </cell>
          <cell r="H117">
            <v>0</v>
          </cell>
          <cell r="K117">
            <v>0</v>
          </cell>
        </row>
        <row r="118">
          <cell r="A118" t="str">
            <v>501.020440</v>
          </cell>
          <cell r="H118">
            <v>0</v>
          </cell>
          <cell r="K118">
            <v>0</v>
          </cell>
        </row>
        <row r="119">
          <cell r="A119" t="str">
            <v>501.020445</v>
          </cell>
          <cell r="H119">
            <v>0</v>
          </cell>
          <cell r="K119">
            <v>0</v>
          </cell>
        </row>
        <row r="120">
          <cell r="A120" t="str">
            <v>501.020450</v>
          </cell>
          <cell r="H120">
            <v>0</v>
          </cell>
          <cell r="K120">
            <v>0</v>
          </cell>
        </row>
        <row r="121">
          <cell r="A121" t="str">
            <v>501.020455</v>
          </cell>
          <cell r="H121">
            <v>0</v>
          </cell>
          <cell r="K121">
            <v>0</v>
          </cell>
        </row>
        <row r="122">
          <cell r="A122" t="str">
            <v>501.020465</v>
          </cell>
          <cell r="H122">
            <v>0</v>
          </cell>
          <cell r="K122">
            <v>0</v>
          </cell>
        </row>
        <row r="123">
          <cell r="A123" t="str">
            <v>501.020470</v>
          </cell>
          <cell r="H123">
            <v>0</v>
          </cell>
          <cell r="K123">
            <v>0</v>
          </cell>
        </row>
        <row r="124">
          <cell r="A124" t="str">
            <v>501.020475</v>
          </cell>
          <cell r="H124">
            <v>0</v>
          </cell>
          <cell r="K124">
            <v>0</v>
          </cell>
        </row>
        <row r="125">
          <cell r="A125" t="str">
            <v>501.020480</v>
          </cell>
          <cell r="H125">
            <v>0</v>
          </cell>
          <cell r="K125">
            <v>0</v>
          </cell>
        </row>
        <row r="126">
          <cell r="A126" t="str">
            <v>501.020510</v>
          </cell>
          <cell r="H126">
            <v>0</v>
          </cell>
          <cell r="K126">
            <v>0</v>
          </cell>
        </row>
        <row r="127">
          <cell r="A127" t="str">
            <v>501.020610</v>
          </cell>
          <cell r="H127">
            <v>0</v>
          </cell>
          <cell r="K127">
            <v>0</v>
          </cell>
        </row>
        <row r="128">
          <cell r="A128" t="str">
            <v>501.020720</v>
          </cell>
          <cell r="H128">
            <v>0</v>
          </cell>
          <cell r="K128">
            <v>0</v>
          </cell>
        </row>
        <row r="129">
          <cell r="A129" t="str">
            <v>501.020730</v>
          </cell>
          <cell r="H129">
            <v>0</v>
          </cell>
          <cell r="K129">
            <v>0</v>
          </cell>
        </row>
        <row r="130">
          <cell r="A130" t="str">
            <v>501.020745</v>
          </cell>
          <cell r="H130">
            <v>0</v>
          </cell>
          <cell r="K130">
            <v>0</v>
          </cell>
        </row>
        <row r="131">
          <cell r="A131" t="str">
            <v>501.020805</v>
          </cell>
          <cell r="H131">
            <v>0</v>
          </cell>
          <cell r="K131">
            <v>0</v>
          </cell>
        </row>
        <row r="132">
          <cell r="A132" t="str">
            <v>501.020905</v>
          </cell>
          <cell r="H132">
            <v>0</v>
          </cell>
          <cell r="K132">
            <v>0</v>
          </cell>
        </row>
        <row r="133">
          <cell r="A133" t="str">
            <v>501.022005</v>
          </cell>
          <cell r="H133">
            <v>-505084.52</v>
          </cell>
          <cell r="K133">
            <v>-505084.52</v>
          </cell>
        </row>
        <row r="134">
          <cell r="A134" t="str">
            <v>501.022105</v>
          </cell>
          <cell r="H134">
            <v>0</v>
          </cell>
          <cell r="K134">
            <v>0</v>
          </cell>
        </row>
        <row r="135">
          <cell r="A135" t="str">
            <v>501.022110</v>
          </cell>
          <cell r="H135">
            <v>0</v>
          </cell>
          <cell r="K135">
            <v>0</v>
          </cell>
        </row>
        <row r="136">
          <cell r="A136" t="str">
            <v>501.022125</v>
          </cell>
          <cell r="H136">
            <v>0</v>
          </cell>
          <cell r="K136">
            <v>0</v>
          </cell>
        </row>
        <row r="137">
          <cell r="A137" t="str">
            <v>501.022205</v>
          </cell>
          <cell r="H137">
            <v>0</v>
          </cell>
          <cell r="K137">
            <v>0</v>
          </cell>
        </row>
        <row r="138">
          <cell r="A138" t="str">
            <v>501.022210</v>
          </cell>
          <cell r="H138">
            <v>0</v>
          </cell>
          <cell r="K138">
            <v>0</v>
          </cell>
        </row>
        <row r="139">
          <cell r="A139" t="str">
            <v>501.022215</v>
          </cell>
          <cell r="H139">
            <v>0</v>
          </cell>
          <cell r="K139">
            <v>0</v>
          </cell>
        </row>
        <row r="140">
          <cell r="A140" t="str">
            <v>501.022220</v>
          </cell>
          <cell r="H140">
            <v>0</v>
          </cell>
          <cell r="K140">
            <v>0</v>
          </cell>
        </row>
        <row r="141">
          <cell r="A141" t="str">
            <v>501.022225</v>
          </cell>
          <cell r="H141">
            <v>0</v>
          </cell>
          <cell r="K141">
            <v>0</v>
          </cell>
        </row>
        <row r="142">
          <cell r="A142" t="str">
            <v>501.022230</v>
          </cell>
          <cell r="H142">
            <v>-100650.53</v>
          </cell>
          <cell r="K142">
            <v>-100650.53</v>
          </cell>
        </row>
        <row r="143">
          <cell r="A143" t="str">
            <v>501.022310</v>
          </cell>
          <cell r="H143">
            <v>0</v>
          </cell>
          <cell r="K143">
            <v>0</v>
          </cell>
        </row>
        <row r="144">
          <cell r="A144" t="str">
            <v>501.022405</v>
          </cell>
          <cell r="H144">
            <v>0</v>
          </cell>
          <cell r="K144">
            <v>0</v>
          </cell>
        </row>
        <row r="145">
          <cell r="A145" t="str">
            <v>501.022505</v>
          </cell>
          <cell r="H145">
            <v>0</v>
          </cell>
          <cell r="K145">
            <v>0</v>
          </cell>
        </row>
        <row r="146">
          <cell r="A146" t="str">
            <v>501.022510</v>
          </cell>
          <cell r="H146">
            <v>0</v>
          </cell>
          <cell r="K146">
            <v>0</v>
          </cell>
        </row>
        <row r="147">
          <cell r="A147" t="str">
            <v>501.022515</v>
          </cell>
          <cell r="H147">
            <v>0</v>
          </cell>
          <cell r="K147">
            <v>0</v>
          </cell>
        </row>
        <row r="148">
          <cell r="A148" t="str">
            <v>501.022605</v>
          </cell>
          <cell r="H148">
            <v>0</v>
          </cell>
          <cell r="K148">
            <v>0</v>
          </cell>
        </row>
        <row r="149">
          <cell r="A149" t="str">
            <v>501.022705</v>
          </cell>
          <cell r="H149">
            <v>0</v>
          </cell>
          <cell r="K149">
            <v>0</v>
          </cell>
        </row>
        <row r="150">
          <cell r="A150" t="str">
            <v>501.024415</v>
          </cell>
          <cell r="H150">
            <v>0</v>
          </cell>
          <cell r="K150">
            <v>0</v>
          </cell>
        </row>
        <row r="151">
          <cell r="A151" t="str">
            <v>501.024420</v>
          </cell>
          <cell r="H151">
            <v>0</v>
          </cell>
          <cell r="K151">
            <v>0</v>
          </cell>
        </row>
        <row r="152">
          <cell r="A152" t="str">
            <v>501.024425</v>
          </cell>
          <cell r="H152">
            <v>0</v>
          </cell>
          <cell r="K152">
            <v>0</v>
          </cell>
        </row>
        <row r="153">
          <cell r="A153" t="str">
            <v>501.024430</v>
          </cell>
          <cell r="H153">
            <v>0</v>
          </cell>
          <cell r="K153">
            <v>0</v>
          </cell>
        </row>
        <row r="154">
          <cell r="A154" t="str">
            <v>501.029910</v>
          </cell>
          <cell r="H154">
            <v>0</v>
          </cell>
          <cell r="K154">
            <v>0</v>
          </cell>
        </row>
        <row r="155">
          <cell r="A155" t="str">
            <v>501.029920</v>
          </cell>
          <cell r="H155">
            <v>0</v>
          </cell>
          <cell r="K155">
            <v>0</v>
          </cell>
        </row>
        <row r="156">
          <cell r="A156" t="str">
            <v>501.029940</v>
          </cell>
          <cell r="H156">
            <v>-260033.15</v>
          </cell>
          <cell r="K156">
            <v>-260033.15</v>
          </cell>
        </row>
        <row r="157">
          <cell r="A157" t="str">
            <v>501.029990</v>
          </cell>
          <cell r="H157">
            <v>0</v>
          </cell>
          <cell r="K157">
            <v>0</v>
          </cell>
        </row>
        <row r="158">
          <cell r="A158" t="str">
            <v>501.029999</v>
          </cell>
          <cell r="H158">
            <v>0</v>
          </cell>
          <cell r="K158">
            <v>0</v>
          </cell>
        </row>
        <row r="159">
          <cell r="A159" t="str">
            <v>501.030110</v>
          </cell>
          <cell r="H159">
            <v>0</v>
          </cell>
          <cell r="K159">
            <v>0</v>
          </cell>
        </row>
        <row r="160">
          <cell r="A160" t="str">
            <v>501.030112</v>
          </cell>
          <cell r="H160">
            <v>0</v>
          </cell>
          <cell r="K160">
            <v>0</v>
          </cell>
        </row>
        <row r="161">
          <cell r="A161" t="str">
            <v>501.030140</v>
          </cell>
          <cell r="H161">
            <v>0</v>
          </cell>
          <cell r="K161">
            <v>0</v>
          </cell>
        </row>
        <row r="162">
          <cell r="A162" t="str">
            <v>501.030210</v>
          </cell>
          <cell r="H162">
            <v>0</v>
          </cell>
          <cell r="K162">
            <v>0</v>
          </cell>
        </row>
        <row r="163">
          <cell r="A163" t="str">
            <v>501.030405</v>
          </cell>
          <cell r="H163">
            <v>0</v>
          </cell>
          <cell r="K163">
            <v>0</v>
          </cell>
        </row>
        <row r="164">
          <cell r="A164" t="str">
            <v>501.030410</v>
          </cell>
          <cell r="H164">
            <v>0</v>
          </cell>
          <cell r="K164">
            <v>0</v>
          </cell>
        </row>
        <row r="165">
          <cell r="A165" t="str">
            <v>501.030424</v>
          </cell>
          <cell r="H165">
            <v>0</v>
          </cell>
          <cell r="K165">
            <v>0</v>
          </cell>
        </row>
        <row r="166">
          <cell r="A166" t="str">
            <v>501.030425</v>
          </cell>
          <cell r="H166">
            <v>0</v>
          </cell>
          <cell r="K166">
            <v>0</v>
          </cell>
        </row>
        <row r="167">
          <cell r="A167" t="str">
            <v>501.030430</v>
          </cell>
          <cell r="H167">
            <v>0</v>
          </cell>
          <cell r="K167">
            <v>0</v>
          </cell>
        </row>
        <row r="168">
          <cell r="A168" t="str">
            <v>501.030435</v>
          </cell>
          <cell r="H168">
            <v>0</v>
          </cell>
          <cell r="K168">
            <v>0</v>
          </cell>
        </row>
        <row r="169">
          <cell r="A169" t="str">
            <v>501.030445</v>
          </cell>
          <cell r="H169">
            <v>0</v>
          </cell>
          <cell r="K169">
            <v>0</v>
          </cell>
        </row>
        <row r="170">
          <cell r="A170" t="str">
            <v>501.030450</v>
          </cell>
          <cell r="H170">
            <v>0</v>
          </cell>
          <cell r="K170">
            <v>0</v>
          </cell>
        </row>
        <row r="171">
          <cell r="A171" t="str">
            <v>501.030455</v>
          </cell>
          <cell r="H171">
            <v>0</v>
          </cell>
          <cell r="K171">
            <v>0</v>
          </cell>
        </row>
        <row r="172">
          <cell r="A172" t="str">
            <v>501.030460</v>
          </cell>
          <cell r="H172">
            <v>0</v>
          </cell>
          <cell r="K172">
            <v>0</v>
          </cell>
        </row>
        <row r="173">
          <cell r="A173" t="str">
            <v>501.030465</v>
          </cell>
          <cell r="H173">
            <v>0</v>
          </cell>
          <cell r="K173">
            <v>0</v>
          </cell>
        </row>
        <row r="174">
          <cell r="A174" t="str">
            <v>501.030475</v>
          </cell>
          <cell r="H174">
            <v>0</v>
          </cell>
          <cell r="K174">
            <v>0</v>
          </cell>
        </row>
        <row r="175">
          <cell r="A175" t="str">
            <v>501.030480</v>
          </cell>
          <cell r="H175">
            <v>0</v>
          </cell>
          <cell r="K175">
            <v>0</v>
          </cell>
        </row>
        <row r="176">
          <cell r="A176" t="str">
            <v>501.030610</v>
          </cell>
          <cell r="H176">
            <v>0</v>
          </cell>
          <cell r="K176">
            <v>0</v>
          </cell>
        </row>
        <row r="177">
          <cell r="A177" t="str">
            <v>501.030905</v>
          </cell>
          <cell r="H177">
            <v>0</v>
          </cell>
          <cell r="K177">
            <v>0</v>
          </cell>
        </row>
        <row r="178">
          <cell r="A178" t="str">
            <v>501.032105</v>
          </cell>
          <cell r="H178">
            <v>0</v>
          </cell>
          <cell r="K178">
            <v>0</v>
          </cell>
        </row>
        <row r="179">
          <cell r="A179" t="str">
            <v>501.032205</v>
          </cell>
          <cell r="H179">
            <v>0</v>
          </cell>
          <cell r="K179">
            <v>0</v>
          </cell>
        </row>
        <row r="180">
          <cell r="A180" t="str">
            <v>501.032210</v>
          </cell>
          <cell r="H180">
            <v>0</v>
          </cell>
          <cell r="K180">
            <v>0</v>
          </cell>
        </row>
        <row r="181">
          <cell r="A181" t="str">
            <v>501.032215</v>
          </cell>
          <cell r="H181">
            <v>0</v>
          </cell>
          <cell r="K181">
            <v>0</v>
          </cell>
        </row>
        <row r="182">
          <cell r="A182" t="str">
            <v>501.032225</v>
          </cell>
          <cell r="H182">
            <v>0</v>
          </cell>
          <cell r="K182">
            <v>0</v>
          </cell>
        </row>
        <row r="183">
          <cell r="A183" t="str">
            <v>501.032505</v>
          </cell>
          <cell r="H183">
            <v>0</v>
          </cell>
          <cell r="K183">
            <v>0</v>
          </cell>
        </row>
        <row r="184">
          <cell r="A184" t="str">
            <v>501.032510</v>
          </cell>
          <cell r="H184">
            <v>0</v>
          </cell>
          <cell r="K184">
            <v>0</v>
          </cell>
        </row>
        <row r="185">
          <cell r="A185" t="str">
            <v>501.032515</v>
          </cell>
          <cell r="H185">
            <v>0</v>
          </cell>
          <cell r="K185">
            <v>0</v>
          </cell>
        </row>
        <row r="186">
          <cell r="A186" t="str">
            <v>501.032801</v>
          </cell>
          <cell r="H186">
            <v>0</v>
          </cell>
          <cell r="K186">
            <v>0</v>
          </cell>
        </row>
        <row r="187">
          <cell r="A187" t="str">
            <v>501.032811</v>
          </cell>
          <cell r="H187">
            <v>0</v>
          </cell>
          <cell r="K187">
            <v>0</v>
          </cell>
        </row>
        <row r="188">
          <cell r="A188" t="str">
            <v>501.032841</v>
          </cell>
          <cell r="H188">
            <v>1.02</v>
          </cell>
          <cell r="K188">
            <v>1.02</v>
          </cell>
        </row>
        <row r="189">
          <cell r="A189" t="str">
            <v>501.034220</v>
          </cell>
          <cell r="H189">
            <v>0</v>
          </cell>
          <cell r="K189">
            <v>0</v>
          </cell>
        </row>
        <row r="190">
          <cell r="A190" t="str">
            <v>501.034227</v>
          </cell>
          <cell r="H190">
            <v>0</v>
          </cell>
          <cell r="K190">
            <v>0</v>
          </cell>
        </row>
        <row r="191">
          <cell r="A191" t="str">
            <v>501.039999</v>
          </cell>
          <cell r="H191">
            <v>0</v>
          </cell>
          <cell r="K191">
            <v>0</v>
          </cell>
        </row>
        <row r="192">
          <cell r="A192" t="str">
            <v>501.060905</v>
          </cell>
          <cell r="H192">
            <v>0</v>
          </cell>
          <cell r="K192">
            <v>0</v>
          </cell>
        </row>
        <row r="193">
          <cell r="A193" t="str">
            <v>501.062205</v>
          </cell>
          <cell r="H193">
            <v>0</v>
          </cell>
          <cell r="K193">
            <v>0</v>
          </cell>
        </row>
        <row r="194">
          <cell r="A194" t="str">
            <v>501.062210</v>
          </cell>
          <cell r="H194">
            <v>0</v>
          </cell>
          <cell r="K194">
            <v>0</v>
          </cell>
        </row>
        <row r="195">
          <cell r="A195" t="str">
            <v>501.062215</v>
          </cell>
          <cell r="H195">
            <v>0</v>
          </cell>
          <cell r="K195">
            <v>0</v>
          </cell>
        </row>
        <row r="196">
          <cell r="A196" t="str">
            <v>501.064105</v>
          </cell>
          <cell r="H196">
            <v>0</v>
          </cell>
          <cell r="K196">
            <v>0</v>
          </cell>
        </row>
        <row r="197">
          <cell r="A197" t="str">
            <v>501.064210</v>
          </cell>
          <cell r="H197">
            <v>0</v>
          </cell>
          <cell r="K197">
            <v>0</v>
          </cell>
        </row>
        <row r="198">
          <cell r="A198" t="str">
            <v>501.064220</v>
          </cell>
          <cell r="H198">
            <v>0</v>
          </cell>
          <cell r="K198">
            <v>0</v>
          </cell>
        </row>
        <row r="199">
          <cell r="A199" t="str">
            <v>501.064305</v>
          </cell>
          <cell r="H199">
            <v>0</v>
          </cell>
          <cell r="K199">
            <v>0</v>
          </cell>
        </row>
        <row r="200">
          <cell r="A200" t="str">
            <v>501.069940</v>
          </cell>
          <cell r="H200">
            <v>0</v>
          </cell>
          <cell r="K200">
            <v>0</v>
          </cell>
        </row>
        <row r="201">
          <cell r="A201" t="str">
            <v>501.080105.01</v>
          </cell>
          <cell r="H201">
            <v>-2543228.84</v>
          </cell>
          <cell r="K201">
            <v>-3973175.75</v>
          </cell>
        </row>
        <row r="202">
          <cell r="A202" t="str">
            <v>501.080105.02</v>
          </cell>
          <cell r="H202">
            <v>7766.94</v>
          </cell>
          <cell r="K202">
            <v>555452.12</v>
          </cell>
        </row>
        <row r="203">
          <cell r="A203" t="str">
            <v>501.080110.01</v>
          </cell>
          <cell r="H203">
            <v>-626350.69999999995</v>
          </cell>
          <cell r="K203">
            <v>-861174.80999999994</v>
          </cell>
        </row>
        <row r="204">
          <cell r="A204" t="str">
            <v>501.080110.02</v>
          </cell>
          <cell r="H204">
            <v>265409.77</v>
          </cell>
          <cell r="K204">
            <v>1220677.96</v>
          </cell>
        </row>
        <row r="205">
          <cell r="A205" t="str">
            <v>501.080205</v>
          </cell>
          <cell r="H205">
            <v>0</v>
          </cell>
          <cell r="K205">
            <v>0</v>
          </cell>
        </row>
        <row r="206">
          <cell r="A206" t="str">
            <v>501.080210</v>
          </cell>
          <cell r="H206">
            <v>0</v>
          </cell>
          <cell r="K206">
            <v>0</v>
          </cell>
        </row>
        <row r="207">
          <cell r="A207" t="str">
            <v>501.080315</v>
          </cell>
          <cell r="H207">
            <v>0</v>
          </cell>
          <cell r="K207">
            <v>0</v>
          </cell>
        </row>
        <row r="208">
          <cell r="A208" t="str">
            <v>501.080405</v>
          </cell>
          <cell r="H208">
            <v>0</v>
          </cell>
          <cell r="K208">
            <v>42660.49</v>
          </cell>
        </row>
        <row r="209">
          <cell r="A209" t="str">
            <v>501.080425</v>
          </cell>
          <cell r="H209">
            <v>0</v>
          </cell>
          <cell r="K209">
            <v>0</v>
          </cell>
        </row>
        <row r="210">
          <cell r="A210" t="str">
            <v>501.080430</v>
          </cell>
          <cell r="H210">
            <v>0</v>
          </cell>
          <cell r="K210">
            <v>595736.79</v>
          </cell>
        </row>
        <row r="211">
          <cell r="A211" t="str">
            <v>501.080430.01</v>
          </cell>
          <cell r="H211">
            <v>0</v>
          </cell>
          <cell r="K211">
            <v>0</v>
          </cell>
        </row>
        <row r="212">
          <cell r="A212" t="str">
            <v>501.080430.02</v>
          </cell>
          <cell r="H212">
            <v>0</v>
          </cell>
          <cell r="K212">
            <v>0</v>
          </cell>
        </row>
        <row r="213">
          <cell r="A213" t="str">
            <v>501.080430.03</v>
          </cell>
          <cell r="H213">
            <v>0</v>
          </cell>
          <cell r="K213">
            <v>0</v>
          </cell>
        </row>
        <row r="214">
          <cell r="A214" t="str">
            <v>501.080430.09</v>
          </cell>
          <cell r="H214">
            <v>0</v>
          </cell>
          <cell r="K214">
            <v>0</v>
          </cell>
        </row>
        <row r="215">
          <cell r="A215" t="str">
            <v>501.080440</v>
          </cell>
          <cell r="H215">
            <v>0</v>
          </cell>
          <cell r="K215">
            <v>0</v>
          </cell>
        </row>
        <row r="216">
          <cell r="A216" t="str">
            <v>501.080445</v>
          </cell>
          <cell r="H216">
            <v>0</v>
          </cell>
          <cell r="K216">
            <v>0</v>
          </cell>
        </row>
        <row r="217">
          <cell r="A217" t="str">
            <v>501.080499.01</v>
          </cell>
          <cell r="H217">
            <v>0</v>
          </cell>
          <cell r="K217">
            <v>0</v>
          </cell>
        </row>
        <row r="218">
          <cell r="A218" t="str">
            <v>501.080499.02</v>
          </cell>
          <cell r="H218">
            <v>0</v>
          </cell>
          <cell r="K218">
            <v>0</v>
          </cell>
        </row>
        <row r="219">
          <cell r="A219" t="str">
            <v>501.080605</v>
          </cell>
          <cell r="H219">
            <v>0</v>
          </cell>
          <cell r="K219">
            <v>245876.57</v>
          </cell>
        </row>
        <row r="220">
          <cell r="A220" t="str">
            <v>501.080605.1528</v>
          </cell>
          <cell r="H220">
            <v>0</v>
          </cell>
          <cell r="K220">
            <v>0</v>
          </cell>
        </row>
        <row r="221">
          <cell r="A221" t="str">
            <v>501.080615</v>
          </cell>
          <cell r="H221">
            <v>0</v>
          </cell>
          <cell r="K221">
            <v>0</v>
          </cell>
        </row>
        <row r="222">
          <cell r="A222" t="str">
            <v>501.080620</v>
          </cell>
          <cell r="H222">
            <v>0</v>
          </cell>
          <cell r="K222">
            <v>1554224.92</v>
          </cell>
        </row>
        <row r="223">
          <cell r="A223" t="str">
            <v>501.080620.1501</v>
          </cell>
          <cell r="H223">
            <v>0</v>
          </cell>
          <cell r="K223">
            <v>0</v>
          </cell>
        </row>
        <row r="224">
          <cell r="A224" t="str">
            <v>501.080635</v>
          </cell>
          <cell r="H224">
            <v>0</v>
          </cell>
          <cell r="K224">
            <v>160052.29</v>
          </cell>
        </row>
        <row r="225">
          <cell r="A225" t="str">
            <v>501.080635.1507</v>
          </cell>
          <cell r="H225">
            <v>145597.94</v>
          </cell>
          <cell r="K225">
            <v>291653.99</v>
          </cell>
        </row>
        <row r="226">
          <cell r="A226" t="str">
            <v>501.080705</v>
          </cell>
          <cell r="H226">
            <v>0</v>
          </cell>
          <cell r="K226">
            <v>0</v>
          </cell>
        </row>
        <row r="227">
          <cell r="A227" t="str">
            <v>501.080805</v>
          </cell>
          <cell r="H227">
            <v>0</v>
          </cell>
          <cell r="K227">
            <v>441335.95</v>
          </cell>
        </row>
        <row r="228">
          <cell r="A228" t="str">
            <v>501.080815</v>
          </cell>
          <cell r="H228">
            <v>2432</v>
          </cell>
          <cell r="K228">
            <v>3114</v>
          </cell>
        </row>
        <row r="229">
          <cell r="A229" t="str">
            <v>501.090100</v>
          </cell>
          <cell r="H229">
            <v>0</v>
          </cell>
          <cell r="K229">
            <v>0</v>
          </cell>
        </row>
        <row r="230">
          <cell r="A230" t="str">
            <v>502.010010</v>
          </cell>
          <cell r="H230">
            <v>0</v>
          </cell>
          <cell r="K230">
            <v>0</v>
          </cell>
        </row>
        <row r="231">
          <cell r="A231" t="str">
            <v>502.010220</v>
          </cell>
          <cell r="H231">
            <v>0</v>
          </cell>
          <cell r="K231">
            <v>0</v>
          </cell>
        </row>
        <row r="232">
          <cell r="A232" t="str">
            <v>502.010225</v>
          </cell>
          <cell r="H232">
            <v>0</v>
          </cell>
          <cell r="K232">
            <v>0</v>
          </cell>
        </row>
        <row r="233">
          <cell r="A233" t="str">
            <v>502.010710</v>
          </cell>
          <cell r="H233">
            <v>0</v>
          </cell>
          <cell r="K233">
            <v>0</v>
          </cell>
        </row>
        <row r="234">
          <cell r="A234" t="str">
            <v>502.020110</v>
          </cell>
          <cell r="H234">
            <v>0</v>
          </cell>
          <cell r="K234">
            <v>0</v>
          </cell>
        </row>
        <row r="235">
          <cell r="A235" t="str">
            <v>502.020111</v>
          </cell>
          <cell r="H235">
            <v>0</v>
          </cell>
          <cell r="K235">
            <v>0</v>
          </cell>
        </row>
        <row r="236">
          <cell r="A236" t="str">
            <v>502.020115</v>
          </cell>
          <cell r="H236">
            <v>0</v>
          </cell>
          <cell r="K236">
            <v>0</v>
          </cell>
        </row>
        <row r="237">
          <cell r="A237" t="str">
            <v>502.020210</v>
          </cell>
          <cell r="H237">
            <v>0</v>
          </cell>
          <cell r="K237">
            <v>0</v>
          </cell>
        </row>
        <row r="238">
          <cell r="A238" t="str">
            <v>502.020305</v>
          </cell>
          <cell r="H238">
            <v>0</v>
          </cell>
          <cell r="K238">
            <v>0</v>
          </cell>
        </row>
        <row r="239">
          <cell r="A239" t="str">
            <v>502.020405</v>
          </cell>
          <cell r="H239">
            <v>0</v>
          </cell>
          <cell r="K239">
            <v>0</v>
          </cell>
        </row>
        <row r="240">
          <cell r="A240" t="str">
            <v>502.020410</v>
          </cell>
          <cell r="H240">
            <v>0</v>
          </cell>
          <cell r="K240">
            <v>0</v>
          </cell>
        </row>
        <row r="241">
          <cell r="A241" t="str">
            <v>502.020415</v>
          </cell>
          <cell r="H241">
            <v>0</v>
          </cell>
          <cell r="K241">
            <v>0</v>
          </cell>
        </row>
        <row r="242">
          <cell r="A242" t="str">
            <v>502.020420</v>
          </cell>
          <cell r="H242">
            <v>0</v>
          </cell>
          <cell r="K242">
            <v>0</v>
          </cell>
        </row>
        <row r="243">
          <cell r="A243" t="str">
            <v>502.020424</v>
          </cell>
          <cell r="H243">
            <v>0</v>
          </cell>
          <cell r="K243">
            <v>0</v>
          </cell>
        </row>
        <row r="244">
          <cell r="A244" t="str">
            <v>502.020425</v>
          </cell>
          <cell r="H244">
            <v>0</v>
          </cell>
          <cell r="K244">
            <v>0</v>
          </cell>
        </row>
        <row r="245">
          <cell r="A245" t="str">
            <v>502.020430</v>
          </cell>
          <cell r="H245">
            <v>0</v>
          </cell>
          <cell r="K245">
            <v>0</v>
          </cell>
        </row>
        <row r="246">
          <cell r="A246" t="str">
            <v>502.020435</v>
          </cell>
          <cell r="H246">
            <v>0</v>
          </cell>
          <cell r="K246">
            <v>0</v>
          </cell>
        </row>
        <row r="247">
          <cell r="A247" t="str">
            <v>502.020440</v>
          </cell>
          <cell r="H247">
            <v>0</v>
          </cell>
          <cell r="K247">
            <v>0</v>
          </cell>
        </row>
        <row r="248">
          <cell r="A248" t="str">
            <v>502.020445</v>
          </cell>
          <cell r="H248">
            <v>0</v>
          </cell>
          <cell r="K248">
            <v>0</v>
          </cell>
        </row>
        <row r="249">
          <cell r="A249" t="str">
            <v>502.020450</v>
          </cell>
          <cell r="H249">
            <v>0</v>
          </cell>
          <cell r="K249">
            <v>0</v>
          </cell>
        </row>
        <row r="250">
          <cell r="A250" t="str">
            <v>502.020455</v>
          </cell>
          <cell r="H250">
            <v>0</v>
          </cell>
          <cell r="K250">
            <v>0</v>
          </cell>
        </row>
        <row r="251">
          <cell r="A251" t="str">
            <v>502.020465</v>
          </cell>
          <cell r="H251">
            <v>0</v>
          </cell>
          <cell r="K251">
            <v>0</v>
          </cell>
        </row>
        <row r="252">
          <cell r="A252" t="str">
            <v>502.020470</v>
          </cell>
          <cell r="H252">
            <v>0</v>
          </cell>
          <cell r="K252">
            <v>0</v>
          </cell>
        </row>
        <row r="253">
          <cell r="A253" t="str">
            <v>502.020475</v>
          </cell>
          <cell r="H253">
            <v>0</v>
          </cell>
          <cell r="K253">
            <v>0</v>
          </cell>
        </row>
        <row r="254">
          <cell r="A254" t="str">
            <v>502.020480</v>
          </cell>
          <cell r="H254">
            <v>0</v>
          </cell>
          <cell r="K254">
            <v>0</v>
          </cell>
        </row>
        <row r="255">
          <cell r="A255" t="str">
            <v>502.020510.</v>
          </cell>
          <cell r="H255">
            <v>0</v>
          </cell>
          <cell r="K255">
            <v>0</v>
          </cell>
        </row>
        <row r="256">
          <cell r="A256" t="str">
            <v>502.020610</v>
          </cell>
          <cell r="H256">
            <v>0</v>
          </cell>
          <cell r="K256">
            <v>0</v>
          </cell>
        </row>
        <row r="257">
          <cell r="A257" t="str">
            <v>502.020720</v>
          </cell>
          <cell r="H257">
            <v>0</v>
          </cell>
          <cell r="K257">
            <v>0</v>
          </cell>
        </row>
        <row r="258">
          <cell r="A258" t="str">
            <v>502.020730</v>
          </cell>
          <cell r="H258">
            <v>0</v>
          </cell>
          <cell r="K258">
            <v>0</v>
          </cell>
        </row>
        <row r="259">
          <cell r="A259" t="str">
            <v>502.020745</v>
          </cell>
          <cell r="H259">
            <v>0</v>
          </cell>
          <cell r="K259">
            <v>0</v>
          </cell>
        </row>
        <row r="260">
          <cell r="A260" t="str">
            <v>502.020805</v>
          </cell>
          <cell r="H260">
            <v>0</v>
          </cell>
          <cell r="K260">
            <v>0</v>
          </cell>
        </row>
        <row r="261">
          <cell r="A261" t="str">
            <v>502.020905</v>
          </cell>
          <cell r="H261">
            <v>0</v>
          </cell>
          <cell r="K261">
            <v>0</v>
          </cell>
        </row>
        <row r="262">
          <cell r="A262" t="str">
            <v>502.022005</v>
          </cell>
          <cell r="H262">
            <v>0</v>
          </cell>
          <cell r="K262">
            <v>0</v>
          </cell>
        </row>
        <row r="263">
          <cell r="A263" t="str">
            <v>502.022105</v>
          </cell>
          <cell r="H263">
            <v>0</v>
          </cell>
          <cell r="K263">
            <v>0</v>
          </cell>
        </row>
        <row r="264">
          <cell r="A264" t="str">
            <v>502.022110</v>
          </cell>
          <cell r="H264">
            <v>0</v>
          </cell>
          <cell r="K264">
            <v>0</v>
          </cell>
        </row>
        <row r="265">
          <cell r="A265" t="str">
            <v>502.022125</v>
          </cell>
          <cell r="H265">
            <v>0</v>
          </cell>
          <cell r="K265">
            <v>0</v>
          </cell>
        </row>
        <row r="266">
          <cell r="A266" t="str">
            <v>502.022205</v>
          </cell>
          <cell r="H266">
            <v>0</v>
          </cell>
          <cell r="K266">
            <v>0</v>
          </cell>
        </row>
        <row r="267">
          <cell r="A267" t="str">
            <v>502.022210</v>
          </cell>
          <cell r="H267">
            <v>0</v>
          </cell>
          <cell r="K267">
            <v>0</v>
          </cell>
        </row>
        <row r="268">
          <cell r="A268" t="str">
            <v>502.022215</v>
          </cell>
          <cell r="H268">
            <v>0</v>
          </cell>
          <cell r="K268">
            <v>0</v>
          </cell>
        </row>
        <row r="269">
          <cell r="A269" t="str">
            <v>502.022220</v>
          </cell>
          <cell r="H269">
            <v>0</v>
          </cell>
          <cell r="K269">
            <v>0</v>
          </cell>
        </row>
        <row r="270">
          <cell r="A270" t="str">
            <v>502.022225</v>
          </cell>
          <cell r="H270">
            <v>0</v>
          </cell>
          <cell r="K270">
            <v>0</v>
          </cell>
        </row>
        <row r="271">
          <cell r="A271" t="str">
            <v>502.022310</v>
          </cell>
          <cell r="H271">
            <v>0</v>
          </cell>
          <cell r="K271">
            <v>0</v>
          </cell>
        </row>
        <row r="272">
          <cell r="A272" t="str">
            <v>502.022405</v>
          </cell>
          <cell r="H272">
            <v>0</v>
          </cell>
          <cell r="K272">
            <v>0</v>
          </cell>
        </row>
        <row r="273">
          <cell r="A273" t="str">
            <v>502.022510</v>
          </cell>
          <cell r="H273">
            <v>0</v>
          </cell>
          <cell r="K273">
            <v>0</v>
          </cell>
        </row>
        <row r="274">
          <cell r="A274" t="str">
            <v>502.022515</v>
          </cell>
          <cell r="H274">
            <v>0</v>
          </cell>
          <cell r="K274">
            <v>0</v>
          </cell>
        </row>
        <row r="275">
          <cell r="A275" t="str">
            <v>502.022605</v>
          </cell>
          <cell r="H275">
            <v>0</v>
          </cell>
          <cell r="K275">
            <v>0</v>
          </cell>
        </row>
        <row r="276">
          <cell r="A276" t="str">
            <v>502.022705</v>
          </cell>
          <cell r="H276">
            <v>0</v>
          </cell>
          <cell r="K276">
            <v>0</v>
          </cell>
        </row>
        <row r="277">
          <cell r="A277" t="str">
            <v>502.029910</v>
          </cell>
          <cell r="H277">
            <v>0</v>
          </cell>
          <cell r="K277">
            <v>0</v>
          </cell>
        </row>
        <row r="278">
          <cell r="A278" t="str">
            <v>502.029920</v>
          </cell>
          <cell r="H278">
            <v>0</v>
          </cell>
          <cell r="K278">
            <v>0</v>
          </cell>
        </row>
        <row r="279">
          <cell r="A279" t="str">
            <v>502.029990</v>
          </cell>
          <cell r="H279">
            <v>0</v>
          </cell>
          <cell r="K279">
            <v>0</v>
          </cell>
        </row>
        <row r="280">
          <cell r="A280" t="str">
            <v>502.030110</v>
          </cell>
          <cell r="H280">
            <v>0</v>
          </cell>
          <cell r="K280">
            <v>0</v>
          </cell>
        </row>
        <row r="281">
          <cell r="A281" t="str">
            <v>502.030140</v>
          </cell>
          <cell r="H281">
            <v>0</v>
          </cell>
          <cell r="K281">
            <v>0</v>
          </cell>
        </row>
        <row r="282">
          <cell r="A282" t="str">
            <v>502.030210</v>
          </cell>
          <cell r="H282">
            <v>0</v>
          </cell>
          <cell r="K282">
            <v>0</v>
          </cell>
        </row>
        <row r="283">
          <cell r="A283" t="str">
            <v>502.030410</v>
          </cell>
          <cell r="H283">
            <v>0</v>
          </cell>
          <cell r="K283">
            <v>0</v>
          </cell>
        </row>
        <row r="284">
          <cell r="A284" t="str">
            <v>502.030424</v>
          </cell>
          <cell r="H284">
            <v>0</v>
          </cell>
          <cell r="K284">
            <v>0</v>
          </cell>
        </row>
        <row r="285">
          <cell r="A285" t="str">
            <v>502.030425</v>
          </cell>
          <cell r="H285">
            <v>0</v>
          </cell>
          <cell r="K285">
            <v>0</v>
          </cell>
        </row>
        <row r="286">
          <cell r="A286" t="str">
            <v>502.030430</v>
          </cell>
          <cell r="H286">
            <v>0</v>
          </cell>
          <cell r="K286">
            <v>0</v>
          </cell>
        </row>
        <row r="287">
          <cell r="A287" t="str">
            <v>502.030435</v>
          </cell>
          <cell r="H287">
            <v>0</v>
          </cell>
          <cell r="K287">
            <v>0</v>
          </cell>
        </row>
        <row r="288">
          <cell r="A288" t="str">
            <v>502.030445</v>
          </cell>
          <cell r="H288">
            <v>0</v>
          </cell>
          <cell r="K288">
            <v>0</v>
          </cell>
        </row>
        <row r="289">
          <cell r="A289" t="str">
            <v>502.030450</v>
          </cell>
          <cell r="H289">
            <v>0</v>
          </cell>
          <cell r="K289">
            <v>0</v>
          </cell>
        </row>
        <row r="290">
          <cell r="A290" t="str">
            <v>502.030455</v>
          </cell>
          <cell r="H290">
            <v>0</v>
          </cell>
          <cell r="K290">
            <v>0</v>
          </cell>
        </row>
        <row r="291">
          <cell r="A291" t="str">
            <v>502.030460</v>
          </cell>
          <cell r="H291">
            <v>0</v>
          </cell>
          <cell r="K291">
            <v>0</v>
          </cell>
        </row>
        <row r="292">
          <cell r="A292" t="str">
            <v>502.030465</v>
          </cell>
          <cell r="H292">
            <v>0</v>
          </cell>
          <cell r="K292">
            <v>0</v>
          </cell>
        </row>
        <row r="293">
          <cell r="A293" t="str">
            <v>502.030475</v>
          </cell>
          <cell r="H293">
            <v>0</v>
          </cell>
          <cell r="K293">
            <v>0</v>
          </cell>
        </row>
        <row r="294">
          <cell r="A294" t="str">
            <v>502.030480</v>
          </cell>
          <cell r="H294">
            <v>0</v>
          </cell>
          <cell r="K294">
            <v>0</v>
          </cell>
        </row>
        <row r="295">
          <cell r="A295" t="str">
            <v>502.030905</v>
          </cell>
          <cell r="H295">
            <v>0</v>
          </cell>
          <cell r="K295">
            <v>0</v>
          </cell>
        </row>
        <row r="296">
          <cell r="A296" t="str">
            <v>502.032105</v>
          </cell>
          <cell r="H296">
            <v>0</v>
          </cell>
          <cell r="K296">
            <v>0</v>
          </cell>
        </row>
        <row r="297">
          <cell r="A297" t="str">
            <v>502.032205</v>
          </cell>
          <cell r="H297">
            <v>0</v>
          </cell>
          <cell r="K297">
            <v>0</v>
          </cell>
        </row>
        <row r="298">
          <cell r="A298" t="str">
            <v>502.032210</v>
          </cell>
          <cell r="H298">
            <v>0</v>
          </cell>
          <cell r="K298">
            <v>0</v>
          </cell>
        </row>
        <row r="299">
          <cell r="A299" t="str">
            <v>502.032215</v>
          </cell>
          <cell r="H299">
            <v>0</v>
          </cell>
          <cell r="K299">
            <v>0</v>
          </cell>
        </row>
        <row r="300">
          <cell r="A300" t="str">
            <v>502.032510</v>
          </cell>
          <cell r="H300">
            <v>0</v>
          </cell>
          <cell r="K300">
            <v>0</v>
          </cell>
        </row>
        <row r="301">
          <cell r="A301" t="str">
            <v>502.032515</v>
          </cell>
          <cell r="H301">
            <v>0</v>
          </cell>
          <cell r="K301">
            <v>0</v>
          </cell>
        </row>
        <row r="302">
          <cell r="A302" t="str">
            <v>502.032801</v>
          </cell>
          <cell r="H302">
            <v>0</v>
          </cell>
          <cell r="K302">
            <v>0</v>
          </cell>
        </row>
        <row r="303">
          <cell r="A303" t="str">
            <v>502.032811</v>
          </cell>
          <cell r="H303">
            <v>0</v>
          </cell>
          <cell r="K303">
            <v>0</v>
          </cell>
        </row>
        <row r="304">
          <cell r="A304" t="str">
            <v>502.032841</v>
          </cell>
          <cell r="H304">
            <v>0</v>
          </cell>
          <cell r="K304">
            <v>0</v>
          </cell>
        </row>
        <row r="305">
          <cell r="A305" t="str">
            <v>502.034227</v>
          </cell>
          <cell r="H305">
            <v>0</v>
          </cell>
          <cell r="K305">
            <v>0</v>
          </cell>
        </row>
        <row r="306">
          <cell r="A306" t="str">
            <v>502.062205</v>
          </cell>
          <cell r="H306">
            <v>0</v>
          </cell>
          <cell r="K306">
            <v>0</v>
          </cell>
        </row>
        <row r="307">
          <cell r="A307" t="str">
            <v>502.062210</v>
          </cell>
          <cell r="H307">
            <v>0</v>
          </cell>
          <cell r="K307">
            <v>0</v>
          </cell>
        </row>
        <row r="308">
          <cell r="A308" t="str">
            <v>502.062215</v>
          </cell>
          <cell r="H308">
            <v>0</v>
          </cell>
          <cell r="K308">
            <v>0</v>
          </cell>
        </row>
        <row r="309">
          <cell r="A309" t="str">
            <v>502.064105</v>
          </cell>
          <cell r="H309">
            <v>0</v>
          </cell>
          <cell r="K309">
            <v>0</v>
          </cell>
        </row>
        <row r="310">
          <cell r="A310" t="str">
            <v>502.064210</v>
          </cell>
          <cell r="H310">
            <v>0</v>
          </cell>
          <cell r="K310">
            <v>0</v>
          </cell>
        </row>
        <row r="311">
          <cell r="A311" t="str">
            <v>502.064220</v>
          </cell>
          <cell r="H311">
            <v>0</v>
          </cell>
          <cell r="K311">
            <v>0</v>
          </cell>
        </row>
        <row r="312">
          <cell r="A312" t="str">
            <v>502.080105.01</v>
          </cell>
          <cell r="H312">
            <v>0</v>
          </cell>
          <cell r="K312">
            <v>0</v>
          </cell>
        </row>
        <row r="313">
          <cell r="A313" t="str">
            <v>502.080105.02</v>
          </cell>
          <cell r="H313">
            <v>0</v>
          </cell>
          <cell r="K313">
            <v>0</v>
          </cell>
        </row>
        <row r="314">
          <cell r="A314" t="str">
            <v>502.080110.01</v>
          </cell>
          <cell r="H314">
            <v>0</v>
          </cell>
          <cell r="K314">
            <v>0</v>
          </cell>
        </row>
        <row r="315">
          <cell r="A315" t="str">
            <v>502.080110.02</v>
          </cell>
          <cell r="H315">
            <v>0</v>
          </cell>
          <cell r="K315">
            <v>0</v>
          </cell>
        </row>
        <row r="316">
          <cell r="A316" t="str">
            <v>502.080205</v>
          </cell>
          <cell r="H316">
            <v>0</v>
          </cell>
          <cell r="K316">
            <v>0</v>
          </cell>
        </row>
        <row r="317">
          <cell r="A317" t="str">
            <v>502.080210</v>
          </cell>
          <cell r="H317">
            <v>0</v>
          </cell>
          <cell r="K317">
            <v>0</v>
          </cell>
        </row>
        <row r="318">
          <cell r="A318" t="str">
            <v>502.080315</v>
          </cell>
          <cell r="H318">
            <v>0</v>
          </cell>
          <cell r="K318">
            <v>0</v>
          </cell>
        </row>
        <row r="319">
          <cell r="A319" t="str">
            <v>502.080405</v>
          </cell>
          <cell r="H319">
            <v>0</v>
          </cell>
          <cell r="K319">
            <v>0</v>
          </cell>
        </row>
        <row r="320">
          <cell r="A320" t="str">
            <v>502.080425</v>
          </cell>
          <cell r="H320">
            <v>0</v>
          </cell>
          <cell r="K320">
            <v>0</v>
          </cell>
        </row>
        <row r="321">
          <cell r="A321" t="str">
            <v>502.080430.01</v>
          </cell>
          <cell r="H321">
            <v>0</v>
          </cell>
          <cell r="K321">
            <v>0</v>
          </cell>
        </row>
        <row r="322">
          <cell r="A322" t="str">
            <v>502.080430.02</v>
          </cell>
          <cell r="H322">
            <v>0</v>
          </cell>
          <cell r="K322">
            <v>0</v>
          </cell>
        </row>
        <row r="323">
          <cell r="A323" t="str">
            <v>502.080430.03</v>
          </cell>
          <cell r="H323">
            <v>0</v>
          </cell>
          <cell r="K323">
            <v>0</v>
          </cell>
        </row>
        <row r="324">
          <cell r="A324" t="str">
            <v>502.080430.09</v>
          </cell>
          <cell r="H324">
            <v>0</v>
          </cell>
          <cell r="K324">
            <v>0</v>
          </cell>
        </row>
        <row r="325">
          <cell r="A325" t="str">
            <v>502.080440</v>
          </cell>
          <cell r="H325">
            <v>0</v>
          </cell>
          <cell r="K325">
            <v>0</v>
          </cell>
        </row>
        <row r="326">
          <cell r="A326" t="str">
            <v>502.080445</v>
          </cell>
          <cell r="H326">
            <v>0</v>
          </cell>
          <cell r="K326">
            <v>0</v>
          </cell>
        </row>
        <row r="327">
          <cell r="A327" t="str">
            <v>502.080499.01</v>
          </cell>
          <cell r="H327">
            <v>0</v>
          </cell>
          <cell r="K327">
            <v>0</v>
          </cell>
        </row>
        <row r="328">
          <cell r="A328" t="str">
            <v>502.080499.02</v>
          </cell>
          <cell r="H328">
            <v>0</v>
          </cell>
          <cell r="K328">
            <v>0</v>
          </cell>
        </row>
        <row r="329">
          <cell r="A329" t="str">
            <v>502.080605</v>
          </cell>
          <cell r="H329">
            <v>0</v>
          </cell>
          <cell r="K329">
            <v>0</v>
          </cell>
        </row>
        <row r="330">
          <cell r="A330" t="str">
            <v>502.080615</v>
          </cell>
          <cell r="H330">
            <v>0</v>
          </cell>
          <cell r="K330">
            <v>0</v>
          </cell>
        </row>
        <row r="331">
          <cell r="A331" t="str">
            <v>502.080620</v>
          </cell>
          <cell r="H331">
            <v>0</v>
          </cell>
          <cell r="K331">
            <v>0</v>
          </cell>
        </row>
        <row r="332">
          <cell r="A332" t="str">
            <v>502.080705</v>
          </cell>
          <cell r="H332">
            <v>0</v>
          </cell>
          <cell r="K332">
            <v>0</v>
          </cell>
        </row>
        <row r="333">
          <cell r="A333" t="str">
            <v>502.080805</v>
          </cell>
          <cell r="H333">
            <v>0</v>
          </cell>
          <cell r="K333">
            <v>0</v>
          </cell>
        </row>
        <row r="334">
          <cell r="A334" t="str">
            <v>502.080815</v>
          </cell>
          <cell r="H334">
            <v>0</v>
          </cell>
          <cell r="K334">
            <v>0</v>
          </cell>
        </row>
        <row r="335">
          <cell r="A335" t="str">
            <v>503.011102</v>
          </cell>
          <cell r="H335">
            <v>-4943340.09</v>
          </cell>
          <cell r="K335">
            <v>-2276411.8199999998</v>
          </cell>
        </row>
        <row r="336">
          <cell r="A336" t="str">
            <v>503.011103</v>
          </cell>
          <cell r="H336">
            <v>-161311.56</v>
          </cell>
          <cell r="K336">
            <v>0</v>
          </cell>
        </row>
        <row r="337">
          <cell r="A337" t="str">
            <v>503.011107</v>
          </cell>
          <cell r="H337">
            <v>-524385.25</v>
          </cell>
          <cell r="K337">
            <v>-3897701.02</v>
          </cell>
        </row>
        <row r="338">
          <cell r="A338" t="str">
            <v>503.011108</v>
          </cell>
          <cell r="H338">
            <v>-3346114.49</v>
          </cell>
          <cell r="K338">
            <v>0</v>
          </cell>
        </row>
        <row r="339">
          <cell r="A339" t="str">
            <v>503.011191</v>
          </cell>
          <cell r="H339">
            <v>-45538.15</v>
          </cell>
          <cell r="K339">
            <v>-78847.77</v>
          </cell>
        </row>
        <row r="340">
          <cell r="A340" t="str">
            <v>503.011410</v>
          </cell>
          <cell r="H340">
            <v>-22975366.07</v>
          </cell>
          <cell r="K340">
            <v>-72161564.75</v>
          </cell>
        </row>
        <row r="341">
          <cell r="A341" t="str">
            <v>503.011521</v>
          </cell>
          <cell r="H341">
            <v>0</v>
          </cell>
          <cell r="K341">
            <v>0</v>
          </cell>
        </row>
        <row r="342">
          <cell r="A342" t="str">
            <v>503.011531</v>
          </cell>
          <cell r="H342">
            <v>0</v>
          </cell>
          <cell r="K342">
            <v>0</v>
          </cell>
        </row>
        <row r="343">
          <cell r="A343" t="str">
            <v>503.011541</v>
          </cell>
          <cell r="H343">
            <v>-10457776.969999999</v>
          </cell>
          <cell r="K343">
            <v>-46479481.710000001</v>
          </cell>
        </row>
        <row r="344">
          <cell r="A344" t="str">
            <v>503.011551</v>
          </cell>
          <cell r="H344">
            <v>0</v>
          </cell>
          <cell r="K344">
            <v>0</v>
          </cell>
        </row>
        <row r="345">
          <cell r="A345" t="str">
            <v>503.019990</v>
          </cell>
          <cell r="H345">
            <v>-9092908.8200000003</v>
          </cell>
          <cell r="K345">
            <v>-24125567.630000003</v>
          </cell>
        </row>
        <row r="346">
          <cell r="A346" t="str">
            <v>503.020110</v>
          </cell>
          <cell r="H346">
            <v>1161441.3799999999</v>
          </cell>
          <cell r="K346">
            <v>10335254.600000001</v>
          </cell>
        </row>
        <row r="347">
          <cell r="A347" t="str">
            <v>503.020111</v>
          </cell>
          <cell r="H347">
            <v>0</v>
          </cell>
          <cell r="K347">
            <v>0</v>
          </cell>
        </row>
        <row r="348">
          <cell r="A348" t="str">
            <v>503.020115</v>
          </cell>
          <cell r="H348">
            <v>0</v>
          </cell>
          <cell r="K348">
            <v>0</v>
          </cell>
        </row>
        <row r="349">
          <cell r="A349" t="str">
            <v>503.020210</v>
          </cell>
          <cell r="H349">
            <v>0</v>
          </cell>
          <cell r="K349">
            <v>0</v>
          </cell>
        </row>
        <row r="350">
          <cell r="A350" t="str">
            <v>503.020305</v>
          </cell>
          <cell r="H350">
            <v>0</v>
          </cell>
          <cell r="K350">
            <v>8655</v>
          </cell>
        </row>
        <row r="351">
          <cell r="A351" t="str">
            <v>503.020405</v>
          </cell>
          <cell r="H351">
            <v>19925</v>
          </cell>
          <cell r="K351">
            <v>176519</v>
          </cell>
        </row>
        <row r="352">
          <cell r="A352" t="str">
            <v>503.020410</v>
          </cell>
          <cell r="H352">
            <v>0</v>
          </cell>
          <cell r="K352">
            <v>0</v>
          </cell>
        </row>
        <row r="353">
          <cell r="A353" t="str">
            <v>503.020415</v>
          </cell>
          <cell r="H353">
            <v>0</v>
          </cell>
          <cell r="K353">
            <v>0</v>
          </cell>
        </row>
        <row r="354">
          <cell r="A354" t="str">
            <v>503.020420</v>
          </cell>
          <cell r="H354">
            <v>0</v>
          </cell>
          <cell r="K354">
            <v>1089</v>
          </cell>
        </row>
        <row r="355">
          <cell r="A355" t="str">
            <v>503.020424</v>
          </cell>
          <cell r="H355">
            <v>28214.080000000002</v>
          </cell>
          <cell r="K355">
            <v>28311.79</v>
          </cell>
        </row>
        <row r="356">
          <cell r="A356" t="str">
            <v>503.020425</v>
          </cell>
          <cell r="H356">
            <v>-43387.19</v>
          </cell>
          <cell r="K356">
            <v>88370.22</v>
          </cell>
        </row>
        <row r="357">
          <cell r="A357" t="str">
            <v>503.020430</v>
          </cell>
          <cell r="H357">
            <v>-47877.36</v>
          </cell>
          <cell r="K357">
            <v>82919.67</v>
          </cell>
        </row>
        <row r="358">
          <cell r="A358" t="str">
            <v>503.020435</v>
          </cell>
          <cell r="H358">
            <v>15297.32</v>
          </cell>
          <cell r="K358">
            <v>40827.369999999995</v>
          </cell>
        </row>
        <row r="359">
          <cell r="A359" t="str">
            <v>503.020440</v>
          </cell>
          <cell r="H359">
            <v>139587</v>
          </cell>
          <cell r="K359">
            <v>314364</v>
          </cell>
        </row>
        <row r="360">
          <cell r="A360" t="str">
            <v>503.020445</v>
          </cell>
          <cell r="H360">
            <v>0</v>
          </cell>
          <cell r="K360">
            <v>0</v>
          </cell>
        </row>
        <row r="361">
          <cell r="A361" t="str">
            <v>503.020450</v>
          </cell>
          <cell r="H361">
            <v>0</v>
          </cell>
          <cell r="K361">
            <v>0</v>
          </cell>
        </row>
        <row r="362">
          <cell r="A362" t="str">
            <v>503.020455</v>
          </cell>
          <cell r="H362">
            <v>0</v>
          </cell>
          <cell r="K362">
            <v>0</v>
          </cell>
        </row>
        <row r="363">
          <cell r="A363" t="str">
            <v>503.020465</v>
          </cell>
          <cell r="H363">
            <v>18095.150000000001</v>
          </cell>
          <cell r="K363">
            <v>284022.79000000004</v>
          </cell>
        </row>
        <row r="364">
          <cell r="A364" t="str">
            <v>503.020470</v>
          </cell>
          <cell r="H364">
            <v>0</v>
          </cell>
          <cell r="K364">
            <v>86471.38</v>
          </cell>
        </row>
        <row r="365">
          <cell r="A365" t="str">
            <v>503.020475</v>
          </cell>
          <cell r="H365">
            <v>97361.33</v>
          </cell>
          <cell r="K365">
            <v>113694.66</v>
          </cell>
        </row>
        <row r="366">
          <cell r="A366" t="str">
            <v>503.020480</v>
          </cell>
          <cell r="H366">
            <v>38140.230000000003</v>
          </cell>
          <cell r="K366">
            <v>38140.230000000003</v>
          </cell>
        </row>
        <row r="367">
          <cell r="A367" t="str">
            <v>503.020510</v>
          </cell>
          <cell r="H367">
            <v>15630.220000000001</v>
          </cell>
          <cell r="K367">
            <v>234553.91</v>
          </cell>
        </row>
        <row r="368">
          <cell r="A368" t="str">
            <v>503.020610</v>
          </cell>
          <cell r="H368">
            <v>59871.659999999996</v>
          </cell>
          <cell r="K368">
            <v>759841.62</v>
          </cell>
        </row>
        <row r="369">
          <cell r="A369" t="str">
            <v>503.020720</v>
          </cell>
          <cell r="H369">
            <v>0</v>
          </cell>
          <cell r="K369">
            <v>0</v>
          </cell>
        </row>
        <row r="370">
          <cell r="A370" t="str">
            <v>503.020730</v>
          </cell>
          <cell r="H370">
            <v>0</v>
          </cell>
          <cell r="K370">
            <v>0</v>
          </cell>
        </row>
        <row r="371">
          <cell r="A371" t="str">
            <v>503.020745</v>
          </cell>
          <cell r="H371">
            <v>0</v>
          </cell>
          <cell r="K371">
            <v>0</v>
          </cell>
        </row>
        <row r="372">
          <cell r="A372" t="str">
            <v>503.020805</v>
          </cell>
          <cell r="H372">
            <v>0</v>
          </cell>
          <cell r="K372">
            <v>18480</v>
          </cell>
        </row>
        <row r="373">
          <cell r="A373" t="str">
            <v>503.020810</v>
          </cell>
          <cell r="H373">
            <v>-1318870.98</v>
          </cell>
          <cell r="K373">
            <v>0</v>
          </cell>
        </row>
        <row r="374">
          <cell r="A374" t="str">
            <v>503.020825</v>
          </cell>
          <cell r="H374">
            <v>292496.03000000003</v>
          </cell>
          <cell r="K374">
            <v>9517665.3399999999</v>
          </cell>
        </row>
        <row r="375">
          <cell r="A375" t="str">
            <v>503.020905</v>
          </cell>
          <cell r="H375">
            <v>37163.08</v>
          </cell>
          <cell r="K375">
            <v>418814.4</v>
          </cell>
        </row>
        <row r="376">
          <cell r="A376" t="str">
            <v>503.021102</v>
          </cell>
          <cell r="H376">
            <v>2371852.4900000002</v>
          </cell>
          <cell r="K376">
            <v>734629.51000000024</v>
          </cell>
        </row>
        <row r="377">
          <cell r="A377" t="str">
            <v>503.021103</v>
          </cell>
          <cell r="H377">
            <v>21420.04</v>
          </cell>
          <cell r="K377">
            <v>0</v>
          </cell>
        </row>
        <row r="378">
          <cell r="A378" t="str">
            <v>503.021107</v>
          </cell>
          <cell r="H378">
            <v>192545.15</v>
          </cell>
          <cell r="K378">
            <v>2153919.69</v>
          </cell>
        </row>
        <row r="379">
          <cell r="A379" t="str">
            <v>503.021108</v>
          </cell>
          <cell r="H379">
            <v>1405932.44</v>
          </cell>
          <cell r="K379">
            <v>0</v>
          </cell>
        </row>
        <row r="380">
          <cell r="A380" t="str">
            <v>503.021191</v>
          </cell>
          <cell r="H380">
            <v>11940.03</v>
          </cell>
          <cell r="K380">
            <v>20368.580000000002</v>
          </cell>
        </row>
        <row r="381">
          <cell r="A381" t="str">
            <v>503.021541</v>
          </cell>
          <cell r="H381">
            <v>3491853.41</v>
          </cell>
          <cell r="K381">
            <v>25390025.859999999</v>
          </cell>
        </row>
        <row r="382">
          <cell r="A382" t="str">
            <v>503.022005</v>
          </cell>
          <cell r="H382">
            <v>28517.25</v>
          </cell>
          <cell r="K382">
            <v>512634.58</v>
          </cell>
        </row>
        <row r="383">
          <cell r="A383" t="str">
            <v>503.022015</v>
          </cell>
          <cell r="H383">
            <v>0</v>
          </cell>
          <cell r="K383">
            <v>0</v>
          </cell>
        </row>
        <row r="384">
          <cell r="A384" t="str">
            <v>503.022020</v>
          </cell>
          <cell r="H384">
            <v>0</v>
          </cell>
          <cell r="K384">
            <v>1543</v>
          </cell>
        </row>
        <row r="385">
          <cell r="A385" t="str">
            <v>503.022025</v>
          </cell>
          <cell r="H385">
            <v>0</v>
          </cell>
          <cell r="K385">
            <v>9720</v>
          </cell>
        </row>
        <row r="386">
          <cell r="A386" t="str">
            <v>503.022105</v>
          </cell>
          <cell r="H386">
            <v>49298</v>
          </cell>
          <cell r="K386">
            <v>461816.04</v>
          </cell>
        </row>
        <row r="387">
          <cell r="A387" t="str">
            <v>503.022110</v>
          </cell>
          <cell r="H387">
            <v>0</v>
          </cell>
          <cell r="K387">
            <v>0</v>
          </cell>
        </row>
        <row r="388">
          <cell r="A388" t="str">
            <v>503.022125</v>
          </cell>
          <cell r="H388">
            <v>0</v>
          </cell>
          <cell r="K388">
            <v>0</v>
          </cell>
        </row>
        <row r="389">
          <cell r="A389" t="str">
            <v>503.022205</v>
          </cell>
          <cell r="H389">
            <v>117693.54</v>
          </cell>
          <cell r="K389">
            <v>967676.24</v>
          </cell>
        </row>
        <row r="390">
          <cell r="A390" t="str">
            <v>503.022210</v>
          </cell>
          <cell r="H390">
            <v>854629.4</v>
          </cell>
          <cell r="K390">
            <v>4701987.26</v>
          </cell>
        </row>
        <row r="391">
          <cell r="A391" t="str">
            <v>503.022215</v>
          </cell>
          <cell r="H391">
            <v>269788.63</v>
          </cell>
          <cell r="K391">
            <v>3046142.73</v>
          </cell>
        </row>
        <row r="392">
          <cell r="A392" t="str">
            <v>503.022220</v>
          </cell>
          <cell r="H392">
            <v>0</v>
          </cell>
          <cell r="K392">
            <v>0</v>
          </cell>
        </row>
        <row r="393">
          <cell r="A393" t="str">
            <v>503.022225</v>
          </cell>
          <cell r="H393">
            <v>47996.740000000005</v>
          </cell>
          <cell r="K393">
            <v>688883.52</v>
          </cell>
        </row>
        <row r="394">
          <cell r="A394" t="str">
            <v>503.022310</v>
          </cell>
          <cell r="H394">
            <v>0</v>
          </cell>
          <cell r="K394">
            <v>0</v>
          </cell>
        </row>
        <row r="395">
          <cell r="A395" t="str">
            <v>503.022405</v>
          </cell>
          <cell r="H395">
            <v>0</v>
          </cell>
          <cell r="K395">
            <v>23900</v>
          </cell>
        </row>
        <row r="396">
          <cell r="A396" t="str">
            <v>503.022505</v>
          </cell>
          <cell r="H396">
            <v>9000</v>
          </cell>
          <cell r="K396">
            <v>63000</v>
          </cell>
        </row>
        <row r="397">
          <cell r="A397" t="str">
            <v>503.022510</v>
          </cell>
          <cell r="H397">
            <v>84920.7</v>
          </cell>
          <cell r="K397">
            <v>478708.07</v>
          </cell>
        </row>
        <row r="398">
          <cell r="A398" t="str">
            <v>503.022515</v>
          </cell>
          <cell r="H398">
            <v>0</v>
          </cell>
          <cell r="K398">
            <v>0</v>
          </cell>
        </row>
        <row r="399">
          <cell r="A399" t="str">
            <v>503.022605</v>
          </cell>
          <cell r="H399">
            <v>580567.26</v>
          </cell>
          <cell r="K399">
            <v>3678618.25</v>
          </cell>
        </row>
        <row r="400">
          <cell r="A400" t="str">
            <v>503.022705</v>
          </cell>
          <cell r="H400">
            <v>17008</v>
          </cell>
          <cell r="K400">
            <v>144361.9</v>
          </cell>
        </row>
        <row r="401">
          <cell r="A401" t="str">
            <v>503.024410</v>
          </cell>
          <cell r="H401">
            <v>11211.56</v>
          </cell>
          <cell r="K401">
            <v>13201.56</v>
          </cell>
        </row>
        <row r="402">
          <cell r="A402" t="str">
            <v>503.024415</v>
          </cell>
          <cell r="H402">
            <v>58685.81</v>
          </cell>
          <cell r="K402">
            <v>270454.59999999998</v>
          </cell>
        </row>
        <row r="403">
          <cell r="A403" t="str">
            <v>503.024420</v>
          </cell>
          <cell r="H403">
            <v>110498.73999999999</v>
          </cell>
          <cell r="K403">
            <v>530523.39</v>
          </cell>
        </row>
        <row r="404">
          <cell r="A404" t="str">
            <v>503.024425</v>
          </cell>
          <cell r="H404">
            <v>0</v>
          </cell>
          <cell r="K404">
            <v>9200</v>
          </cell>
        </row>
        <row r="405">
          <cell r="A405" t="str">
            <v>503.024430</v>
          </cell>
          <cell r="H405">
            <v>0</v>
          </cell>
          <cell r="K405">
            <v>1000</v>
          </cell>
        </row>
        <row r="406">
          <cell r="A406" t="str">
            <v>503.029910</v>
          </cell>
          <cell r="H406">
            <v>496.75</v>
          </cell>
          <cell r="K406">
            <v>122702.02</v>
          </cell>
        </row>
        <row r="407">
          <cell r="A407" t="str">
            <v>503.029920</v>
          </cell>
          <cell r="H407">
            <v>0</v>
          </cell>
          <cell r="K407">
            <v>0</v>
          </cell>
        </row>
        <row r="408">
          <cell r="A408" t="str">
            <v>503.029930</v>
          </cell>
          <cell r="H408">
            <v>7800</v>
          </cell>
          <cell r="K408">
            <v>7800</v>
          </cell>
        </row>
        <row r="409">
          <cell r="A409" t="str">
            <v>503.029990</v>
          </cell>
          <cell r="H409">
            <v>7914533.75</v>
          </cell>
          <cell r="K409">
            <v>21398938.579999998</v>
          </cell>
        </row>
        <row r="410">
          <cell r="A410" t="str">
            <v>503.029999</v>
          </cell>
          <cell r="H410">
            <v>0</v>
          </cell>
          <cell r="K410">
            <v>0</v>
          </cell>
        </row>
        <row r="411">
          <cell r="A411" t="str">
            <v>503.030110</v>
          </cell>
          <cell r="H411">
            <v>62253.120000000003</v>
          </cell>
          <cell r="K411">
            <v>614430.81999999995</v>
          </cell>
        </row>
        <row r="412">
          <cell r="A412" t="str">
            <v>503.030120</v>
          </cell>
          <cell r="H412">
            <v>234657.04</v>
          </cell>
          <cell r="K412">
            <v>6522912.0599999996</v>
          </cell>
        </row>
        <row r="413">
          <cell r="A413" t="str">
            <v>503.030140</v>
          </cell>
          <cell r="H413">
            <v>0</v>
          </cell>
          <cell r="K413">
            <v>63159.12</v>
          </cell>
        </row>
        <row r="414">
          <cell r="A414" t="str">
            <v>503.030210</v>
          </cell>
          <cell r="H414">
            <v>31169.64</v>
          </cell>
          <cell r="K414">
            <v>336563.65</v>
          </cell>
        </row>
        <row r="415">
          <cell r="A415" t="str">
            <v>503.030405</v>
          </cell>
          <cell r="H415">
            <v>1500</v>
          </cell>
          <cell r="K415">
            <v>28500</v>
          </cell>
        </row>
        <row r="416">
          <cell r="A416" t="str">
            <v>503.030410</v>
          </cell>
          <cell r="H416">
            <v>18050.54</v>
          </cell>
          <cell r="K416">
            <v>425087.19999999995</v>
          </cell>
        </row>
        <row r="417">
          <cell r="A417" t="str">
            <v>503.030424</v>
          </cell>
          <cell r="H417">
            <v>4991.34</v>
          </cell>
          <cell r="K417">
            <v>5320.74</v>
          </cell>
        </row>
        <row r="418">
          <cell r="A418" t="str">
            <v>503.030425</v>
          </cell>
          <cell r="H418">
            <v>14099.64</v>
          </cell>
          <cell r="K418">
            <v>18452.87</v>
          </cell>
        </row>
        <row r="419">
          <cell r="A419" t="str">
            <v>503.030430</v>
          </cell>
          <cell r="H419">
            <v>45175.81</v>
          </cell>
          <cell r="K419">
            <v>49946.009999999995</v>
          </cell>
        </row>
        <row r="420">
          <cell r="A420" t="str">
            <v>503.030435</v>
          </cell>
          <cell r="H420">
            <v>56423.94</v>
          </cell>
          <cell r="K420">
            <v>305278.58999999997</v>
          </cell>
        </row>
        <row r="421">
          <cell r="A421" t="str">
            <v>503.030445</v>
          </cell>
          <cell r="H421">
            <v>11250</v>
          </cell>
          <cell r="K421">
            <v>123500</v>
          </cell>
        </row>
        <row r="422">
          <cell r="A422" t="str">
            <v>503.030450</v>
          </cell>
          <cell r="H422">
            <v>5100</v>
          </cell>
          <cell r="K422">
            <v>207825</v>
          </cell>
        </row>
        <row r="423">
          <cell r="A423" t="str">
            <v>503.030455</v>
          </cell>
          <cell r="H423">
            <v>0</v>
          </cell>
          <cell r="K423">
            <v>0</v>
          </cell>
        </row>
        <row r="424">
          <cell r="A424" t="str">
            <v>503.030460</v>
          </cell>
          <cell r="H424">
            <v>0</v>
          </cell>
          <cell r="K424">
            <v>0</v>
          </cell>
        </row>
        <row r="425">
          <cell r="A425" t="str">
            <v>503.030465</v>
          </cell>
          <cell r="H425">
            <v>-130873.41</v>
          </cell>
          <cell r="K425">
            <v>724301.4</v>
          </cell>
        </row>
        <row r="426">
          <cell r="A426" t="str">
            <v>503.030470</v>
          </cell>
          <cell r="H426">
            <v>-56199.519999999997</v>
          </cell>
          <cell r="K426">
            <v>98334.860000000015</v>
          </cell>
        </row>
        <row r="427">
          <cell r="A427" t="str">
            <v>503.030475</v>
          </cell>
          <cell r="H427">
            <v>110000</v>
          </cell>
          <cell r="K427">
            <v>2468548.39</v>
          </cell>
        </row>
        <row r="428">
          <cell r="A428" t="str">
            <v>503.030480</v>
          </cell>
          <cell r="H428">
            <v>-42988.66</v>
          </cell>
          <cell r="K428">
            <v>324792.38</v>
          </cell>
        </row>
        <row r="429">
          <cell r="A429" t="str">
            <v>503.030610</v>
          </cell>
          <cell r="H429">
            <v>46.6</v>
          </cell>
          <cell r="K429">
            <v>2563.4</v>
          </cell>
        </row>
        <row r="430">
          <cell r="A430" t="str">
            <v>503.030905</v>
          </cell>
          <cell r="H430">
            <v>-4060</v>
          </cell>
          <cell r="K430">
            <v>16512.669999999998</v>
          </cell>
        </row>
        <row r="431">
          <cell r="A431" t="str">
            <v>503.032105</v>
          </cell>
          <cell r="H431">
            <v>0</v>
          </cell>
          <cell r="K431">
            <v>0</v>
          </cell>
        </row>
        <row r="432">
          <cell r="A432" t="str">
            <v>503.032205</v>
          </cell>
          <cell r="H432">
            <v>1220</v>
          </cell>
          <cell r="K432">
            <v>1220</v>
          </cell>
        </row>
        <row r="433">
          <cell r="A433" t="str">
            <v>503.032210</v>
          </cell>
          <cell r="H433">
            <v>0</v>
          </cell>
          <cell r="K433">
            <v>0</v>
          </cell>
        </row>
        <row r="434">
          <cell r="A434" t="str">
            <v>503.032215</v>
          </cell>
          <cell r="H434">
            <v>0</v>
          </cell>
          <cell r="K434">
            <v>0</v>
          </cell>
        </row>
        <row r="435">
          <cell r="A435" t="str">
            <v>503.032405</v>
          </cell>
          <cell r="H435">
            <v>0</v>
          </cell>
          <cell r="K435">
            <v>0</v>
          </cell>
        </row>
        <row r="436">
          <cell r="A436" t="str">
            <v>503.032505</v>
          </cell>
          <cell r="H436">
            <v>0</v>
          </cell>
          <cell r="K436">
            <v>0</v>
          </cell>
        </row>
        <row r="437">
          <cell r="A437" t="str">
            <v>503.032510</v>
          </cell>
          <cell r="H437">
            <v>51194.080000000002</v>
          </cell>
          <cell r="K437">
            <v>775827.38</v>
          </cell>
        </row>
        <row r="438">
          <cell r="A438" t="str">
            <v>503.032515</v>
          </cell>
          <cell r="H438">
            <v>258953.03999999998</v>
          </cell>
          <cell r="K438">
            <v>2758379.19</v>
          </cell>
        </row>
        <row r="439">
          <cell r="A439" t="str">
            <v>503.032801</v>
          </cell>
          <cell r="H439">
            <v>0</v>
          </cell>
          <cell r="K439">
            <v>0</v>
          </cell>
        </row>
        <row r="440">
          <cell r="A440" t="str">
            <v>503.032811</v>
          </cell>
          <cell r="H440">
            <v>0</v>
          </cell>
          <cell r="K440">
            <v>0</v>
          </cell>
        </row>
        <row r="441">
          <cell r="A441" t="str">
            <v>503.032841</v>
          </cell>
          <cell r="H441">
            <v>33929.43</v>
          </cell>
          <cell r="K441">
            <v>33929.43</v>
          </cell>
        </row>
        <row r="442">
          <cell r="A442" t="str">
            <v>503.032851</v>
          </cell>
          <cell r="H442">
            <v>91629.03</v>
          </cell>
          <cell r="K442">
            <v>91629.03</v>
          </cell>
        </row>
        <row r="443">
          <cell r="A443" t="str">
            <v>503.032905</v>
          </cell>
          <cell r="H443">
            <v>318</v>
          </cell>
          <cell r="K443">
            <v>318</v>
          </cell>
        </row>
        <row r="444">
          <cell r="A444" t="str">
            <v>503.032906</v>
          </cell>
          <cell r="H444">
            <v>167.33</v>
          </cell>
          <cell r="K444">
            <v>167.33</v>
          </cell>
        </row>
        <row r="445">
          <cell r="A445" t="str">
            <v>503.032910</v>
          </cell>
          <cell r="H445">
            <v>0</v>
          </cell>
          <cell r="K445">
            <v>0</v>
          </cell>
        </row>
        <row r="446">
          <cell r="A446" t="str">
            <v>503.034220</v>
          </cell>
          <cell r="H446">
            <v>0</v>
          </cell>
          <cell r="K446">
            <v>0</v>
          </cell>
        </row>
        <row r="447">
          <cell r="A447" t="str">
            <v>503.034227</v>
          </cell>
          <cell r="H447">
            <v>0</v>
          </cell>
          <cell r="K447">
            <v>0</v>
          </cell>
        </row>
        <row r="448">
          <cell r="A448" t="str">
            <v>503.034415</v>
          </cell>
          <cell r="H448">
            <v>0</v>
          </cell>
          <cell r="K448">
            <v>169321.35</v>
          </cell>
        </row>
        <row r="449">
          <cell r="A449" t="str">
            <v>503.034420</v>
          </cell>
          <cell r="H449">
            <v>0</v>
          </cell>
          <cell r="K449">
            <v>-0.5</v>
          </cell>
        </row>
        <row r="450">
          <cell r="A450" t="str">
            <v>503.039910</v>
          </cell>
          <cell r="H450">
            <v>0</v>
          </cell>
          <cell r="K450">
            <v>56160.51</v>
          </cell>
        </row>
        <row r="451">
          <cell r="A451" t="str">
            <v>503.039950</v>
          </cell>
          <cell r="H451">
            <v>7542.6</v>
          </cell>
          <cell r="K451">
            <v>453401</v>
          </cell>
        </row>
        <row r="452">
          <cell r="A452" t="str">
            <v>503.039999</v>
          </cell>
          <cell r="H452">
            <v>71072.570000000007</v>
          </cell>
          <cell r="K452">
            <v>903057.03</v>
          </cell>
        </row>
        <row r="453">
          <cell r="A453" t="str">
            <v>503.060905</v>
          </cell>
          <cell r="H453">
            <v>0</v>
          </cell>
          <cell r="K453">
            <v>4650</v>
          </cell>
        </row>
        <row r="454">
          <cell r="A454" t="str">
            <v>503.062205</v>
          </cell>
          <cell r="H454">
            <v>0</v>
          </cell>
          <cell r="K454">
            <v>0</v>
          </cell>
        </row>
        <row r="455">
          <cell r="A455" t="str">
            <v>503.062210</v>
          </cell>
          <cell r="H455">
            <v>0</v>
          </cell>
          <cell r="K455">
            <v>0</v>
          </cell>
        </row>
        <row r="456">
          <cell r="A456" t="str">
            <v>503.062215</v>
          </cell>
          <cell r="H456">
            <v>0</v>
          </cell>
          <cell r="K456">
            <v>0</v>
          </cell>
        </row>
        <row r="457">
          <cell r="A457" t="str">
            <v>503.064105</v>
          </cell>
          <cell r="H457">
            <v>-360000</v>
          </cell>
          <cell r="K457">
            <v>190000</v>
          </cell>
        </row>
        <row r="458">
          <cell r="A458" t="str">
            <v>503.064210</v>
          </cell>
          <cell r="H458">
            <v>0</v>
          </cell>
          <cell r="K458">
            <v>0</v>
          </cell>
        </row>
        <row r="459">
          <cell r="A459" t="str">
            <v>503.064220</v>
          </cell>
          <cell r="H459">
            <v>-188670</v>
          </cell>
          <cell r="K459">
            <v>767407</v>
          </cell>
        </row>
        <row r="460">
          <cell r="A460" t="str">
            <v>503.064305</v>
          </cell>
          <cell r="H460">
            <v>0</v>
          </cell>
          <cell r="K460">
            <v>975975.98</v>
          </cell>
        </row>
        <row r="461">
          <cell r="A461" t="str">
            <v>503.080105.01</v>
          </cell>
          <cell r="H461">
            <v>-7890.44</v>
          </cell>
          <cell r="K461">
            <v>-8071.45</v>
          </cell>
        </row>
        <row r="462">
          <cell r="A462" t="str">
            <v>503.080105.02</v>
          </cell>
          <cell r="H462">
            <v>78951.429999999993</v>
          </cell>
          <cell r="K462">
            <v>79284.179999999993</v>
          </cell>
        </row>
        <row r="463">
          <cell r="A463" t="str">
            <v>503.080110.01</v>
          </cell>
          <cell r="H463">
            <v>0</v>
          </cell>
          <cell r="K463">
            <v>0</v>
          </cell>
        </row>
        <row r="464">
          <cell r="A464" t="str">
            <v>503.080110.02</v>
          </cell>
          <cell r="H464">
            <v>0</v>
          </cell>
          <cell r="K464">
            <v>0</v>
          </cell>
        </row>
        <row r="465">
          <cell r="A465" t="str">
            <v>503.080205</v>
          </cell>
          <cell r="H465">
            <v>0</v>
          </cell>
          <cell r="K465">
            <v>0</v>
          </cell>
        </row>
        <row r="466">
          <cell r="A466" t="str">
            <v>503.080210</v>
          </cell>
          <cell r="H466">
            <v>0</v>
          </cell>
          <cell r="K466">
            <v>0</v>
          </cell>
        </row>
        <row r="467">
          <cell r="A467" t="str">
            <v>503.080315</v>
          </cell>
          <cell r="H467">
            <v>0</v>
          </cell>
          <cell r="K467">
            <v>0</v>
          </cell>
        </row>
        <row r="468">
          <cell r="A468" t="str">
            <v>503.080405</v>
          </cell>
          <cell r="H468">
            <v>4237.1499999999996</v>
          </cell>
          <cell r="K468">
            <v>27208.15</v>
          </cell>
        </row>
        <row r="469">
          <cell r="A469" t="str">
            <v>503.080410</v>
          </cell>
          <cell r="H469">
            <v>-0.37000000011175871</v>
          </cell>
          <cell r="K469">
            <v>-0.37000000011175871</v>
          </cell>
        </row>
        <row r="470">
          <cell r="A470" t="str">
            <v>503.080425</v>
          </cell>
          <cell r="H470">
            <v>0</v>
          </cell>
          <cell r="K470">
            <v>0</v>
          </cell>
        </row>
        <row r="471">
          <cell r="A471" t="str">
            <v>503.080430.01</v>
          </cell>
          <cell r="H471">
            <v>0</v>
          </cell>
          <cell r="K471">
            <v>0</v>
          </cell>
        </row>
        <row r="472">
          <cell r="A472" t="str">
            <v>503.080430.02</v>
          </cell>
          <cell r="H472">
            <v>0</v>
          </cell>
          <cell r="K472">
            <v>0</v>
          </cell>
        </row>
        <row r="473">
          <cell r="A473" t="str">
            <v>503.080430.03</v>
          </cell>
          <cell r="H473">
            <v>0</v>
          </cell>
          <cell r="K473">
            <v>0</v>
          </cell>
        </row>
        <row r="474">
          <cell r="A474" t="str">
            <v>503.080430.04</v>
          </cell>
          <cell r="H474">
            <v>7588248.0499999998</v>
          </cell>
          <cell r="K474">
            <v>7588248.0499999998</v>
          </cell>
        </row>
        <row r="475">
          <cell r="A475" t="str">
            <v>503.080430.09</v>
          </cell>
          <cell r="H475">
            <v>83966.93</v>
          </cell>
          <cell r="K475">
            <v>83966.93</v>
          </cell>
        </row>
        <row r="476">
          <cell r="A476" t="str">
            <v>503.080440</v>
          </cell>
          <cell r="H476">
            <v>0</v>
          </cell>
          <cell r="K476">
            <v>0</v>
          </cell>
        </row>
        <row r="477">
          <cell r="A477" t="str">
            <v>503.080445</v>
          </cell>
          <cell r="H477">
            <v>0</v>
          </cell>
          <cell r="K477">
            <v>0</v>
          </cell>
        </row>
        <row r="478">
          <cell r="A478" t="str">
            <v>503.080499.01</v>
          </cell>
          <cell r="H478">
            <v>-161.84</v>
          </cell>
          <cell r="K478">
            <v>-161.84</v>
          </cell>
        </row>
        <row r="479">
          <cell r="A479" t="str">
            <v>503.080499.02</v>
          </cell>
          <cell r="H479">
            <v>0</v>
          </cell>
          <cell r="K479">
            <v>20684.23</v>
          </cell>
        </row>
        <row r="480">
          <cell r="A480" t="str">
            <v>503.080605</v>
          </cell>
          <cell r="H480">
            <v>3746101.08</v>
          </cell>
          <cell r="K480">
            <v>3746101.08</v>
          </cell>
        </row>
        <row r="481">
          <cell r="A481" t="str">
            <v>503.080615</v>
          </cell>
          <cell r="H481">
            <v>0</v>
          </cell>
          <cell r="K481">
            <v>0</v>
          </cell>
        </row>
        <row r="482">
          <cell r="A482" t="str">
            <v>503.080620</v>
          </cell>
          <cell r="H482">
            <v>198255.35</v>
          </cell>
          <cell r="K482">
            <v>757049.67999999993</v>
          </cell>
        </row>
        <row r="483">
          <cell r="A483" t="str">
            <v>503.080635</v>
          </cell>
          <cell r="H483">
            <v>1287770.27</v>
          </cell>
          <cell r="K483">
            <v>0</v>
          </cell>
        </row>
        <row r="484">
          <cell r="A484" t="str">
            <v>503.080705</v>
          </cell>
          <cell r="H484">
            <v>0</v>
          </cell>
          <cell r="K484">
            <v>0</v>
          </cell>
        </row>
        <row r="485">
          <cell r="A485" t="str">
            <v>503.080805</v>
          </cell>
          <cell r="H485">
            <v>0</v>
          </cell>
          <cell r="K485">
            <v>0</v>
          </cell>
        </row>
        <row r="486">
          <cell r="A486" t="str">
            <v>503.080815</v>
          </cell>
          <cell r="H486">
            <v>6907</v>
          </cell>
          <cell r="K486">
            <v>13659</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anent info"/>
      <sheetName val="Lampiran"/>
      <sheetName val="Art. 23 recons"/>
      <sheetName val="Marshal -1"/>
      <sheetName val="ppH25 &amp; PROVISION"/>
      <sheetName val="BIK-NDE"/>
      <sheetName val="Penyusutan"/>
      <sheetName val="Addition"/>
      <sheetName val="Sheet1"/>
      <sheetName val="F1771"/>
      <sheetName val="F1771-I"/>
      <sheetName val="F1771-II."/>
      <sheetName val="F1771-III"/>
      <sheetName val="F1771-V."/>
      <sheetName val="F1771-VI"/>
      <sheetName val="Marshal _1"/>
      <sheetName val="BUT-1"/>
      <sheetName val="HEX-A"/>
      <sheetName val="HEX-E"/>
      <sheetName val="I-BUT"/>
      <sheetName val="RD I-BUT"/>
      <sheetName val="COA"/>
      <sheetName val="CDMACapacity"/>
      <sheetName val="Ex-Rate"/>
      <sheetName val="CONTRACT REC"/>
      <sheetName val="Marshal"/>
      <sheetName val="ged"/>
      <sheetName val="Interdata"/>
      <sheetName val="KONS2007"/>
      <sheetName val="Slip"/>
      <sheetName val="MasterSheet"/>
      <sheetName val="FE-1770-I"/>
      <sheetName val="FE-1770.P1"/>
      <sheetName val="FE-1770-II"/>
      <sheetName val="Cover Sheet"/>
      <sheetName val="PRO"/>
      <sheetName val="Exchange Rates"/>
      <sheetName val="PROJ CAS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shal"/>
      <sheetName val="PB(B)"/>
      <sheetName val="CODE"/>
      <sheetName val="Attachement"/>
      <sheetName val="AA.1.1 BNI"/>
      <sheetName val="GeneralInfo"/>
      <sheetName val="F1771-IV"/>
      <sheetName val="F1771-V"/>
      <sheetName val="Exc. Rate"/>
      <sheetName val="Lead"/>
      <sheetName val="Ex_Rate"/>
      <sheetName val="CRA-Detail"/>
      <sheetName val="Assump"/>
      <sheetName val="Other charges (income)"/>
      <sheetName val="Master"/>
      <sheetName val="F1771-II"/>
      <sheetName val="F1771-III"/>
      <sheetName val="Marshal -1"/>
      <sheetName val="Combine 31-12-2006"/>
      <sheetName val="CE"/>
      <sheetName val="data_val"/>
      <sheetName val="WBS1"/>
      <sheetName val="WPL"/>
      <sheetName val="OH"/>
      <sheetName val="total GA per dept"/>
      <sheetName val="Ex-Rate"/>
      <sheetName val="C1 NOV"/>
      <sheetName val="12"/>
      <sheetName val="Family"/>
      <sheetName val="F1771_IV"/>
      <sheetName val="F1771_V"/>
      <sheetName val="Invoice"/>
      <sheetName val="CLC&amp;CLS"/>
      <sheetName val="Sheet2"/>
      <sheetName val="PENJ.NERACA"/>
      <sheetName val="trf multiple dnrks"/>
      <sheetName val="Data_Umum"/>
      <sheetName val="AUG02"/>
      <sheetName val="PIK_QUO"/>
      <sheetName val="Konfirmasi Transaksi Lama"/>
      <sheetName val="Ranges"/>
      <sheetName val="LABARUGI"/>
    </sheetNames>
    <sheetDataSet>
      <sheetData sheetId="0" refreshError="1">
        <row r="236">
          <cell r="E236">
            <v>19803299929.549999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S_Distribution"/>
      <sheetName val="PL"/>
      <sheetName val="PC,Bank (D)"/>
      <sheetName val="Trade AR (D)"/>
      <sheetName val="Rebill  (D)"/>
      <sheetName val="Input VAT,AR revenue (D)"/>
      <sheetName val="Interco-PT NATION  (D)"/>
      <sheetName val="FG,PREPAID, DEPOSIT (D)"/>
      <sheetName val="Advance,Accrued (D)"/>
      <sheetName val="Accrued Professional (D)"/>
      <sheetName val="OUTPUT VAT (D), WT(D)"/>
      <sheetName val="Interco-PT NATION  (D) (2)"/>
    </sheetNames>
    <sheetDataSet>
      <sheetData sheetId="0"/>
      <sheetData sheetId="1"/>
      <sheetData sheetId="2">
        <row r="32">
          <cell r="F32">
            <v>34392654.640000001</v>
          </cell>
        </row>
        <row r="62">
          <cell r="F62">
            <v>1709170.73</v>
          </cell>
        </row>
        <row r="71">
          <cell r="F71">
            <v>63421.78</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M"/>
      <sheetName val="Ranges"/>
      <sheetName val="TBS1"/>
      <sheetName val="Marshal"/>
    </sheetNames>
    <sheetDataSet>
      <sheetData sheetId="0" refreshError="1"/>
      <sheetData sheetId="1" refreshError="1">
        <row r="5">
          <cell r="C5" t="str">
            <v>Atlas Steels - Elimination</v>
          </cell>
          <cell r="H5" t="str">
            <v>Opening Balance</v>
          </cell>
          <cell r="L5" t="str">
            <v>FY 2001 - Actual</v>
          </cell>
        </row>
        <row r="6">
          <cell r="C6" t="str">
            <v>Atlas Steels - New South Wales</v>
          </cell>
          <cell r="H6" t="str">
            <v>July</v>
          </cell>
          <cell r="L6" t="str">
            <v>FY 2002 - Actual</v>
          </cell>
        </row>
        <row r="7">
          <cell r="C7" t="str">
            <v>Atlas Steels - Queensland</v>
          </cell>
          <cell r="H7" t="str">
            <v>August</v>
          </cell>
          <cell r="L7" t="str">
            <v>FY 2003 - Actual</v>
          </cell>
        </row>
        <row r="8">
          <cell r="C8" t="str">
            <v>Atlas Steels - Victoria/Tasmania</v>
          </cell>
          <cell r="H8" t="str">
            <v>September</v>
          </cell>
          <cell r="L8" t="str">
            <v>FY 2004 - Actual</v>
          </cell>
        </row>
        <row r="9">
          <cell r="C9" t="str">
            <v>Atlas Steels - South Australia</v>
          </cell>
          <cell r="H9" t="str">
            <v>October</v>
          </cell>
          <cell r="L9" t="str">
            <v>FY 2004 - Actual/Forecast</v>
          </cell>
        </row>
        <row r="10">
          <cell r="C10" t="str">
            <v>Atlas Steels - Western Australia</v>
          </cell>
          <cell r="H10" t="str">
            <v>November</v>
          </cell>
          <cell r="L10" t="str">
            <v>FY 2004 - Prior Month Forecast</v>
          </cell>
        </row>
        <row r="11">
          <cell r="C11" t="str">
            <v>Atlas Steels - Stainless Bar</v>
          </cell>
          <cell r="H11" t="str">
            <v>December</v>
          </cell>
          <cell r="L11" t="str">
            <v>FY 2004 - Budget Open Bal</v>
          </cell>
        </row>
        <row r="12">
          <cell r="C12" t="str">
            <v>Atlas Steels - Head Office</v>
          </cell>
          <cell r="H12" t="str">
            <v>January</v>
          </cell>
          <cell r="L12" t="str">
            <v>FY 2004 - Original Budget</v>
          </cell>
        </row>
        <row r="13">
          <cell r="C13" t="str">
            <v>Atlas Steels - Head Office Adjustment</v>
          </cell>
          <cell r="H13" t="str">
            <v>February</v>
          </cell>
          <cell r="L13" t="str">
            <v>FY 2003 - Budget</v>
          </cell>
        </row>
        <row r="14">
          <cell r="C14" t="str">
            <v>Atlas Steels - Wire Mill</v>
          </cell>
          <cell r="H14" t="str">
            <v>March</v>
          </cell>
          <cell r="L14" t="str">
            <v>FY 2004 - Budget</v>
          </cell>
        </row>
        <row r="15">
          <cell r="C15" t="str">
            <v>Atlas Steels - PSP</v>
          </cell>
          <cell r="H15" t="str">
            <v>April</v>
          </cell>
          <cell r="L15" t="str">
            <v>FY 2005 - Forecast</v>
          </cell>
        </row>
        <row r="16">
          <cell r="C16" t="str">
            <v>Atlas Steels - New Zealand</v>
          </cell>
          <cell r="H16" t="str">
            <v>May</v>
          </cell>
          <cell r="L16" t="str">
            <v>FY 2005 - Prior Month Forecast</v>
          </cell>
        </row>
        <row r="17">
          <cell r="C17" t="str">
            <v>Gilbert Lodge NZ Limited</v>
          </cell>
          <cell r="H17" t="str">
            <v>Jun</v>
          </cell>
          <cell r="L17" t="str">
            <v>Budget: FY 2002 - Actual</v>
          </cell>
        </row>
        <row r="18">
          <cell r="C18" t="str">
            <v>Bisalloy Steels - Australia</v>
          </cell>
          <cell r="L18" t="str">
            <v>Budget: FY 2003 - Budget</v>
          </cell>
        </row>
        <row r="19">
          <cell r="C19" t="str">
            <v>PT Bima Bisalloy</v>
          </cell>
          <cell r="L19" t="str">
            <v>Budget: FY 2003 - Forecast</v>
          </cell>
        </row>
        <row r="20">
          <cell r="C20" t="str">
            <v>Bisalloy Steels - Malaysia</v>
          </cell>
          <cell r="L20" t="str">
            <v>Budget: FY 2004 - Budget Open Bal</v>
          </cell>
        </row>
        <row r="21">
          <cell r="C21" t="str">
            <v>Bisalloy Steels - Asia Holdings</v>
          </cell>
        </row>
        <row r="22">
          <cell r="C22" t="str">
            <v>Bisalloy Steels - Thailand</v>
          </cell>
        </row>
        <row r="23">
          <cell r="C23" t="str">
            <v>Bisalloy Steels - Adjustment</v>
          </cell>
        </row>
        <row r="24">
          <cell r="C24" t="str">
            <v>Atlas Steels Group Pty Ltd</v>
          </cell>
        </row>
        <row r="25">
          <cell r="C25" t="str">
            <v>Atlas Steels Group Pty Ltd - Elim</v>
          </cell>
        </row>
        <row r="26">
          <cell r="C26" t="str">
            <v>Atlas Alloys Pty Limited</v>
          </cell>
        </row>
        <row r="27">
          <cell r="C27" t="str">
            <v>Stainless Bar Co Pty Limited</v>
          </cell>
        </row>
        <row r="28">
          <cell r="C28" t="str">
            <v>PSP (MI) - New South Wales</v>
          </cell>
        </row>
        <row r="29">
          <cell r="C29" t="str">
            <v>Atlas Steels - Elimination 1</v>
          </cell>
        </row>
        <row r="30">
          <cell r="C30" t="str">
            <v>Atlas Steels - Cardiff  Newcastle</v>
          </cell>
        </row>
        <row r="31">
          <cell r="C31" t="str">
            <v>Atlas Steels - Homebush Sydney</v>
          </cell>
        </row>
        <row r="32">
          <cell r="C32" t="str">
            <v>Atlas Steels - Bohle Townsville</v>
          </cell>
        </row>
        <row r="33">
          <cell r="C33" t="str">
            <v>Atlas Steels - Mackay</v>
          </cell>
        </row>
        <row r="34">
          <cell r="C34" t="str">
            <v>Atlas Steels - Wacol Brisbane</v>
          </cell>
        </row>
        <row r="35">
          <cell r="C35" t="str">
            <v>Atlas Steels - Gladstone</v>
          </cell>
        </row>
        <row r="36">
          <cell r="C36" t="str">
            <v>Atlas Steels - Altona Melbourne</v>
          </cell>
        </row>
        <row r="37">
          <cell r="C37" t="str">
            <v>Atlas Steels - Mowbray Launceston</v>
          </cell>
        </row>
        <row r="38">
          <cell r="C38" t="str">
            <v>Atlas Steels - Wodonga</v>
          </cell>
        </row>
        <row r="39">
          <cell r="C39" t="str">
            <v>Atlas Steels - Wingfield Adelaide</v>
          </cell>
        </row>
        <row r="40">
          <cell r="C40" t="str">
            <v>Atlas Steels - Balcatta Perth</v>
          </cell>
        </row>
        <row r="41">
          <cell r="C41" t="str">
            <v>Atlas Steels - Kewdale Perth</v>
          </cell>
        </row>
        <row r="42">
          <cell r="C42" t="str">
            <v>Atlas Steels - Darwin</v>
          </cell>
        </row>
        <row r="43">
          <cell r="C43" t="str">
            <v>Atlas Steels - Stainless Bar 1</v>
          </cell>
        </row>
        <row r="44">
          <cell r="C44" t="str">
            <v>Atlas Steels - Head Office 1</v>
          </cell>
        </row>
        <row r="45">
          <cell r="C45" t="str">
            <v>Atlas Steels - Adjustment 1</v>
          </cell>
        </row>
        <row r="46">
          <cell r="C46" t="str">
            <v>Atlas Steels - Wire Mill 1</v>
          </cell>
        </row>
        <row r="47">
          <cell r="C47" t="str">
            <v>Atlas Steels - PSP 1</v>
          </cell>
        </row>
        <row r="48">
          <cell r="C48" t="str">
            <v>Atlas Steels - Auckland</v>
          </cell>
        </row>
        <row r="49">
          <cell r="C49" t="str">
            <v>Atlas Steels - Christchurch</v>
          </cell>
        </row>
        <row r="50">
          <cell r="C50" t="str">
            <v>Atlas Steels - Dunedin</v>
          </cell>
        </row>
        <row r="51">
          <cell r="C51" t="str">
            <v>Atlas Steels - Wellington</v>
          </cell>
        </row>
        <row r="52">
          <cell r="C52" t="str">
            <v>Bisalloy Steels - Australia 1</v>
          </cell>
        </row>
        <row r="53">
          <cell r="C53" t="str">
            <v>Bisalloy Steels - Indonesia 1</v>
          </cell>
        </row>
        <row r="54">
          <cell r="C54" t="str">
            <v>Bisallloy Steels - Malaysia 1</v>
          </cell>
        </row>
        <row r="55">
          <cell r="C55" t="str">
            <v>Bisalloy Steels - Asia Holdings 1</v>
          </cell>
        </row>
        <row r="56">
          <cell r="C56" t="str">
            <v>Bisalloy Steels - Thailand 1</v>
          </cell>
        </row>
        <row r="57">
          <cell r="C57" t="str">
            <v>Bisalloy Steels - Adjustment 1</v>
          </cell>
        </row>
        <row r="58">
          <cell r="C58" t="str">
            <v>Atlas Steels Group Pty Ltd 1</v>
          </cell>
        </row>
        <row r="59">
          <cell r="C59" t="str">
            <v>Atlas Steels Group pty Ltd - Elim 1</v>
          </cell>
        </row>
        <row r="60">
          <cell r="C60" t="str">
            <v>Atlas Alloys Pty Limited 1</v>
          </cell>
        </row>
        <row r="61">
          <cell r="C61" t="str">
            <v>Stainless Bar Co Pty Limited 1</v>
          </cell>
        </row>
        <row r="62">
          <cell r="C62" t="str">
            <v>PSP (MI) - New South Wales 1</v>
          </cell>
        </row>
        <row r="63">
          <cell r="C63" t="str">
            <v>Gilbert Lodge NZ Limited 1</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ini 2019"/>
      <sheetName val="Cover 2"/>
      <sheetName val="daftarisi"/>
      <sheetName val="Posisi Keu "/>
      <sheetName val="Aktivitas19"/>
      <sheetName val="Aktivitas18"/>
      <sheetName val="Arus Kas "/>
      <sheetName val="Calk"/>
      <sheetName val="WS 2019"/>
      <sheetName val="Jukor 2019"/>
      <sheetName val="Koreksi fiskal"/>
      <sheetName val="Sheet3"/>
      <sheetName val="Sheet5"/>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25">
          <cell r="E125">
            <v>0</v>
          </cell>
        </row>
      </sheetData>
      <sheetData sheetId="9" refreshError="1"/>
      <sheetData sheetId="10">
        <row r="4">
          <cell r="M4">
            <v>250000</v>
          </cell>
        </row>
        <row r="5">
          <cell r="M5">
            <v>15000000</v>
          </cell>
        </row>
        <row r="6">
          <cell r="M6">
            <v>15000000</v>
          </cell>
        </row>
        <row r="7">
          <cell r="M7">
            <v>1500000</v>
          </cell>
        </row>
        <row r="8">
          <cell r="M8">
            <v>1000000</v>
          </cell>
        </row>
        <row r="9">
          <cell r="M9">
            <v>10000000</v>
          </cell>
        </row>
        <row r="10">
          <cell r="M10">
            <v>250000</v>
          </cell>
        </row>
        <row r="11">
          <cell r="M11">
            <v>15475380</v>
          </cell>
        </row>
        <row r="12">
          <cell r="M12">
            <v>53965000</v>
          </cell>
        </row>
        <row r="13">
          <cell r="M13">
            <v>30000000</v>
          </cell>
        </row>
        <row r="14">
          <cell r="M14">
            <v>1190000</v>
          </cell>
        </row>
        <row r="17">
          <cell r="M17">
            <v>12000000</v>
          </cell>
        </row>
        <row r="20">
          <cell r="M20">
            <v>75000000</v>
          </cell>
        </row>
        <row r="21">
          <cell r="M21">
            <v>17000000</v>
          </cell>
        </row>
        <row r="22">
          <cell r="M22">
            <v>15000000</v>
          </cell>
        </row>
        <row r="23">
          <cell r="M23">
            <v>30000000</v>
          </cell>
        </row>
        <row r="26">
          <cell r="M26">
            <v>3950000</v>
          </cell>
        </row>
        <row r="27">
          <cell r="M27">
            <v>3119000</v>
          </cell>
        </row>
        <row r="30">
          <cell r="M30">
            <v>3000000</v>
          </cell>
        </row>
      </sheetData>
      <sheetData sheetId="11" refreshError="1"/>
      <sheetData sheetId="12" refreshError="1"/>
      <sheetData sheetId="1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RC-Mutasi"/>
      <sheetName val="NRClajur-jkt"/>
      <sheetName val="NRClajur-btn"/>
      <sheetName val="NRClajur-bks"/>
      <sheetName val="NRClajur-krw"/>
      <sheetName val="NRClajur-bgr"/>
      <sheetName val="NRClajur-crb"/>
      <sheetName val="NRClajur-plb"/>
      <sheetName val="NRClajur-bdg"/>
      <sheetName val="NRClajur-hsb"/>
      <sheetName val="NRClajur-ksd"/>
      <sheetName val="NRC-jkt"/>
      <sheetName val="NRC-btn"/>
      <sheetName val="NRC-bks"/>
      <sheetName val="NRC-krw"/>
      <sheetName val="NRC-bgr"/>
      <sheetName val="NRC-crb"/>
      <sheetName val="NRC-plb"/>
      <sheetName val="NRC-bdg"/>
      <sheetName val="NRC-hsb"/>
      <sheetName val="NRC-ksd"/>
      <sheetName val="NRC-komp"/>
      <sheetName val="LR-tutup"/>
      <sheetName val="LR-jkt"/>
      <sheetName val="LR-btn"/>
      <sheetName val="LR-bks"/>
      <sheetName val="LR-krw"/>
      <sheetName val="LR-bgr"/>
      <sheetName val="LR-crb"/>
      <sheetName val="LR-plb"/>
      <sheetName val="LR-bdg"/>
      <sheetName val="LR-hsb"/>
      <sheetName val="LR-ksd"/>
      <sheetName val="LR-k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S RP"/>
      <sheetName val="KAS $"/>
      <sheetName val="RAK"/>
      <sheetName val="ANL2"/>
      <sheetName val="ELIM LBU1"/>
      <sheetName val="NERLKP"/>
      <sheetName val="pnllkp"/>
      <sheetName val="PNLLBUALL"/>
      <sheetName val="PNL1 A"/>
      <sheetName val="PNL2 A"/>
      <sheetName val="RRA"/>
      <sheetName val="LIK"/>
      <sheetName val="RRP&amp;K2L"/>
      <sheetName val="KAS _"/>
      <sheetName val="As"/>
      <sheetName val="Irregular Income"/>
      <sheetName val="FE-1770.P1"/>
      <sheetName val="Sheet8"/>
      <sheetName val="status"/>
      <sheetName val="P&amp;L98"/>
      <sheetName val="Permanent info"/>
      <sheetName val="AUG02"/>
      <sheetName val="Tax Rate"/>
      <sheetName val="T.material"/>
      <sheetName val="BP1_23"/>
      <sheetName val="PPH1298S"/>
      <sheetName val="FKT_PJK"/>
      <sheetName val="BANK"/>
      <sheetName val="Forecast"/>
      <sheetName val="Tax Computation"/>
      <sheetName val="REPORT180501"/>
      <sheetName val="Amortization Table"/>
      <sheetName val="Ex-Rate"/>
      <sheetName val="@GeneralInfo"/>
      <sheetName val="GeneralInfo"/>
      <sheetName val="RPO"/>
      <sheetName val="Scenario&amp;Sensitivity"/>
      <sheetName val="Mine Assumptions"/>
      <sheetName val="Cover-01"/>
      <sheetName val="E-2 Capital AFE - Carryover"/>
      <sheetName val="Casing"/>
      <sheetName val="Rp Banten"/>
      <sheetName val="TRF-JKT"/>
      <sheetName val="KODE"/>
      <sheetName val="LOOKUP"/>
      <sheetName val="DWP"/>
      <sheetName val="tanah (2)"/>
      <sheetName val="BS-PL Komersil and Fiskal"/>
      <sheetName val="LPP-1"/>
      <sheetName val="Marshal"/>
      <sheetName val="SUMMARY"/>
      <sheetName val="DATA HRG"/>
      <sheetName val="CODE"/>
      <sheetName val="Sheet1"/>
      <sheetName val="Data Jual"/>
      <sheetName val="NAP"/>
      <sheetName val="Sheet2"/>
      <sheetName val="Tax"/>
      <sheetName val="LAAS"/>
      <sheetName val="bs"/>
      <sheetName val="Asumsi"/>
      <sheetName val="KM12"/>
      <sheetName val="Jual Mtr 12"/>
      <sheetName val="Indr"/>
      <sheetName val="Agst"/>
      <sheetName val="ID MENADO"/>
      <sheetName val="CFWork"/>
      <sheetName val="hitung"/>
      <sheetName val="KASA"/>
      <sheetName val="TB"/>
      <sheetName val="co_data"/>
      <sheetName val="Consolidated"/>
      <sheetName val="MasterSheet"/>
      <sheetName val="Jabar"/>
      <sheetName val="Jateng"/>
      <sheetName val="Jatim"/>
      <sheetName val="Pusat"/>
      <sheetName val="Sulawesi"/>
      <sheetName val="Sumbagsel"/>
      <sheetName val="HITUNG-HPP,25"/>
      <sheetName val="WS"/>
      <sheetName val="Bobot rev"/>
      <sheetName val="Draft"/>
      <sheetName val="Results"/>
      <sheetName val="Write Off &amp; Disposal05"/>
      <sheetName val="2703.1"/>
      <sheetName val="2703_1"/>
      <sheetName val="FS"/>
      <sheetName val="Credit-22"/>
      <sheetName val="harga"/>
      <sheetName val="TO"/>
      <sheetName val="INSTMATR"/>
      <sheetName val="NL180"/>
      <sheetName val="NL240"/>
      <sheetName val="Access Radio NL400"/>
      <sheetName val="SPARE"/>
      <sheetName val="EXC-R2004"/>
      <sheetName val="KAS_RP"/>
      <sheetName val="KAS_$"/>
      <sheetName val="ELIM_LBU1"/>
      <sheetName val="PNL1_A"/>
      <sheetName val="PNL2_A"/>
      <sheetName val="KAS__"/>
      <sheetName val="BS-PL_Komersil_and_Fiskal"/>
      <sheetName val="Irregular_Income"/>
      <sheetName val="FE-1770_P1"/>
      <sheetName val="Permanent_info"/>
      <sheetName val="Tax_Rate"/>
      <sheetName val="T_material"/>
      <sheetName val="Tax_Computation"/>
      <sheetName val="Amortization_Table"/>
      <sheetName val="Mine_Assumptions"/>
      <sheetName val="Rp_Banten"/>
      <sheetName val="TBM"/>
      <sheetName val="ut_no_stm"/>
      <sheetName val="Worksheet-03"/>
      <sheetName val="EQ"/>
      <sheetName val="DATA_HRG"/>
      <sheetName val="ut_no stm"/>
      <sheetName val="Jan"/>
      <sheetName val="Feb"/>
      <sheetName val="Mar"/>
      <sheetName val="Apr"/>
      <sheetName val="May"/>
      <sheetName val="Jun"/>
      <sheetName val="Jul"/>
      <sheetName val="Aug"/>
      <sheetName val="Sept"/>
      <sheetName val="Okt"/>
      <sheetName val="Nov"/>
      <sheetName val="Des"/>
      <sheetName val="Bonus (CP)"/>
      <sheetName val="Bonus  (Des)"/>
      <sheetName val="THR Leb"/>
      <sheetName val="THR Nat"/>
      <sheetName val="ISI SPT"/>
      <sheetName val="Kontrak"/>
      <sheetName val="Erick"/>
      <sheetName val="Wilmart"/>
      <sheetName val="Yohanes"/>
      <sheetName val="WBS 2005"/>
      <sheetName val="MPP0102"/>
      <sheetName val="HRG BHN"/>
      <sheetName val="THN"/>
      <sheetName val="1999"/>
      <sheetName val="LHP7"/>
      <sheetName val="#REF!"/>
      <sheetName val="DAT_1"/>
      <sheetName val="Sheet4"/>
      <sheetName val="Job Code Table"/>
      <sheetName val="Data Request"/>
      <sheetName val="UnitDP"/>
      <sheetName val="Discount Tables"/>
      <sheetName val="PC-1"/>
      <sheetName val="data (2)"/>
      <sheetName val="Gmd3"/>
      <sheetName val="Wil 1"/>
      <sheetName val="Ending SP"/>
      <sheetName val="Lead Schedule"/>
      <sheetName val="SALES_EQUITY"/>
      <sheetName val="TLKM-J"/>
      <sheetName val="N-TLKM"/>
      <sheetName val="Salary"/>
      <sheetName val="analis"/>
      <sheetName val="LM_29"/>
      <sheetName val="COA"/>
      <sheetName val="P_L98"/>
      <sheetName val="Price"/>
      <sheetName val="PL"/>
      <sheetName val="DATA2"/>
      <sheetName val="JL_BEL"/>
      <sheetName val="AJE&amp;RJE"/>
      <sheetName val="Sheet3"/>
      <sheetName val="PANDUAN"/>
      <sheetName val="Alamat"/>
      <sheetName val="1"/>
      <sheetName val="Source"/>
      <sheetName val="Utlz03"/>
      <sheetName val="inv-enc"/>
      <sheetName val="inv-ssi"/>
      <sheetName val="Minority"/>
      <sheetName val="mutinv"/>
      <sheetName val="mutlab"/>
      <sheetName val="Effort.P"/>
      <sheetName val="9"/>
      <sheetName val="Profit &amp; Loss Account"/>
      <sheetName val="Corporate"/>
      <sheetName val="StandardJobTitle"/>
      <sheetName val="DATA"/>
      <sheetName val="data_val"/>
      <sheetName val="table"/>
      <sheetName val="Interface"/>
      <sheetName val="Data_Neraca_Kom"/>
      <sheetName val="#REF"/>
      <sheetName val="Hotel"/>
      <sheetName val="DAF-9"/>
      <sheetName val="S e p"/>
      <sheetName val="00 received in 01"/>
      <sheetName val="F e b"/>
      <sheetName val="Per GL J a n"/>
      <sheetName val="A p r"/>
      <sheetName val="M a y"/>
      <sheetName val="SAP 27JAN 12PM"/>
      <sheetName val="WP-PBM-04"/>
      <sheetName val="3. PL ASCO"/>
      <sheetName val="Simple Coff."/>
      <sheetName val="DOC"/>
      <sheetName val="FEED"/>
      <sheetName val="Equipment"/>
      <sheetName val="STOCK AKHIR"/>
      <sheetName val="TM"/>
      <sheetName val="Hua Yang Quarterly"/>
      <sheetName val="Macro1"/>
      <sheetName val="Analytical"/>
      <sheetName val="Hutang"/>
      <sheetName val="8400.2"/>
      <sheetName val="HPP_19_"/>
      <sheetName val="commercial"/>
      <sheetName val="Lamp-14(Manajemen)"/>
      <sheetName val="DIRECT COST"/>
      <sheetName val="DailyOvertime"/>
      <sheetName val="Ex Rate"/>
      <sheetName val="Bgt"/>
      <sheetName val="DATA INPUT"/>
      <sheetName val="gg.1"/>
      <sheetName val="BGT97STAFF"/>
      <sheetName val="BS_Recon"/>
      <sheetName val="DDJAN05"/>
      <sheetName val="HG_BEL"/>
      <sheetName val="fr BS"/>
      <sheetName val="Income Statement"/>
      <sheetName val="Feb_12"/>
      <sheetName val="Mar_12"/>
      <sheetName val="trf-d-w"/>
      <sheetName val="trf d-i"/>
      <sheetName val="Cover_01"/>
      <sheetName val="Ford Options"/>
      <sheetName val="NMN"/>
      <sheetName val="Menu"/>
      <sheetName val="XLS Avg Rev"/>
      <sheetName val="Option List"/>
      <sheetName val="HP 18 th"/>
      <sheetName val="pesd_bahan"/>
      <sheetName val="Retail Spider"/>
      <sheetName val="1200.5 ffe1"/>
      <sheetName val="KKP-II.2.2.1.2"/>
      <sheetName val="sepdua"/>
      <sheetName val="B"/>
      <sheetName val="KAS_RP1"/>
      <sheetName val="KAS_$1"/>
      <sheetName val="ELIM_LBU11"/>
      <sheetName val="PNL1_A1"/>
      <sheetName val="PNL2_A1"/>
      <sheetName val="KAS__1"/>
      <sheetName val="E-2_Capital_AFE_-_Carryover"/>
      <sheetName val="Data_Jual"/>
      <sheetName val="tanah_(2)"/>
      <sheetName val="Jual_Mtr_12"/>
      <sheetName val="ID_MENADO"/>
      <sheetName val="Bobot_rev"/>
      <sheetName val="Write_Off_&amp;_Disposal05"/>
      <sheetName val="2703_11"/>
      <sheetName val="Terbilang sertifikat"/>
      <sheetName val="KAS_RP2"/>
      <sheetName val="KAS_$2"/>
      <sheetName val="ELIM_LBU12"/>
      <sheetName val="PNL1_A2"/>
      <sheetName val="PNL2_A2"/>
      <sheetName val="KAS__2"/>
      <sheetName val="Permanent_info1"/>
      <sheetName val="Irregular_Income1"/>
      <sheetName val="FE-1770_P11"/>
      <sheetName val="Tax_Rate1"/>
      <sheetName val="Tax_Computation1"/>
      <sheetName val="Amortization_Table1"/>
      <sheetName val="T_material1"/>
      <sheetName val="Mine_Assumptions1"/>
      <sheetName val="E-2_Capital_AFE_-_Carryover1"/>
      <sheetName val="Rp_Banten1"/>
      <sheetName val="DATA_HRG1"/>
      <sheetName val="Data_Jual1"/>
      <sheetName val="tanah_(2)1"/>
      <sheetName val="Jual_Mtr_121"/>
      <sheetName val="ID_MENADO1"/>
      <sheetName val="BS-PL_Komersil_and_Fiskal1"/>
      <sheetName val="Bobot_rev1"/>
      <sheetName val="Write_Off_&amp;_Disposal051"/>
      <sheetName val="2703_12"/>
      <sheetName val="PRO"/>
      <sheetName val="Links"/>
      <sheetName val="05_2003-compute"/>
      <sheetName val="WBS (2)salah"/>
      <sheetName val="DSU1001"/>
      <sheetName val="DAF-1"/>
      <sheetName val="Rumus PL"/>
      <sheetName val="REKAP"/>
      <sheetName val="PC_1"/>
      <sheetName val="PC_2"/>
      <sheetName val="Front"/>
      <sheetName val="Check Sheet"/>
      <sheetName val="PLHOENG"/>
      <sheetName val="Budget 2002"/>
      <sheetName val="Data SRL"/>
      <sheetName val="Data Prod_Graf"/>
      <sheetName val="data_(2)"/>
      <sheetName val="Wil_1"/>
      <sheetName val="Ending_SP"/>
      <sheetName val="Profit_&amp;_Loss_Account"/>
      <sheetName val="Discount_Tables"/>
      <sheetName val="Job_Code_Table"/>
      <sheetName val="Data_Request"/>
      <sheetName val="Access_Radio_NL400"/>
      <sheetName val="Effort_P"/>
      <sheetName val="3__PL_ASCO"/>
      <sheetName val="HRG_BHN"/>
      <sheetName val="Simple_Coff_"/>
      <sheetName val="SAP_27JAN_12PM"/>
      <sheetName val="ut_no_stm1"/>
      <sheetName val="S_e_p"/>
      <sheetName val="00_received_in_01"/>
      <sheetName val="F_e_b"/>
      <sheetName val="Per_GL_J_a_n"/>
      <sheetName val="A_p_r"/>
      <sheetName val="M_a_y"/>
      <sheetName val="fr_BS"/>
      <sheetName val="Income_Statement"/>
      <sheetName val="trf_d-i"/>
      <sheetName val="Bonus_(CP)"/>
      <sheetName val="Bonus__(Des)"/>
      <sheetName val="THR_Leb"/>
      <sheetName val="THR_Nat"/>
      <sheetName val="ISI_SPT"/>
      <sheetName val="DATA_INPUT"/>
      <sheetName val="STOCK_AKHIR"/>
      <sheetName val="Terbilang_sertifikat"/>
      <sheetName val="Hua_Yang_Quarterly"/>
      <sheetName val="8400_2"/>
      <sheetName val="Sep"/>
      <sheetName val="KAS_RP3"/>
      <sheetName val="KAS_$3"/>
      <sheetName val="ELIM_LBU13"/>
      <sheetName val="PNL1_A3"/>
      <sheetName val="PNL2_A3"/>
      <sheetName val="KAS__3"/>
      <sheetName val="Permanent_info2"/>
      <sheetName val="Irregular_Income2"/>
      <sheetName val="FE-1770_P12"/>
      <sheetName val="Tax_Rate2"/>
      <sheetName val="Tax_Computation2"/>
      <sheetName val="Amortization_Table2"/>
      <sheetName val="T_material2"/>
      <sheetName val="Mine_Assumptions2"/>
      <sheetName val="E-2_Capital_AFE_-_Carryover2"/>
      <sheetName val="Rp_Banten2"/>
      <sheetName val="DATA_HRG2"/>
      <sheetName val="Data_Jual2"/>
      <sheetName val="tanah_(2)2"/>
      <sheetName val="Jual_Mtr_122"/>
      <sheetName val="ID_MENADO2"/>
      <sheetName val="BS-PL_Komersil_and_Fiskal2"/>
      <sheetName val="Bobot_rev2"/>
      <sheetName val="Write_Off_&amp;_Disposal052"/>
      <sheetName val="2703_13"/>
      <sheetName val="data_(2)1"/>
      <sheetName val="Wil_11"/>
      <sheetName val="Ending_SP1"/>
      <sheetName val="Discount_Tables1"/>
      <sheetName val="Profit_&amp;_Loss_Account1"/>
      <sheetName val="Job_Code_Table1"/>
      <sheetName val="Data_Request1"/>
      <sheetName val="Access_Radio_NL4001"/>
      <sheetName val="Effort_P1"/>
      <sheetName val="3__PL_ASCO1"/>
      <sheetName val="HRG_BHN1"/>
      <sheetName val="Simple_Coff_1"/>
      <sheetName val="STOCK_AKHIR1"/>
      <sheetName val="SAP_27JAN_12PM1"/>
      <sheetName val="ut_no_stm2"/>
      <sheetName val="S_e_p1"/>
      <sheetName val="00_received_in_011"/>
      <sheetName val="F_e_b1"/>
      <sheetName val="Per_GL_J_a_n1"/>
      <sheetName val="A_p_r1"/>
      <sheetName val="M_a_y1"/>
      <sheetName val="fr_BS1"/>
      <sheetName val="Income_Statement1"/>
      <sheetName val="trf_d-i1"/>
      <sheetName val="Bonus_(CP)1"/>
      <sheetName val="Bonus__(Des)1"/>
      <sheetName val="THR_Leb1"/>
      <sheetName val="THR_Nat1"/>
      <sheetName val="ISI_SPT1"/>
      <sheetName val="DATA_INPUT1"/>
      <sheetName val="Terbilang_sertifikat1"/>
      <sheetName val="Hua_Yang_Quarterly1"/>
      <sheetName val="8400_21"/>
      <sheetName val="mat&amp;upah"/>
      <sheetName val="analisa-pagar"/>
      <sheetName val="_REF_"/>
      <sheetName val="AGG_aggr2"/>
      <sheetName val="Table Array"/>
      <sheetName val="DB "/>
      <sheetName val="JSiar"/>
      <sheetName val="Angs.B.Group"/>
      <sheetName val="1771"/>
      <sheetName val="1771.2"/>
      <sheetName val="Sumbagut"/>
      <sheetName val="WBS_2005"/>
      <sheetName val="gg_1"/>
      <sheetName val="Lead_Schedule"/>
      <sheetName val="WBS_20051"/>
      <sheetName val="gg_11"/>
      <sheetName val="Lead_Schedule1"/>
      <sheetName val="Rp_Banten3"/>
      <sheetName val="Irregular_Income3"/>
      <sheetName val="FE-1770_P13"/>
      <sheetName val="Permanent_info3"/>
      <sheetName val="Tax_Rate3"/>
      <sheetName val="T_material3"/>
      <sheetName val="Mine_Assumptions3"/>
      <sheetName val="Tax_Computation3"/>
      <sheetName val="Amortization_Table3"/>
      <sheetName val="DATA_HRG3"/>
      <sheetName val="BS-PL_Komersil_and_Fiskal3"/>
      <sheetName val="ut_no_stm3"/>
      <sheetName val="Access_Radio_NL4002"/>
      <sheetName val="Bonus_(CP)2"/>
      <sheetName val="Bonus__(Des)2"/>
      <sheetName val="THR_Leb2"/>
      <sheetName val="THR_Nat2"/>
      <sheetName val="ISI_SPT2"/>
      <sheetName val="WBS_20052"/>
      <sheetName val="HRG_BHN2"/>
      <sheetName val="Job_Code_Table2"/>
      <sheetName val="Data_Request2"/>
      <sheetName val="Discount_Tables2"/>
      <sheetName val="data_(2)2"/>
      <sheetName val="Wil_12"/>
      <sheetName val="Ending_SP2"/>
      <sheetName val="Profit_&amp;_Loss_Account2"/>
      <sheetName val="Effort_P2"/>
      <sheetName val="gg_12"/>
      <sheetName val="Lead_Schedule2"/>
      <sheetName val="MAP"/>
      <sheetName val="RINCIAN"/>
      <sheetName val="Model"/>
      <sheetName val="GRAND REKAP"/>
      <sheetName val="Cover"/>
      <sheetName val="H.Satuan"/>
      <sheetName val="H_Satuan"/>
      <sheetName val="AHS1"/>
      <sheetName val="Assumptions"/>
      <sheetName val="2005"/>
      <sheetName val="Table 1"/>
      <sheetName val="Detail"/>
      <sheetName val="Asumsi Sls"/>
      <sheetName val="RL2010"/>
      <sheetName val="prelim"/>
      <sheetName val="DIRECT_COST"/>
      <sheetName val="Irregu hÚ_x0005__x001e__x0000__x0000__x0000_ú=_x0015_"/>
      <sheetName val=""/>
      <sheetName val="bayar_04_fak"/>
      <sheetName val="HPP_18_"/>
      <sheetName val="Balance Sheet"/>
      <sheetName val="BOP-P2"/>
      <sheetName val="HPP_0503"/>
      <sheetName val="HPP"/>
      <sheetName val="name"/>
      <sheetName val="Grouping"/>
      <sheetName val="TB2015"/>
      <sheetName val="TB2016"/>
      <sheetName val="GOR-SHKJ"/>
      <sheetName val="IGSYC"/>
      <sheetName val="TBH"/>
      <sheetName val="Jurnal"/>
      <sheetName val="Cost Ctr"/>
      <sheetName val="Account"/>
      <sheetName val="grafik fisik"/>
      <sheetName val="W-NAD"/>
      <sheetName val="feb'08"/>
      <sheetName val="017SR99"/>
      <sheetName val="Pt"/>
      <sheetName val="Input"/>
      <sheetName val="IGC"/>
      <sheetName val="Rincian Bah&amp;Ten"/>
      <sheetName val="Plan vs Real"/>
      <sheetName val="Rinci Progres"/>
      <sheetName val="Assumption"/>
      <sheetName val="Ass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sheetData sheetId="408"/>
      <sheetData sheetId="409"/>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Array"/>
      <sheetName val="2703.1"/>
      <sheetName val="UnitCost"/>
      <sheetName val="P&amp;L"/>
      <sheetName val="Crew"/>
      <sheetName val="KAS $"/>
      <sheetName val="SCORE_RC_Code"/>
      <sheetName val="KKP-II.2.2.1.2"/>
      <sheetName val="CF"/>
      <sheetName val="Ex-Rate"/>
      <sheetName val="TBM"/>
      <sheetName val="new-bpe"/>
      <sheetName val="BPE Report"/>
      <sheetName val="ccv=0"/>
      <sheetName val="Sheet1"/>
      <sheetName val="Property"/>
      <sheetName val="SE-C"/>
      <sheetName val="Draft"/>
      <sheetName val="Manajemen Fee"/>
      <sheetName val="Data Jual"/>
      <sheetName val="I.4.1 (2)"/>
      <sheetName val="Ex_Rate"/>
      <sheetName val="co_data"/>
      <sheetName val="LLL10"/>
      <sheetName val="FKT_PJK"/>
      <sheetName val="ASSUMPTIONS"/>
      <sheetName val="Account"/>
      <sheetName val="Center"/>
      <sheetName val="Company"/>
      <sheetName val="SumIQA"/>
      <sheetName val="MB51"/>
      <sheetName val="TBM-"/>
      <sheetName val="EX RATE"/>
      <sheetName val="CRA-Detail"/>
      <sheetName val="JAN 2001"/>
      <sheetName val="TB"/>
      <sheetName val="Attachement"/>
      <sheetName val="status"/>
      <sheetName val="Source"/>
      <sheetName val="n01"/>
      <sheetName val="pl01"/>
      <sheetName val="WBS2"/>
      <sheetName val="Amt.rvd.HITACHI"/>
      <sheetName val="Desc "/>
      <sheetName val="Other charges (income)"/>
      <sheetName val="Lead"/>
      <sheetName val="Menu"/>
      <sheetName val="GeneralInfo"/>
      <sheetName val="Permanent info"/>
      <sheetName val="Links"/>
      <sheetName val="Neraca"/>
      <sheetName val="MATT"/>
      <sheetName val="FA_TP99"/>
      <sheetName val="Exch.rate"/>
      <sheetName val="Database"/>
      <sheetName val="Detail"/>
      <sheetName val="Interdata"/>
      <sheetName val="load"/>
      <sheetName val="Marshal"/>
      <sheetName val="F1771-IV"/>
      <sheetName val="F1771-V"/>
      <sheetName val="TRIWULAN 3"/>
      <sheetName val="Bobot rev"/>
      <sheetName val="Sheet8"/>
      <sheetName val="Sheet4"/>
      <sheetName val="DOC"/>
      <sheetName val="FEED"/>
      <sheetName val="Equipment"/>
      <sheetName val="SALESAGT'03"/>
      <sheetName val="SALESAPR'03"/>
      <sheetName val="SALESDES'03"/>
      <sheetName val="SALESFEB'03"/>
      <sheetName val="SALESJAN'03"/>
      <sheetName val="SALESJULI'03"/>
      <sheetName val="SALESJUNI'03"/>
      <sheetName val="SALESMEI'03"/>
      <sheetName val="SALESMRT'03"/>
      <sheetName val="SALESNOP'03"/>
      <sheetName val="SALESOKT'03"/>
      <sheetName val="SALESSEP'03"/>
      <sheetName val="Agustus"/>
      <sheetName val="C1 NOV"/>
      <sheetName val="Spec"/>
      <sheetName val="AFTER 55"/>
      <sheetName val="Table"/>
      <sheetName val="Simple Coff."/>
      <sheetName val="KODE"/>
      <sheetName val="HITUNG-HPP,25"/>
      <sheetName val="K&amp;B"/>
      <sheetName val="DATA"/>
      <sheetName val="Sheet2"/>
      <sheetName val="Restan"/>
      <sheetName val="hitung"/>
      <sheetName val="DATA WP"/>
      <sheetName val="Credit-22"/>
      <sheetName val="PAJE-2007"/>
      <sheetName val="IS"/>
      <sheetName val="As"/>
      <sheetName val="CPC"/>
      <sheetName val="KAS _"/>
      <sheetName val="Kebun"/>
      <sheetName val="Rekap"/>
      <sheetName val="Cover-01"/>
      <sheetName val="Lamp-14(Manajemen)"/>
      <sheetName val="Lease_Deprec"/>
      <sheetName val="BS INDUK"/>
      <sheetName val="NOTES"/>
      <sheetName val="ASET TETAP"/>
      <sheetName val="WS Des 2011"/>
      <sheetName val="NOTE IPMS"/>
      <sheetName val="NOTE INTEN"/>
      <sheetName val="J ELIM"/>
      <sheetName val="pajak"/>
      <sheetName val="Bs kons"/>
      <sheetName val="Pl kons"/>
      <sheetName val="Cf kons"/>
      <sheetName val="CFSheet1"/>
      <sheetName val="WS_EQUITY METHOD"/>
      <sheetName val="Table 1"/>
      <sheetName val="IR66N"/>
      <sheetName val="Table_Array"/>
      <sheetName val="2703_1"/>
      <sheetName val="KAS_$"/>
      <sheetName val="KKP-II_2_2_1_2"/>
      <sheetName val="BPE_Report"/>
      <sheetName val="Data_Jual"/>
      <sheetName val="harga"/>
      <sheetName val="name"/>
      <sheetName val="Parameters"/>
      <sheetName val="B"/>
      <sheetName val="Scenario&amp;Sensitivity"/>
      <sheetName val="Mine Assumptions"/>
      <sheetName val="TLKM-J"/>
      <sheetName val="N-TLKM"/>
      <sheetName val="N-SMGR"/>
      <sheetName val="FIXED FLOAT"/>
      <sheetName val="Bobot_rev"/>
      <sheetName val="I_4_1_(2)"/>
      <sheetName val="Manajemen_Fee"/>
      <sheetName val="Simple_Coff_"/>
      <sheetName val="TRIWULAN_3"/>
      <sheetName val="BP1_23"/>
      <sheetName val="WP LABA RUGI"/>
      <sheetName val="Discount Tables"/>
      <sheetName val="Summary"/>
      <sheetName val="MSC Product Characteristics"/>
      <sheetName val="SheetGMP"/>
      <sheetName val="SheetGMT"/>
      <sheetName val="Table_Array1"/>
      <sheetName val="2703_11"/>
      <sheetName val="KAS_$1"/>
      <sheetName val="KKP-II_2_2_1_21"/>
      <sheetName val="BPE_Report1"/>
      <sheetName val="Data_Jual1"/>
      <sheetName val="A LIS"/>
      <sheetName val="IAC-MMR"/>
      <sheetName val="Rp Banten"/>
      <sheetName val="Irregular Income"/>
      <sheetName val="FE-1770.P1"/>
      <sheetName val="Ref"/>
      <sheetName val="I_4_1_(2)1"/>
      <sheetName val="Manajemen_Fee1"/>
      <sheetName val="Bobot_rev1"/>
      <sheetName val="C1_NOV"/>
      <sheetName val="AFTER_55"/>
      <sheetName val="Simple_Coff_1"/>
      <sheetName val="TRIWULAN_31"/>
      <sheetName val="JAN_2001"/>
      <sheetName val="DATA_WP"/>
      <sheetName val="KAS__"/>
      <sheetName val="Amt_rvd_HITACHI"/>
      <sheetName val="Desc_"/>
      <sheetName val="Other_charges_(income)"/>
      <sheetName val="Permanent_info"/>
      <sheetName val="Exch_rate"/>
      <sheetName val="Mine_Assumptions"/>
      <sheetName val="BS_INDUK"/>
      <sheetName val="ASET_TETAP"/>
      <sheetName val="WS_Des_2011"/>
      <sheetName val="NOTE_IPMS"/>
      <sheetName val="NOTE_INTEN"/>
      <sheetName val="J_ELIM"/>
      <sheetName val="Bs_kons"/>
      <sheetName val="Pl_kons"/>
      <sheetName val="Cf_kons"/>
      <sheetName val="WS_EQUITY_METHOD"/>
      <sheetName val="Table_1"/>
      <sheetName val="FIXED_FLOAT"/>
      <sheetName val="WP_LABA_RUGI"/>
      <sheetName val="Discount_Tables"/>
      <sheetName val="MSC_Product_Characteristics"/>
      <sheetName val="A_LIS"/>
      <sheetName val="Rp_Banten"/>
      <sheetName val="Irregular_Income"/>
      <sheetName val="FE-1770_P1"/>
      <sheetName val="fr BS"/>
      <sheetName val="Table_Array2"/>
      <sheetName val="2703_12"/>
      <sheetName val="KAS_$2"/>
      <sheetName val="KKP-II_2_2_1_22"/>
      <sheetName val="BPE_Report2"/>
      <sheetName val="Data_Jual2"/>
      <sheetName val="Manajemen_Fee2"/>
      <sheetName val="I_4_1_(2)2"/>
      <sheetName val="Bobot_rev2"/>
      <sheetName val="C1_NOV1"/>
      <sheetName val="AFTER_551"/>
      <sheetName val="Simple_Coff_2"/>
      <sheetName val="TRIWULAN_32"/>
      <sheetName val="DATA_WP1"/>
      <sheetName val="JAN_20011"/>
      <sheetName val="KAS__1"/>
      <sheetName val="Mine_Assumptions1"/>
      <sheetName val="Amt_rvd_HITACHI1"/>
      <sheetName val="Desc_1"/>
      <sheetName val="Other_charges_(income)1"/>
      <sheetName val="Permanent_info1"/>
      <sheetName val="Exch_rate1"/>
      <sheetName val="FIXED_FLOAT1"/>
      <sheetName val="WP_LABA_RUGI1"/>
      <sheetName val="Discount_Tables1"/>
      <sheetName val="MSC_Product_Characteristics1"/>
      <sheetName val="BS_INDUK1"/>
      <sheetName val="ASET_TETAP1"/>
      <sheetName val="WS_Des_20111"/>
      <sheetName val="NOTE_IPMS1"/>
      <sheetName val="NOTE_INTEN1"/>
      <sheetName val="J_ELIM1"/>
      <sheetName val="Bs_kons1"/>
      <sheetName val="Pl_kons1"/>
      <sheetName val="Cf_kons1"/>
      <sheetName val="WS_EQUITY_METHOD1"/>
      <sheetName val="Table_11"/>
      <sheetName val="Rp_Banten1"/>
      <sheetName val="Irregular_Income1"/>
      <sheetName val="FE-1770_P11"/>
      <sheetName val="A_LIS1"/>
      <sheetName val="00-MEMO"/>
      <sheetName val="A"/>
      <sheetName val="july"/>
      <sheetName val="june"/>
      <sheetName val="P&amp;L98"/>
      <sheetName val="AUG02"/>
      <sheetName val="Jagorawi"/>
      <sheetName val="erlang table"/>
      <sheetName val="WP-PBM-04"/>
      <sheetName val="STOCK AKHIR"/>
      <sheetName val="commercial"/>
      <sheetName val="2004 AAL"/>
      <sheetName val="tabel nilai"/>
      <sheetName val="HG_BEL"/>
      <sheetName val="DAF-1"/>
      <sheetName val="An.3"/>
      <sheetName val="An.1"/>
      <sheetName val="An.2"/>
      <sheetName val="DAF-7"/>
      <sheetName val="CRITERIA1"/>
      <sheetName val="E.1.1 ShirtU$"/>
      <sheetName val="E.1.2 shirteur"/>
      <sheetName val="E.1.3knit"/>
      <sheetName val="E.1.4 Dom"/>
      <sheetName val="E"/>
      <sheetName val="E.2.1 shirt"/>
      <sheetName val="E.2.2 knit"/>
      <sheetName val="Rinc"/>
      <sheetName val="RATE"/>
      <sheetName val="Rates"/>
      <sheetName val="RKP-1"/>
      <sheetName val="Material"/>
      <sheetName val="Upah"/>
      <sheetName val="Analisa"/>
      <sheetName val="IGSYC"/>
      <sheetName val="Valuation"/>
      <sheetName val="LOOKUP"/>
      <sheetName val="DWP"/>
      <sheetName val="TM"/>
      <sheetName val="Pro-Base"/>
      <sheetName val="Fixset"/>
      <sheetName val="Scenario"/>
      <sheetName val="Income Statement"/>
      <sheetName val="Graphs"/>
      <sheetName val="EB NetIncomeMthlyTrendAnalysis"/>
      <sheetName val="EB PDT"/>
      <sheetName val="BB_TB1"/>
      <sheetName val="EB_NetIncomeMthlyTrendAnalysis"/>
      <sheetName val="EB_PDT"/>
      <sheetName val="Tables"/>
      <sheetName val="A4 BS"/>
      <sheetName val="A-GL-SUMMARY"/>
      <sheetName val="602 LEDGER"/>
      <sheetName val="Local"/>
      <sheetName val="Check on 8.10.2003"/>
      <sheetName val="LabData203_204"/>
      <sheetName val="ACRCONT"/>
      <sheetName val="ctrl"/>
      <sheetName val="PER-HP"/>
      <sheetName val="rab_50"/>
      <sheetName val="BS_Recon"/>
      <sheetName val="Panen"/>
      <sheetName val="Nm Brg"/>
      <sheetName val="NERD"/>
      <sheetName val="PSSM"/>
      <sheetName val="leave"/>
      <sheetName val="GLJ"/>
      <sheetName val="ANGGOTA"/>
      <sheetName val="Sheet1 (2)"/>
      <sheetName val="COA"/>
      <sheetName val="HRG- UPAH"/>
      <sheetName val="fr_BS"/>
      <sheetName val="DataWP"/>
      <sheetName val="Coef"/>
      <sheetName val="Master"/>
      <sheetName val="KODEREKG"/>
      <sheetName val="SAD"/>
      <sheetName val="Intercompany"/>
      <sheetName val="LRK"/>
      <sheetName val="PEND+BIAYA"/>
      <sheetName val="NONCAB"/>
      <sheetName val="lr treas"/>
      <sheetName val="Look Up List"/>
      <sheetName val="PCA_Pivot"/>
      <sheetName val="GLdownload"/>
      <sheetName val="SFKLN"/>
      <sheetName val="Pvt1"/>
      <sheetName val="Reference Table"/>
      <sheetName val="2000_ Projects Summary"/>
      <sheetName val="2003-2004"/>
      <sheetName val="Recap DB Version 2 SOC"/>
      <sheetName val="F1771-2"/>
      <sheetName val="May"/>
      <sheetName val="BPEDEC97"/>
      <sheetName val="kalender"/>
      <sheetName val="Hua Yang Quarterly"/>
      <sheetName val="ID MENADO"/>
      <sheetName val="Alamat"/>
      <sheetName val="BOP-P2"/>
      <sheetName val="Hutang"/>
      <sheetName val="HPP_0503"/>
      <sheetName val="Bgt"/>
      <sheetName val="HPP"/>
      <sheetName val="Grouping"/>
      <sheetName val="TB2015"/>
      <sheetName val="TB2016"/>
      <sheetName val="CODE"/>
      <sheetName val="Sep"/>
      <sheetName val="Forex"/>
      <sheetName val="CPO 16-9-TID "/>
      <sheetName val="DAF-9"/>
      <sheetName val="DIRECT COST"/>
      <sheetName val="HRG BHN"/>
      <sheetName val="ENTRY"/>
      <sheetName val="CRITERIA3"/>
      <sheetName val="BB"/>
      <sheetName val="may'03"/>
      <sheetName val="Danamon LK"/>
      <sheetName val="Cost Range"/>
    </sheetNames>
    <sheetDataSet>
      <sheetData sheetId="0" refreshError="1">
        <row r="3">
          <cell r="B3">
            <v>1</v>
          </cell>
          <cell r="C3" t="str">
            <v>Platform</v>
          </cell>
        </row>
        <row r="4">
          <cell r="B4">
            <v>2</v>
          </cell>
          <cell r="C4" t="str">
            <v>Ops Marketing</v>
          </cell>
        </row>
        <row r="5">
          <cell r="B5">
            <v>3</v>
          </cell>
          <cell r="C5" t="str">
            <v>Credit/Note</v>
          </cell>
        </row>
        <row r="6">
          <cell r="B6">
            <v>4</v>
          </cell>
          <cell r="C6" t="str">
            <v>FinPlan</v>
          </cell>
        </row>
        <row r="7">
          <cell r="B7">
            <v>5</v>
          </cell>
          <cell r="C7" t="str">
            <v>Cap. Market</v>
          </cell>
        </row>
        <row r="8">
          <cell r="B8">
            <v>6</v>
          </cell>
          <cell r="C8" t="str">
            <v>FXP</v>
          </cell>
        </row>
        <row r="9">
          <cell r="B9">
            <v>7</v>
          </cell>
          <cell r="C9" t="str">
            <v>Remittance</v>
          </cell>
        </row>
        <row r="10">
          <cell r="B10">
            <v>8</v>
          </cell>
          <cell r="C10" t="str">
            <v>Personnel</v>
          </cell>
        </row>
        <row r="11">
          <cell r="B11">
            <v>9</v>
          </cell>
          <cell r="C11" t="str">
            <v>Control Serv</v>
          </cell>
        </row>
        <row r="12">
          <cell r="B12">
            <v>10</v>
          </cell>
          <cell r="C12" t="str">
            <v>Operations</v>
          </cell>
        </row>
        <row r="13">
          <cell r="B13">
            <v>11</v>
          </cell>
          <cell r="C13" t="str">
            <v>Trade Fin / LC</v>
          </cell>
        </row>
        <row r="14">
          <cell r="B14">
            <v>12</v>
          </cell>
          <cell r="C14" t="str">
            <v>Cash/CR/TD</v>
          </cell>
        </row>
        <row r="15">
          <cell r="B15">
            <v>13</v>
          </cell>
          <cell r="C15" t="str">
            <v>DPC / GBS</v>
          </cell>
        </row>
        <row r="16">
          <cell r="B16">
            <v>14</v>
          </cell>
          <cell r="C16" t="str">
            <v>Telex</v>
          </cell>
        </row>
        <row r="17">
          <cell r="B17">
            <v>15</v>
          </cell>
          <cell r="C17" t="str">
            <v>DPC/GBS-BY FTE</v>
          </cell>
        </row>
        <row r="18">
          <cell r="B18">
            <v>16</v>
          </cell>
          <cell r="C18" t="str">
            <v>General Affair</v>
          </cell>
        </row>
        <row r="19">
          <cell r="B19">
            <v>17</v>
          </cell>
          <cell r="C19" t="str">
            <v>Acct/Exp/Test Key</v>
          </cell>
        </row>
        <row r="20">
          <cell r="B20">
            <v>18</v>
          </cell>
          <cell r="C20" t="str">
            <v>IPB</v>
          </cell>
        </row>
        <row r="21">
          <cell r="B21">
            <v>19</v>
          </cell>
          <cell r="C21" t="str">
            <v>NRI</v>
          </cell>
        </row>
        <row r="22">
          <cell r="B22">
            <v>20</v>
          </cell>
          <cell r="C22" t="str">
            <v>Mgr Office</v>
          </cell>
        </row>
        <row r="23">
          <cell r="B23">
            <v>21</v>
          </cell>
          <cell r="C23" t="str">
            <v>BY SPACE</v>
          </cell>
        </row>
        <row r="24">
          <cell r="B24">
            <v>22</v>
          </cell>
          <cell r="C24" t="str">
            <v>Court execution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3">
          <cell r="B3">
            <v>1</v>
          </cell>
        </row>
      </sheetData>
      <sheetData sheetId="185">
        <row r="3">
          <cell r="B3">
            <v>1</v>
          </cell>
        </row>
      </sheetData>
      <sheetData sheetId="186"/>
      <sheetData sheetId="187">
        <row r="3">
          <cell r="B3">
            <v>1</v>
          </cell>
        </row>
      </sheetData>
      <sheetData sheetId="188">
        <row r="3">
          <cell r="B3">
            <v>1</v>
          </cell>
        </row>
      </sheetData>
      <sheetData sheetId="189"/>
      <sheetData sheetId="190">
        <row r="3">
          <cell r="B3">
            <v>1</v>
          </cell>
        </row>
      </sheetData>
      <sheetData sheetId="191">
        <row r="3">
          <cell r="B3">
            <v>1</v>
          </cell>
        </row>
      </sheetData>
      <sheetData sheetId="192" refreshError="1"/>
      <sheetData sheetId="193">
        <row r="3">
          <cell r="B3">
            <v>1</v>
          </cell>
        </row>
      </sheetData>
      <sheetData sheetId="194">
        <row r="3">
          <cell r="B3">
            <v>1</v>
          </cell>
        </row>
      </sheetData>
      <sheetData sheetId="195"/>
      <sheetData sheetId="196">
        <row r="3">
          <cell r="B3">
            <v>1</v>
          </cell>
        </row>
      </sheetData>
      <sheetData sheetId="197">
        <row r="3">
          <cell r="B3">
            <v>1</v>
          </cell>
        </row>
      </sheetData>
      <sheetData sheetId="198"/>
      <sheetData sheetId="199">
        <row r="3">
          <cell r="B3">
            <v>1</v>
          </cell>
        </row>
      </sheetData>
      <sheetData sheetId="200">
        <row r="3">
          <cell r="B3">
            <v>1</v>
          </cell>
        </row>
      </sheetData>
      <sheetData sheetId="201"/>
      <sheetData sheetId="202">
        <row r="3">
          <cell r="B3">
            <v>1</v>
          </cell>
        </row>
      </sheetData>
      <sheetData sheetId="203">
        <row r="3">
          <cell r="B3">
            <v>1</v>
          </cell>
        </row>
      </sheetData>
      <sheetData sheetId="204"/>
      <sheetData sheetId="205">
        <row r="3">
          <cell r="B3">
            <v>1</v>
          </cell>
        </row>
      </sheetData>
      <sheetData sheetId="206">
        <row r="3">
          <cell r="B3">
            <v>1</v>
          </cell>
        </row>
      </sheetData>
      <sheetData sheetId="207"/>
      <sheetData sheetId="208">
        <row r="3">
          <cell r="B3">
            <v>1</v>
          </cell>
        </row>
      </sheetData>
      <sheetData sheetId="209">
        <row r="3">
          <cell r="B3">
            <v>1</v>
          </cell>
        </row>
      </sheetData>
      <sheetData sheetId="210"/>
      <sheetData sheetId="211">
        <row r="3">
          <cell r="B3">
            <v>1</v>
          </cell>
        </row>
      </sheetData>
      <sheetData sheetId="212">
        <row r="3">
          <cell r="B3">
            <v>1</v>
          </cell>
        </row>
      </sheetData>
      <sheetData sheetId="213"/>
      <sheetData sheetId="214">
        <row r="3">
          <cell r="B3">
            <v>1</v>
          </cell>
        </row>
      </sheetData>
      <sheetData sheetId="215">
        <row r="3">
          <cell r="B3">
            <v>1</v>
          </cell>
        </row>
      </sheetData>
      <sheetData sheetId="216"/>
      <sheetData sheetId="217">
        <row r="3">
          <cell r="B3">
            <v>1</v>
          </cell>
        </row>
      </sheetData>
      <sheetData sheetId="218">
        <row r="3">
          <cell r="B3">
            <v>1</v>
          </cell>
        </row>
      </sheetData>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dentitas wp"/>
      <sheetName val="MARSHALLING"/>
      <sheetName val="BS Indo"/>
      <sheetName val="PL Indo"/>
      <sheetName val="Ikhtisar Corr"/>
      <sheetName val="fiscal corr"/>
      <sheetName val="PPh 29"/>
      <sheetName val="PPh 25 (2004)"/>
      <sheetName val="Credit-25"/>
      <sheetName val="FISCAL"/>
      <sheetName val="Credit-22"/>
      <sheetName val="Provision"/>
      <sheetName val="FA Fiscal Depreciation"/>
      <sheetName val="Additional-Fiscal"/>
      <sheetName val="Disposal-Fiscal"/>
      <sheetName val="Additional-Acct"/>
      <sheetName val="Disposal-Acct"/>
      <sheetName val="gl enindo - 0903"/>
      <sheetName val="Credit_22"/>
      <sheetName val="Table Array"/>
      <sheetName val="KODE"/>
      <sheetName val="GeneralInfo"/>
      <sheetName val="JAN 2001"/>
      <sheetName val="Rinc"/>
      <sheetName val="Agustus"/>
      <sheetName val="F.3.2.1"/>
      <sheetName val="SumIQA"/>
      <sheetName val="B.1"/>
      <sheetName val="Ranges"/>
      <sheetName val="Cover Sheet"/>
      <sheetName val="PRO"/>
      <sheetName val="Ex-Rate"/>
      <sheetName val="kat"/>
      <sheetName val="Source"/>
      <sheetName val="Account"/>
      <sheetName val="Center"/>
      <sheetName val="Company"/>
      <sheetName val="TBM"/>
      <sheetName val="Other charges (income)"/>
      <sheetName val="status"/>
      <sheetName val="PRE"/>
      <sheetName val="SE-C"/>
      <sheetName val="JanPayroll_Feb partial"/>
      <sheetName val="Marshal"/>
      <sheetName val="data_identitas_wp"/>
      <sheetName val="BS_Indo"/>
      <sheetName val="PL_Indo"/>
      <sheetName val="Ikhtisar_Corr"/>
      <sheetName val="fiscal_corr"/>
      <sheetName val="PPh_29"/>
      <sheetName val="PPh_25_(2004)"/>
      <sheetName val="FA_Fiscal_Depreciation"/>
      <sheetName val="gl_enindo_-_0903"/>
      <sheetName val="KKP-II.2.2.1.2"/>
      <sheetName val="DATA"/>
      <sheetName val="Restan"/>
      <sheetName val="Data Jual"/>
      <sheetName val="Simple Coff."/>
      <sheetName val="Ass"/>
      <sheetName val="K&amp;B"/>
      <sheetName val="WP-Panu'02"/>
      <sheetName val="Lampiran"/>
      <sheetName val="L_Summary"/>
      <sheetName val="SCORE_RC_Code"/>
      <sheetName val="IS"/>
      <sheetName val="KAS $"/>
      <sheetName val="Sheet4"/>
      <sheetName val="Links"/>
      <sheetName val="data_identitas_wp1"/>
      <sheetName val="BS_Indo1"/>
      <sheetName val="PL_Indo1"/>
      <sheetName val="Ikhtisar_Corr1"/>
      <sheetName val="fiscal_corr1"/>
      <sheetName val="PPh_291"/>
      <sheetName val="PPh_25_(2004)1"/>
      <sheetName val="FA_Fiscal_Depreciation1"/>
      <sheetName val="gl_enindo_-_09031"/>
      <sheetName val="Table_Array"/>
      <sheetName val="JAN_2001"/>
      <sheetName val="harga"/>
      <sheetName val="SPRS breakdown pricing"/>
      <sheetName val="hitung"/>
      <sheetName val="Cover-01"/>
      <sheetName val="erlang table"/>
      <sheetName val="DOC"/>
      <sheetName val="FEED"/>
      <sheetName val="Equipment"/>
      <sheetName val="data_identitas_wp2"/>
      <sheetName val="BS_Indo2"/>
      <sheetName val="PL_Indo2"/>
      <sheetName val="Ikhtisar_Corr2"/>
      <sheetName val="fiscal_corr2"/>
      <sheetName val="PPh_292"/>
      <sheetName val="PPh_25_(2004)2"/>
      <sheetName val="FA_Fiscal_Depreciation2"/>
      <sheetName val="gl_enindo_-_09032"/>
      <sheetName val="Table_Array1"/>
      <sheetName val="JAN_20011"/>
      <sheetName val="Project budget BTS"/>
      <sheetName val="Assumption"/>
      <sheetName val="Family"/>
      <sheetName val="Biaya_Departemen"/>
      <sheetName val="Ref"/>
      <sheetName val="F_3_2_1"/>
      <sheetName val="B_1"/>
      <sheetName val="Cover_Sheet"/>
      <sheetName val="KKP-II_2_2_1_2"/>
      <sheetName val="JanPayroll_Feb_partial"/>
      <sheetName val="Other_charges_(income)"/>
      <sheetName val="Data_Jual"/>
      <sheetName val="Simple_Coff_"/>
      <sheetName val="KAS_$"/>
      <sheetName val="SPRS_breakdown_pricing"/>
      <sheetName val="erlang_table"/>
      <sheetName val="Project_budget_BTS"/>
      <sheetName val="Schedule-TB"/>
      <sheetName val="Kebun"/>
      <sheetName val="Rekap"/>
      <sheetName val="data_identitas_wp3"/>
      <sheetName val="BS_Indo3"/>
      <sheetName val="PL_Indo3"/>
      <sheetName val="Ikhtisar_Corr3"/>
      <sheetName val="fiscal_corr3"/>
      <sheetName val="PPh_293"/>
      <sheetName val="PPh_25_(2004)3"/>
      <sheetName val="FA_Fiscal_Depreciation3"/>
      <sheetName val="gl_enindo_-_09033"/>
      <sheetName val="Table_Array2"/>
      <sheetName val="JAN_20012"/>
      <sheetName val="F_3_2_11"/>
      <sheetName val="B_11"/>
      <sheetName val="Cover_Sheet1"/>
      <sheetName val="KKP-II_2_2_1_21"/>
      <sheetName val="JanPayroll_Feb_partial1"/>
      <sheetName val="Other_charges_(income)1"/>
      <sheetName val="Data_Jual1"/>
      <sheetName val="Simple_Coff_1"/>
      <sheetName val="KAS_$1"/>
      <sheetName val="erlang_table1"/>
      <sheetName val="SPRS_breakdown_pricing1"/>
      <sheetName val="Project_budget_BTS1"/>
      <sheetName val="Permanent info"/>
      <sheetName val="Incentive"/>
      <sheetName val="F.3 WIP"/>
      <sheetName val="A"/>
      <sheetName val="Jabar"/>
      <sheetName val="Jateng"/>
      <sheetName val="Jatim"/>
      <sheetName val="Pusat"/>
      <sheetName val="Sulawesi"/>
      <sheetName val="Sumbagsel"/>
      <sheetName val="Sheet1"/>
      <sheetName val="KAA"/>
      <sheetName val="KUD"/>
      <sheetName val="Minamas"/>
      <sheetName val="commercial"/>
      <sheetName val="2703.1"/>
      <sheetName val="CPC"/>
      <sheetName val="DAF-7"/>
      <sheetName val="Sheet2"/>
      <sheetName val="An.3"/>
      <sheetName val="An.1"/>
      <sheetName val="An.2"/>
      <sheetName val="SUMMARY"/>
      <sheetName val="KEPMEN"/>
      <sheetName val="Mortalitas"/>
      <sheetName val="Irregular Income"/>
      <sheetName val="FE-1770.P1"/>
      <sheetName val="Material"/>
      <sheetName val="Upah"/>
      <sheetName val="311208"/>
      <sheetName val="Valuation"/>
      <sheetName val="LOOKUP"/>
      <sheetName val="DWP"/>
      <sheetName val="TM"/>
      <sheetName val="Pro-Base"/>
      <sheetName val="Fixset"/>
      <sheetName val="Scenario"/>
      <sheetName val="FKT_PJK"/>
      <sheetName val="DH_RI_SI Exceptions"/>
      <sheetName val="JURNAL"/>
      <sheetName val="Sheet8"/>
      <sheetName val="SheetGMP"/>
      <sheetName val="SheetGMT"/>
      <sheetName val="Permanent_info"/>
      <sheetName val="F_3_WIP"/>
      <sheetName val="Irregular_Income1"/>
      <sheetName val="BLN_'97"/>
      <sheetName val="KODEREKG"/>
      <sheetName val="P&amp;L98"/>
      <sheetName val="WP LABA RUGI"/>
      <sheetName val="kalender"/>
      <sheetName val="COST-SUM"/>
      <sheetName val="As"/>
      <sheetName val="Rp Banten"/>
      <sheetName val="ID MENADO"/>
      <sheetName val="Alamat"/>
      <sheetName val="BOP-P2"/>
      <sheetName val="Hutang"/>
      <sheetName val="HPP_0503"/>
      <sheetName val="Bgt"/>
      <sheetName val="HG_BEL"/>
      <sheetName val="HPP"/>
      <sheetName val="STOCK AKHIR"/>
      <sheetName val="name"/>
      <sheetName val="Ret"/>
      <sheetName val="101.00"/>
      <sheetName val="CPO 16-9-TID "/>
      <sheetName val="B - Norelec"/>
      <sheetName val="CRITERIA1"/>
      <sheetName val="Ex_Rate"/>
      <sheetName val="Rates"/>
      <sheetName val="Kinerja Proyek"/>
      <sheetName val="Ranking-LK"/>
      <sheetName val="target rake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Attachement"/>
      <sheetName val="Attachement (2)"/>
      <sheetName val="Sheet5"/>
      <sheetName val="Sheet4"/>
      <sheetName val="Sheet3"/>
      <sheetName val="Sheet2"/>
      <sheetName val="Sheet1"/>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Margin"/>
      <sheetName val="IS"/>
      <sheetName val="OpsHighlite"/>
      <sheetName val="Permanent info"/>
      <sheetName val="BSliRp"/>
      <sheetName val="TB"/>
      <sheetName val="Detail_FA"/>
      <sheetName val="Attachement_(2)"/>
      <sheetName val="FI-1771_P1"/>
      <sheetName val="FE-1771_P1"/>
      <sheetName val="FI-1771_P2"/>
      <sheetName val="FE-1771_P2"/>
      <sheetName val="Ex-Rate"/>
      <sheetName val="tabel"/>
      <sheetName val="Links"/>
      <sheetName val="Lead"/>
      <sheetName val="Credit-22"/>
      <sheetName val="Lease_Deprec"/>
      <sheetName val="Con"/>
      <sheetName val="U"/>
      <sheetName val="SBY"/>
      <sheetName val="Irregular Income"/>
      <sheetName val="status"/>
      <sheetName val="FE-1770.P1"/>
      <sheetName val="Data WP"/>
      <sheetName val="Table Array"/>
      <sheetName val="Lampiran"/>
      <sheetName val="MASTER"/>
      <sheetName val="DATA"/>
      <sheetName val="Cover Sheet"/>
      <sheetName val="PRO"/>
      <sheetName val="Exchange Rates"/>
      <sheetName val="PROJ CASH"/>
      <sheetName val="RumusTB 1 bln"/>
      <sheetName val="Harga"/>
      <sheetName val="PER-HP"/>
      <sheetName val="mat&amp;upah"/>
      <sheetName val="Customize"/>
      <sheetName val="pesd_bahan"/>
      <sheetName val="Assumptions"/>
      <sheetName val="table"/>
      <sheetName val="Data Supp _Monthly_"/>
      <sheetName val="Projection 2007 Medan"/>
      <sheetName val="Projection 2007 PSVN"/>
      <sheetName val="MCOST1"/>
      <sheetName val="data (2)"/>
      <sheetName val="monthly"/>
      <sheetName val="List-Value"/>
      <sheetName val="Data Jual"/>
      <sheetName val="Pricelist 2004c"/>
      <sheetName val="Hidden"/>
      <sheetName val="daftar"/>
      <sheetName val="AA.1.1 BNI"/>
      <sheetName val="hitung"/>
      <sheetName val="Account Payable"/>
      <sheetName val="Revenue (10)"/>
      <sheetName val="LP-PENJ-EKSKUTIF-LP-2"/>
      <sheetName val="cons workpapers"/>
      <sheetName val="P&amp;L98"/>
      <sheetName val="BARSdec05"/>
      <sheetName val="Reklas"/>
      <sheetName val="akumulasi kerugian"/>
      <sheetName val="Attachment"/>
      <sheetName val="Penyusutan"/>
      <sheetName val="F1771"/>
      <sheetName val="F1771-I"/>
      <sheetName val="F1771-II"/>
      <sheetName val="F1771-III"/>
      <sheetName val="F1771-IV"/>
      <sheetName val="F1771-V"/>
      <sheetName val="WMSO.3"/>
      <sheetName val="WMSO.7"/>
      <sheetName val="WMSO.1"/>
      <sheetName val="Ex_Rate"/>
      <sheetName val="Menu"/>
      <sheetName val="Attachement_(2)2"/>
      <sheetName val="FI-1771_P12"/>
      <sheetName val="FE-1771_P12"/>
      <sheetName val="FI-1771_P22"/>
      <sheetName val="FE-1771_P22"/>
      <sheetName val="Permanent_info"/>
      <sheetName val="Attachement_(2)1"/>
      <sheetName val="FI-1771_P11"/>
      <sheetName val="FE-1771_P11"/>
      <sheetName val="FI-1771_P21"/>
      <sheetName val="FE-1771_P21"/>
      <sheetName val="KAS $"/>
      <sheetName val="BS-RTI"/>
      <sheetName val="Konsentrasi-1"/>
      <sheetName val="LOOKUP"/>
      <sheetName val="I. COA Definition &amp; Responsible"/>
      <sheetName val="Cover"/>
      <sheetName val="Cover_Sheet"/>
      <sheetName val="Exchange_Rates"/>
      <sheetName val="PROJ_CASH"/>
      <sheetName val="RumusTB_1_bln"/>
      <sheetName val="Data_Jual"/>
      <sheetName val="data_(2)"/>
      <sheetName val="Pricelist_2004c"/>
      <sheetName val="Source Data"/>
      <sheetName val="Depreciation Methods"/>
      <sheetName val="Macro5"/>
      <sheetName val="Attachement_(2)3"/>
      <sheetName val="FI-1771_P13"/>
      <sheetName val="FE-1771_P13"/>
      <sheetName val="FI-1771_P23"/>
      <sheetName val="FE-1771_P23"/>
      <sheetName val="Permanent_info1"/>
      <sheetName val="MASTER_INPUT"/>
      <sheetName val="10 yr val"/>
      <sheetName val="Balance Sheet"/>
      <sheetName val="NOPAT_VDF"/>
      <sheetName val="Biaya Departemen"/>
      <sheetName val="Standar"/>
      <sheetName val="Cover_Sheet1"/>
      <sheetName val="Exchange_Rates1"/>
      <sheetName val="PROJ_CASH1"/>
      <sheetName val="RumusTB_1_bln1"/>
      <sheetName val="Irregular_Income"/>
      <sheetName val="FE-1770_P1"/>
      <sheetName val="Data_WP"/>
      <sheetName val="Table_Array"/>
      <sheetName val="data_(2)1"/>
      <sheetName val="Data_Jual1"/>
      <sheetName val="Pricelist_2004c1"/>
      <sheetName val="AA_1_1_BNI"/>
      <sheetName val="Account_Payable"/>
      <sheetName val="Revenue_(10)"/>
      <sheetName val="Data_Supp__Monthly_"/>
      <sheetName val="WMSO_3"/>
      <sheetName val="WMSO_7"/>
      <sheetName val="WMSO_1"/>
      <sheetName val="KAS_$"/>
      <sheetName val="cons_workpapers"/>
      <sheetName val="I__COA_Definition_&amp;_Responsible"/>
      <sheetName val="Source_Data"/>
      <sheetName val="Depreciation_Methods"/>
      <sheetName val="10_yr_val"/>
      <sheetName val="Balance_Sheet"/>
      <sheetName val="Biaya_Departemen"/>
      <sheetName val="Introduction"/>
      <sheetName val="FKT_PJK"/>
      <sheetName val="As"/>
      <sheetName val="Attachement_(2)4"/>
      <sheetName val="FI-1771_P14"/>
      <sheetName val="FE-1771_P14"/>
      <sheetName val="FI-1771_P24"/>
      <sheetName val="FE-1771_P24"/>
      <sheetName val="Permanent_info2"/>
      <sheetName val="Cover_Sheet2"/>
      <sheetName val="Exchange_Rates2"/>
      <sheetName val="PROJ_CASH2"/>
      <sheetName val="RumusTB_1_bln2"/>
      <sheetName val="Irregular_Income1"/>
      <sheetName val="FE-1770_P11"/>
      <sheetName val="Data_WP1"/>
      <sheetName val="Table_Array1"/>
      <sheetName val="data_(2)2"/>
      <sheetName val="Data_Jual2"/>
      <sheetName val="Pricelist_2004c2"/>
      <sheetName val="AA_1_1_BNI1"/>
      <sheetName val="Account_Payable1"/>
      <sheetName val="Revenue_(10)1"/>
      <sheetName val="Data_Supp__Monthly_1"/>
      <sheetName val="WMSO_31"/>
      <sheetName val="WMSO_71"/>
      <sheetName val="WMSO_11"/>
      <sheetName val="I__COA_Definition_&amp;_Responsibl1"/>
      <sheetName val="KAS_$1"/>
      <sheetName val="cons_workpapers1"/>
      <sheetName val="Source_Data1"/>
      <sheetName val="Depreciation_Methods1"/>
      <sheetName val="10_yr_val1"/>
      <sheetName val="Balance_Sheet1"/>
      <sheetName val="Biaya_Departemen1"/>
      <sheetName val="General Info"/>
      <sheetName val="Price"/>
      <sheetName val="A"/>
      <sheetName val="CVR"/>
      <sheetName val="M_T_D_"/>
      <sheetName val="Local"/>
      <sheetName val="forex"/>
      <sheetName val="HypUpload"/>
      <sheetName val="Monthly RecapLO"/>
      <sheetName val="Monthly Recap"/>
      <sheetName val="1771"/>
      <sheetName val="NOTHIT"/>
      <sheetName val="PEGAWAI"/>
      <sheetName val="1721"/>
      <sheetName val="1721-A"/>
      <sheetName val="1721-A1"/>
      <sheetName val="1721-A1 (2)"/>
      <sheetName val="1721-A2"/>
      <sheetName val="1721-B"/>
      <sheetName val="1721-C"/>
      <sheetName val="PPh 23,4(2),15, 26"/>
      <sheetName val="Penyusutan Kendaraan"/>
      <sheetName val="neraca"/>
      <sheetName val="MTI June 14   "/>
      <sheetName val="Essbase L&amp;S Budget"/>
      <sheetName val="UV.10"/>
      <sheetName val="commercial"/>
      <sheetName val="9"/>
      <sheetName val="Parameter"/>
      <sheetName val="Material"/>
      <sheetName val="Upah"/>
      <sheetName val="Design"/>
      <sheetName val="Operasi Harian"/>
      <sheetName val="Information"/>
      <sheetName val="AFS Adj"/>
      <sheetName val="PIK_QUO"/>
      <sheetName val="TP_DATABASE"/>
      <sheetName val="rinci"/>
      <sheetName val="budget idr"/>
      <sheetName val="JADI"/>
      <sheetName val="tabel nilai"/>
      <sheetName val="KALENDER"/>
      <sheetName val="营业预算"/>
      <sheetName val="Kebun"/>
      <sheetName val="Rekap"/>
      <sheetName val="KKP-II.2.2.1.2"/>
      <sheetName val="Map"/>
      <sheetName val="#REF!"/>
      <sheetName val="Menlo NW"/>
      <sheetName val="akumulasi_kerugian"/>
      <sheetName val="Operasi_Harian"/>
      <sheetName val="AFS_Adj"/>
      <sheetName val="Parameters"/>
      <sheetName val="cc_Link"/>
      <sheetName val="charts"/>
      <sheetName val="skenario"/>
      <sheetName val="JSiar"/>
      <sheetName val="fin pro centers"/>
      <sheetName val="SheetGMP"/>
      <sheetName val="SheetGMT"/>
      <sheetName val="AN_EL(16.0)"/>
      <sheetName val="InterestCalculation"/>
      <sheetName val="TAX SUMMARY"/>
      <sheetName val="Trial"/>
      <sheetName val="LIST 99"/>
      <sheetName val="Client Aje"/>
      <sheetName val="Farmer-Pond-Monodon"/>
      <sheetName val="Plan"/>
      <sheetName val="Lookup Lists"/>
      <sheetName val="Desc "/>
      <sheetName val="I.4.1 (2)"/>
      <sheetName val="Februari"/>
      <sheetName val="Total"/>
      <sheetName val="RATE-NEW"/>
      <sheetName val="STAF"/>
      <sheetName val="me rate"/>
      <sheetName val="Macro1"/>
      <sheetName val="DFA"/>
      <sheetName val="RJ"/>
      <sheetName val="LabaRugi"/>
      <sheetName val="Labor"/>
      <sheetName val="Kontrol"/>
      <sheetName val="Penjualan"/>
      <sheetName val="ProdSendiri"/>
      <sheetName val="PS&amp;Susut TL"/>
      <sheetName val="SewaBeli"/>
      <sheetName val="Transfer"/>
      <sheetName val="Listing"/>
      <sheetName val="Kode Jabatan UPMKR 2012"/>
      <sheetName val="12013"/>
      <sheetName val="A12A.301.SSD"/>
      <sheetName val="name"/>
      <sheetName val="NAMES"/>
      <sheetName val="d_com"/>
      <sheetName val="2703.1"/>
      <sheetName val="SCORE_RC_Code"/>
      <sheetName val="견적기준"/>
      <sheetName val="gaji"/>
      <sheetName val="Materiality"/>
      <sheetName val="AJE-RJE-CAJE 2017"/>
      <sheetName val="AJE-RJE-CAJE 2018"/>
      <sheetName val="Control IPK VS LK"/>
      <sheetName val="AJE-RJE-CAJE 2016"/>
      <sheetName val="WBS"/>
      <sheetName val="BS"/>
      <sheetName val="PL"/>
      <sheetName val="LPE"/>
      <sheetName val="Arus kas"/>
      <sheetName val="WP-CF-DIR-18"/>
      <sheetName val="WP-CF-Dir- 17"/>
      <sheetName val="WP-CF-Dir-16"/>
      <sheetName val="BOD &amp; BOC"/>
      <sheetName val="5. Kas &amp; Bank"/>
      <sheetName val="6. Investasi entitas asosiasi"/>
      <sheetName val="7. Persediaan"/>
      <sheetName val="8. Aset Tetap"/>
      <sheetName val="9. Biaya ditangguhkan"/>
      <sheetName val="10. Utang usaha pihak ketiga"/>
      <sheetName val="11. BMHD"/>
      <sheetName val="12. Perpajakan"/>
      <sheetName val="13. Utang lain2 pihak berelasi"/>
      <sheetName val="14 Imbalan Pasca Kerja"/>
      <sheetName val="15 Modal Saham"/>
      <sheetName val="16 Beban penjualan"/>
      <sheetName val="17 Beban Umum &amp; Administrasi"/>
      <sheetName val="18.Pendapatan (Beban) Lain2"/>
      <sheetName val="19 Pihak berelasi"/>
      <sheetName val="20 Instrumen keuangan"/>
      <sheetName val="21 Manajemen Risiko"/>
    </sheetNames>
    <sheetDataSet>
      <sheetData sheetId="0">
        <row r="195">
          <cell r="H195">
            <v>971910300.00474882</v>
          </cell>
        </row>
      </sheetData>
      <sheetData sheetId="1" refreshError="1">
        <row r="195">
          <cell r="H195">
            <v>971910300.00474882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95">
          <cell r="H195">
            <v>971910300.00474882</v>
          </cell>
        </row>
      </sheetData>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sheetData sheetId="275"/>
      <sheetData sheetId="276"/>
      <sheetData sheetId="277">
        <row r="195">
          <cell r="H195">
            <v>0</v>
          </cell>
        </row>
      </sheetData>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Range"/>
      <sheetName val="Permanent info"/>
      <sheetName val="Opening"/>
      <sheetName val="TAX LIST"/>
      <sheetName val="master"/>
      <sheetName val="SheetGMP"/>
      <sheetName val="SheetGMT"/>
      <sheetName val="Bobot rev"/>
      <sheetName val="NAMA ITEM"/>
      <sheetName val="Price"/>
      <sheetName val="SUMMARY"/>
      <sheetName val="WPL"/>
      <sheetName val="SAA"/>
      <sheetName val="Sheet1"/>
      <sheetName val="MW"/>
      <sheetName val="ALL"/>
      <sheetName val="Data Supp _Monthly_"/>
      <sheetName val="Projection 2007 Medan"/>
      <sheetName val="Projection 2007 PSVN"/>
      <sheetName val="BSAA"/>
      <sheetName val="DATA WP"/>
      <sheetName val="BSliRp"/>
      <sheetName val="Nama Perusahaan"/>
      <sheetName val="Orders"/>
      <sheetName val="MSC Product Characteristics"/>
      <sheetName val="Sheet2"/>
      <sheetName val="IS"/>
      <sheetName val="Credit-22"/>
      <sheetName val="Cost Code"/>
      <sheetName val="LabaRugi"/>
      <sheetName val="CD&amp;Stok"/>
      <sheetName val="Neraca"/>
      <sheetName val="CODE"/>
      <sheetName val="Sheet3"/>
      <sheetName val="mat&amp;upah"/>
      <sheetName val="GLOBAL"/>
      <sheetName val="tb"/>
      <sheetName val="LP-PENJ-EKSKUTIF-LP-2"/>
    </sheetNames>
    <sheetDataSet>
      <sheetData sheetId="0" refreshError="1">
        <row r="5">
          <cell r="I5" t="str">
            <v>PT ENERGIZER INDONESIA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GL to Audited"/>
      <sheetName val="Marshal"/>
      <sheetName val="Other corrections"/>
      <sheetName val="Interest"/>
      <sheetName val=" art.21 recons"/>
      <sheetName val="Withholdings Recons"/>
      <sheetName val="Tax Credits"/>
      <sheetName val="Depr"/>
      <sheetName val="Add FA"/>
      <sheetName val="disposal"/>
      <sheetName val="Provisi -tax"/>
      <sheetName val="Write-off"/>
      <sheetName val="List of NPL"/>
      <sheetName val="Grey"/>
      <sheetName val="BSPL,etc"/>
      <sheetName val="Fiscal Adjustments"/>
      <sheetName val="Daftar lampiran"/>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E-1771-VI"/>
      <sheetName val="FI-1771-VI"/>
      <sheetName val="Rules"/>
      <sheetName val="Permanent info"/>
      <sheetName val="General Info"/>
      <sheetName val="DATA WP"/>
      <sheetName val="TP"/>
      <sheetName val="Sheet2"/>
      <sheetName val="GL_to_Audited"/>
      <sheetName val="Other_corrections"/>
      <sheetName val="_art_21_recons"/>
      <sheetName val="Withholdings_Recons"/>
      <sheetName val="Tax_Credits"/>
      <sheetName val="Add_FA"/>
      <sheetName val="Provisi_-tax"/>
      <sheetName val="List_of_NPL"/>
      <sheetName val="Fiscal_Adjustments"/>
      <sheetName val="Daftar_lampiran"/>
      <sheetName val="FI-1771_P1"/>
      <sheetName val="FE-1771_P1"/>
      <sheetName val="FI-1771_P2"/>
      <sheetName val="FE-1771_P2"/>
      <sheetName val="#REF"/>
      <sheetName val="Main table"/>
      <sheetName val="รหัสพนักงาน"/>
      <sheetName val="IS"/>
      <sheetName val="Table Array"/>
      <sheetName val="Credit-22"/>
      <sheetName val="Notes"/>
      <sheetName val="Depr(E)"/>
      <sheetName val="Add(E)"/>
      <sheetName val="Prov(E)"/>
      <sheetName val="WO(E)"/>
      <sheetName val="NPL(E)"/>
      <sheetName val="bspl(E)"/>
      <sheetName val="List Att"/>
      <sheetName val="master"/>
      <sheetName val=""/>
      <sheetName val="Ex-Rate"/>
      <sheetName val="BSliRp"/>
      <sheetName val="BTR"/>
      <sheetName val="BGR"/>
      <sheetName val="BKS"/>
      <sheetName val="KEND"/>
      <sheetName val="dariastek"/>
      <sheetName val="TBM"/>
      <sheetName val="Marshal -1"/>
      <sheetName val="2002"/>
      <sheetName val="SAA"/>
      <sheetName val="SheetGMP"/>
      <sheetName val="SheetGMT"/>
      <sheetName val="ALL"/>
      <sheetName val="Data Supp _Monthly_"/>
      <sheetName val="FE_1770_P1"/>
      <sheetName val="NAMA ITEM"/>
      <sheetName val="TR0-7 31072003 (3)"/>
      <sheetName val="BS-after AJE"/>
      <sheetName val="Cost Code"/>
      <sheetName val="WORK ORDER"/>
      <sheetName val="Nama Perusahaan"/>
      <sheetName val="Sheet1"/>
      <sheetName val="RATE 2008"/>
      <sheetName val="tax-ss"/>
      <sheetName val="Instructions"/>
      <sheetName val="Contents"/>
      <sheetName val="Helper"/>
      <sheetName val="BELI"/>
      <sheetName val="N-ASII"/>
      <sheetName val="GL_to_Audited2"/>
      <sheetName val="Other_corrections2"/>
      <sheetName val="_art_21_recons2"/>
      <sheetName val="Withholdings_Recons2"/>
      <sheetName val="Tax_Credits2"/>
      <sheetName val="Add_FA2"/>
      <sheetName val="Provisi_-tax2"/>
      <sheetName val="List_of_NPL2"/>
      <sheetName val="Fiscal_Adjustments2"/>
      <sheetName val="Daftar_lampiran2"/>
      <sheetName val="FI-1771_P12"/>
      <sheetName val="FE-1771_P12"/>
      <sheetName val="FI-1771_P22"/>
      <sheetName val="FE-1771_P22"/>
      <sheetName val="Permanent_info"/>
      <sheetName val="General_Info"/>
      <sheetName val="DATA_WP"/>
      <sheetName val="GL_to_Audited1"/>
      <sheetName val="Other_corrections1"/>
      <sheetName val="_art_21_recons1"/>
      <sheetName val="Withholdings_Recons1"/>
      <sheetName val="Tax_Credits1"/>
      <sheetName val="Add_FA1"/>
      <sheetName val="Provisi_-tax1"/>
      <sheetName val="List_of_NPL1"/>
      <sheetName val="Fiscal_Adjustments1"/>
      <sheetName val="Daftar_lampiran1"/>
      <sheetName val="FI-1771_P11"/>
      <sheetName val="FE-1771_P11"/>
      <sheetName val="FI-1771_P21"/>
      <sheetName val="FE-1771_P21"/>
      <sheetName val="SCORE_RC_Code"/>
      <sheetName val="Simple Coff."/>
      <sheetName val="P&amp;L"/>
      <sheetName val="Name"/>
      <sheetName val="NAP"/>
      <sheetName val="Marshal_-1"/>
      <sheetName val="Main_table"/>
      <sheetName val="Table_Array"/>
      <sheetName val="NAMA_ITEM"/>
      <sheetName val="fr BS"/>
      <sheetName val="GL_to_Audited3"/>
      <sheetName val="Other_corrections3"/>
      <sheetName val="_art_21_recons3"/>
      <sheetName val="Withholdings_Recons3"/>
      <sheetName val="Tax_Credits3"/>
      <sheetName val="Add_FA3"/>
      <sheetName val="Provisi_-tax3"/>
      <sheetName val="List_of_NPL3"/>
      <sheetName val="Fiscal_Adjustments3"/>
      <sheetName val="Daftar_lampiran3"/>
      <sheetName val="FI-1771_P13"/>
      <sheetName val="FE-1771_P13"/>
      <sheetName val="FI-1771_P23"/>
      <sheetName val="FE-1771_P23"/>
      <sheetName val="Permanent_info1"/>
      <sheetName val="General_Info1"/>
      <sheetName val="DATA_WP1"/>
      <sheetName val="cons_workpapers"/>
      <sheetName val="Ket"/>
      <sheetName val="Main_table1"/>
      <sheetName val="Table_Array1"/>
      <sheetName val="Marshal_-11"/>
      <sheetName val="TR0-7_31072003_(3)"/>
      <sheetName val="BS-after_AJE"/>
      <sheetName val="NAMA_ITEM1"/>
      <sheetName val="Nama_Perusahaan"/>
      <sheetName val="Data_Supp__Monthly_"/>
      <sheetName val="WORK_ORDER"/>
      <sheetName val="Cost_Code"/>
      <sheetName val="List_Att"/>
      <sheetName val="Simple_Coff_"/>
      <sheetName val="RATE_2008"/>
      <sheetName val="fr_BS"/>
      <sheetName val="F1771-V"/>
      <sheetName val="JAN 08"/>
      <sheetName val="SUMMARY"/>
      <sheetName val="GL_to_Audited4"/>
      <sheetName val="Other_corrections4"/>
      <sheetName val="_art_21_recons4"/>
      <sheetName val="Withholdings_Recons4"/>
      <sheetName val="Tax_Credits4"/>
      <sheetName val="Add_FA4"/>
      <sheetName val="Provisi_-tax4"/>
      <sheetName val="List_of_NPL4"/>
      <sheetName val="Fiscal_Adjustments4"/>
      <sheetName val="Daftar_lampiran4"/>
      <sheetName val="FI-1771_P14"/>
      <sheetName val="FE-1771_P14"/>
      <sheetName val="FI-1771_P24"/>
      <sheetName val="FE-1771_P24"/>
      <sheetName val="Permanent_info2"/>
      <sheetName val="General_Info2"/>
      <sheetName val="DATA_WP2"/>
      <sheetName val="Main_table2"/>
      <sheetName val="Table_Array2"/>
      <sheetName val="Marshal_-12"/>
      <sheetName val="TR0-7_31072003_(3)1"/>
      <sheetName val="BS-after_AJE1"/>
      <sheetName val="NAMA_ITEM2"/>
      <sheetName val="Nama_Perusahaan1"/>
      <sheetName val="Data_Supp__Monthly_1"/>
      <sheetName val="WORK_ORDER1"/>
      <sheetName val="Cost_Code1"/>
      <sheetName val="List_Att1"/>
      <sheetName val="RATE_20081"/>
      <sheetName val="fr_BS1"/>
      <sheetName val="Simple_Coff_1"/>
      <sheetName val="LabaRugi"/>
      <sheetName val="CD&amp;Stok"/>
      <sheetName val="Neraca"/>
      <sheetName val="Total_Cost"/>
      <sheetName val="Input Acts-Fcst"/>
      <sheetName val="Input Acts-Fcst Restate-BB"/>
      <sheetName val="Rumus"/>
      <sheetName val="harga"/>
      <sheetName val="tabel nilai"/>
      <sheetName val="GL"/>
      <sheetName val="kkp"/>
      <sheetName val="Orders"/>
      <sheetName val="Rekap"/>
      <sheetName val="ASS"/>
      <sheetName val="Cover"/>
      <sheetName val="monthly"/>
      <sheetName val="data (2)"/>
      <sheetName val="budget idr"/>
      <sheetName val="1771"/>
      <sheetName val="1771.2"/>
      <sheetName val="tb"/>
      <sheetName val="Tabel Referensi"/>
      <sheetName val="Form B"/>
      <sheetName val="Form A"/>
      <sheetName val="Opening"/>
      <sheetName val="BDO"/>
      <sheetName val="NERD"/>
      <sheetName val="As"/>
      <sheetName val="JAN_08"/>
      <sheetName val="Input_Acts-Fcst"/>
      <sheetName val="Input_Acts-Fcst_Restate-BB"/>
      <sheetName val="Tabel_Referensi"/>
      <sheetName val="Detail_FA"/>
      <sheetName val="Level 1-3 Listing"/>
      <sheetName val="Profile"/>
      <sheetName val="MRC1"/>
      <sheetName val="NO AKUN (2)"/>
      <sheetName val="#REF!"/>
      <sheetName val="DBS-CITR2001"/>
      <sheetName val="TB 2006"/>
      <sheetName val="tabel"/>
      <sheetName val="Standar"/>
      <sheetName val="RJ"/>
      <sheetName val="Links"/>
      <sheetName val="Lead"/>
      <sheetName val="Labor"/>
      <sheetName val="9"/>
      <sheetName val="Kontrol"/>
      <sheetName val="Penjualan"/>
      <sheetName val="ProdSendiri"/>
      <sheetName val="PS&amp;Susut TL"/>
      <sheetName val="SewaBeli"/>
      <sheetName val="Transfer"/>
      <sheetName val="Listing"/>
      <sheetName val="DATA"/>
      <sheetName val="Kode Jabatan UPMKR 2012"/>
      <sheetName val="12013"/>
      <sheetName val="2"/>
      <sheetName val="UPAH + ALAT"/>
    </sheetNames>
    <sheetDataSet>
      <sheetData sheetId="0" refreshError="1">
        <row r="5">
          <cell r="I5" t="str">
            <v>PT BANK DBS INDONESIA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M"/>
      <sheetName val="mm"/>
      <sheetName val="NERKON "/>
      <sheetName val="NERACA"/>
      <sheetName val="KB"/>
      <sheetName val="P-Kebun "/>
      <sheetName val="P-DGN"/>
      <sheetName val="PsDiPj"/>
      <sheetName val="MAT"/>
      <sheetName val="PPEGxx"/>
      <sheetName val="BYRMXX"/>
      <sheetName val="PPEMxx"/>
      <sheetName val="PLL "/>
      <sheetName val="REKAP-AT"/>
      <sheetName val="Depre-TM"/>
      <sheetName val="AL-BTL KK (2)"/>
      <sheetName val="XXXX"/>
      <sheetName val="BTL  "/>
      <sheetName val="XXX"/>
      <sheetName val="BTXX"/>
      <sheetName val="Ak_pro "/>
      <sheetName val="HUT "/>
      <sheetName val="BTH"/>
      <sheetName val="HK"/>
      <sheetName val="HR"/>
      <sheetName val="HLLXX"/>
      <sheetName val="pph "/>
      <sheetName val="HS"/>
      <sheetName val="HB "/>
      <sheetName val="HBJP"/>
      <sheetName val="PJR.PENJ"/>
      <sheetName val="JASAGIRO"/>
      <sheetName val="P&amp;L"/>
      <sheetName val="DAF.ISI"/>
      <sheetName val="COVER "/>
      <sheetName val="Ak_pro (2)"/>
      <sheetName val="Ak_pro"/>
      <sheetName val="PJR.PENJ "/>
      <sheetName val="GeneralInfo"/>
      <sheetName val="Sheet1"/>
      <sheetName val="tabel nilai"/>
      <sheetName val="by service"/>
      <sheetName val="ROSS LIST"/>
      <sheetName val="NAP"/>
      <sheetName val="ZK70A96E"/>
      <sheetName val="AFTER AUDIT 2000"/>
      <sheetName val="Total"/>
      <sheetName val="General Info"/>
      <sheetName val="Depresiasi"/>
      <sheetName val="Additional"/>
      <sheetName val="Mutasi Final"/>
      <sheetName val="sepdua"/>
      <sheetName val="Factors"/>
      <sheetName val="DIRECT COST"/>
      <sheetName val="Sheet5"/>
      <sheetName val="SAA"/>
      <sheetName val="Permanent info"/>
      <sheetName val="NERKON_"/>
      <sheetName val="P-Kebun_"/>
      <sheetName val="PLL_"/>
      <sheetName val="AL-BTL_KK_(2)"/>
      <sheetName val="BTL__"/>
      <sheetName val="Ak_pro_"/>
      <sheetName val="HUT_"/>
      <sheetName val="pph_"/>
      <sheetName val="HB_"/>
      <sheetName val="PJR_PENJ"/>
      <sheetName val="DAF_ISI"/>
      <sheetName val="COVER_"/>
      <sheetName val="Ak_pro_(2)"/>
      <sheetName val="PJR_PENJ_"/>
      <sheetName val="COVER"/>
      <sheetName val="Contents"/>
      <sheetName val="Marshal"/>
      <sheetName val="BTR"/>
      <sheetName val="BGR"/>
      <sheetName val="BKS"/>
      <sheetName val="dariastek"/>
      <sheetName val="SC Nov"/>
      <sheetName val="Rumus"/>
      <sheetName val="OTHER INCOME &amp; BY PERDIVISI"/>
      <sheetName val="VAT out"/>
      <sheetName val="TAS Fleet Adj Ratio"/>
      <sheetName val="IS"/>
      <sheetName val="Calculation"/>
      <sheetName val="PAJE-2008"/>
      <sheetName val="rs"/>
      <sheetName val="Data Supp _Monthly_"/>
      <sheetName val="SCORE_RC_Code"/>
      <sheetName val="NEGARA"/>
      <sheetName val="neraca okt"/>
      <sheetName val="Customize"/>
      <sheetName val="CD&amp;Stok"/>
      <sheetName val="Ranges"/>
      <sheetName val="NERKON_1"/>
      <sheetName val="P-Kebun_1"/>
      <sheetName val="PLL_1"/>
      <sheetName val="AL-BTL_KK_(2)1"/>
      <sheetName val="BTL__1"/>
      <sheetName val="Ak_pro_1"/>
      <sheetName val="HUT_1"/>
      <sheetName val="pph_1"/>
      <sheetName val="HB_1"/>
      <sheetName val="PJR_PENJ1"/>
      <sheetName val="DAF_ISI1"/>
      <sheetName val="COVER_1"/>
      <sheetName val="Ak_pro_(2)1"/>
      <sheetName val="PJR_PENJ_1"/>
      <sheetName val="tabel_nilai"/>
      <sheetName val="by_service"/>
      <sheetName val="ROSS_LIST"/>
      <sheetName val="TRIWULAN_3"/>
      <sheetName val="NERACA JUL"/>
      <sheetName val="F1771-II"/>
      <sheetName val="F1771-III"/>
      <sheetName val="Individual Gross Profit J - Aug"/>
      <sheetName val="ME ADJ entries WIP"/>
      <sheetName val="NERKON_2"/>
      <sheetName val="P-Kebun_2"/>
      <sheetName val="PLL_2"/>
      <sheetName val="AL-BTL_KK_(2)2"/>
      <sheetName val="BTL__2"/>
      <sheetName val="Ak_pro_2"/>
      <sheetName val="HUT_2"/>
      <sheetName val="pph_2"/>
      <sheetName val="HB_2"/>
      <sheetName val="PJR_PENJ2"/>
      <sheetName val="DAF_ISI2"/>
      <sheetName val="COVER_2"/>
      <sheetName val="Ak_pro_(2)2"/>
      <sheetName val="PJR_PENJ_2"/>
      <sheetName val="tabel_nilai1"/>
      <sheetName val="by_service1"/>
      <sheetName val="ROSS_LIST1"/>
      <sheetName val="BS"/>
      <sheetName val="Fill this out first..."/>
      <sheetName val="Shares Outstanding"/>
      <sheetName val="Print Controls"/>
      <sheetName val="DCF_10"/>
      <sheetName val="Controls"/>
      <sheetName val="Input Log. Set-up"/>
      <sheetName val="AFTER_AUDIT_2000"/>
      <sheetName val="SC_Nov"/>
      <sheetName val="OTHER_INCOME_&amp;_BY_PERDIVISI"/>
      <sheetName val="VAT_out"/>
      <sheetName val="General_Info"/>
      <sheetName val="Mutasi_Final"/>
      <sheetName val="TAS_Fleet_Adj_Ratio"/>
      <sheetName val="DIRECT_COST"/>
      <sheetName val="Permanent_info"/>
      <sheetName val="Data_Supp__Monthly_"/>
      <sheetName val="neraca_okt"/>
      <sheetName val="NERACA_JUL"/>
      <sheetName val="Individual_Gross_Profit_J_-_Aug"/>
      <sheetName val="ME_ADJ_entries_WIP"/>
      <sheetName val="Fill_this_out_first___"/>
      <sheetName val="Shares_Outstanding"/>
      <sheetName val="Print_Controls"/>
      <sheetName val="Input_Log__Set-up"/>
      <sheetName val="Interdata"/>
      <sheetName val="NERKON_3"/>
      <sheetName val="P-Kebun_3"/>
      <sheetName val="PLL_3"/>
      <sheetName val="AL-BTL_KK_(2)3"/>
      <sheetName val="BTL__3"/>
      <sheetName val="Ak_pro_3"/>
      <sheetName val="HUT_3"/>
      <sheetName val="pph_3"/>
      <sheetName val="HB_3"/>
      <sheetName val="PJR_PENJ3"/>
      <sheetName val="DAF_ISI3"/>
      <sheetName val="COVER_3"/>
      <sheetName val="Ak_pro_(2)3"/>
      <sheetName val="PJR_PENJ_3"/>
      <sheetName val="tabel_nilai2"/>
      <sheetName val="by_service2"/>
      <sheetName val="ROSS_LIST2"/>
      <sheetName val="AFTER_AUDIT_20001"/>
      <sheetName val="SC_Nov1"/>
      <sheetName val="OTHER_INCOME_&amp;_BY_PERDIVISI1"/>
      <sheetName val="VAT_out1"/>
      <sheetName val="General_Info1"/>
      <sheetName val="Mutasi_Final1"/>
      <sheetName val="TAS_Fleet_Adj_Ratio1"/>
      <sheetName val="DIRECT_COST1"/>
      <sheetName val="Permanent_info1"/>
      <sheetName val="Data_Supp__Monthly_1"/>
      <sheetName val="neraca_okt1"/>
      <sheetName val="Individual_Gross_Profit_J_-_Au1"/>
      <sheetName val="ME_ADJ_entries_WIP1"/>
      <sheetName val="NERACA_JUL1"/>
      <sheetName val="Fill_this_out_first___1"/>
      <sheetName val="Shares_Outstanding1"/>
      <sheetName val="Print_Controls1"/>
      <sheetName val="Input_Log__Set-up1"/>
      <sheetName val="SAP + LS"/>
      <sheetName val="CURRENCY C.O.A."/>
      <sheetName val="Tenant"/>
      <sheetName val="DATA"/>
      <sheetName val="data_val"/>
      <sheetName val="Logistics"/>
      <sheetName val="F1771-V"/>
      <sheetName val="Local access"/>
      <sheetName val="NERKON_4"/>
      <sheetName val="P-Kebun_4"/>
      <sheetName val="PLL_4"/>
      <sheetName val="AL-BTL_KK_(2)4"/>
      <sheetName val="BTL__4"/>
      <sheetName val="Ak_pro_4"/>
      <sheetName val="HUT_4"/>
      <sheetName val="pph_4"/>
      <sheetName val="HB_4"/>
      <sheetName val="PJR_PENJ4"/>
      <sheetName val="DAF_ISI4"/>
      <sheetName val="COVER_4"/>
      <sheetName val="Ak_pro_(2)4"/>
      <sheetName val="PJR_PENJ_4"/>
      <sheetName val="tabel_nilai3"/>
      <sheetName val="by_service3"/>
      <sheetName val="ROSS_LIST3"/>
      <sheetName val="AFTER_AUDIT_20002"/>
      <sheetName val="General_Info2"/>
      <sheetName val="Mutasi_Final2"/>
      <sheetName val="TAS_Fleet_Adj_Ratio2"/>
      <sheetName val="OTHER_INCOME_&amp;_BY_PERDIVISI2"/>
      <sheetName val="SC_Nov2"/>
      <sheetName val="VAT_out2"/>
      <sheetName val="DIRECT_COST2"/>
      <sheetName val="Permanent_info2"/>
      <sheetName val="Data_Supp__Monthly_2"/>
      <sheetName val="Individual_Gross_Profit_J_-_Au2"/>
      <sheetName val="neraca_okt2"/>
      <sheetName val="Fill_this_out_first___2"/>
      <sheetName val="Shares_Outstanding2"/>
      <sheetName val="Print_Controls2"/>
      <sheetName val="ME_ADJ_entries_WIP2"/>
      <sheetName val="Input_Log__Set-up2"/>
      <sheetName val="NERACA_JUL2"/>
      <sheetName val="SAP_+_LS"/>
      <sheetName val="CURRENCY_C_O_A_"/>
      <sheetName val="SCFP"/>
      <sheetName val="OFF"/>
      <sheetName val="JADI"/>
      <sheetName val="FE-1770.P1"/>
      <sheetName val="ocean voyage"/>
      <sheetName val="Jan-des"/>
      <sheetName val="analis"/>
      <sheetName val="Table Array"/>
      <sheetName val="Orders"/>
      <sheetName val="NERD"/>
      <sheetName val="Calc. Overview"/>
      <sheetName val="Sales"/>
      <sheetName val="Salary"/>
      <sheetName val="PL (MONTHLY)"/>
      <sheetName val="PREPAID"/>
      <sheetName val="20A.Sum"/>
      <sheetName val="WBS 2005"/>
      <sheetName val="GABLUARJAWA1 (2)"/>
      <sheetName val="Price"/>
      <sheetName val="Parameter"/>
      <sheetName val="Powergen"/>
      <sheetName val="Sheet2"/>
      <sheetName val="EV SJB"/>
      <sheetName val="Perintah"/>
      <sheetName val="Rpt13.Oth"/>
      <sheetName val="OPNAME GOOD STOCK"/>
      <sheetName val="OPNAME SALES"/>
      <sheetName val="OPNAME BAD STOCK"/>
      <sheetName val="CMA_Calculations"/>
      <sheetName val="Harga"/>
      <sheetName val="MTD-REPORT"/>
      <sheetName val="SALES 09-10  PIVOT"/>
      <sheetName val="KALENDER"/>
      <sheetName val="Equity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anent info"/>
      <sheetName val="Marshal 2"/>
      <sheetName val="ATTACHMENT"/>
      <sheetName val="Lampiran "/>
      <sheetName val="F1771"/>
      <sheetName val="F1771-I"/>
      <sheetName val="F1771-II"/>
      <sheetName val="F1771-III"/>
      <sheetName val="F1771-IV"/>
      <sheetName val="F!771-V"/>
      <sheetName val="1771-VI"/>
      <sheetName val="Sheet4"/>
      <sheetName val="SChDepr"/>
      <sheetName val="rINGKASANdEPRESIASI"/>
      <sheetName val="TBM"/>
      <sheetName val="MAR_REC"/>
      <sheetName val="new IFS format"/>
      <sheetName val="Marshal"/>
      <sheetName val="VAT out"/>
      <sheetName val="GeneralInfo"/>
      <sheetName val="d_com"/>
      <sheetName val="Main table"/>
      <sheetName val="DATA01-08-2004"/>
      <sheetName val="Ex-Rate"/>
      <sheetName val="NAP"/>
      <sheetName val="data (2)"/>
      <sheetName val="Jul-97"/>
      <sheetName val="Detail PNL $"/>
      <sheetName val="Daftar Customer"/>
      <sheetName val="Permanent_info"/>
      <sheetName val="Marshal_2"/>
      <sheetName val="Lampiran_"/>
      <sheetName val="monthly"/>
      <sheetName val="Sheet1"/>
      <sheetName val="TB"/>
      <sheetName val="Ranges"/>
      <sheetName val="SAA"/>
      <sheetName val="tabel"/>
      <sheetName val="Con"/>
      <sheetName val="data wp"/>
      <sheetName val="Sheet3"/>
      <sheetName val="Notes"/>
      <sheetName val="Total"/>
      <sheetName val="PTCI Alyui Bay Exp -  2004 (Rp)"/>
      <sheetName val="Identitas"/>
      <sheetName val="NERACA JUL"/>
      <sheetName val="neraca okt"/>
      <sheetName val="CAJE"/>
      <sheetName val="Calc. Overview"/>
      <sheetName val="1999"/>
      <sheetName val="BIA-F"/>
      <sheetName val="Marshal -1"/>
      <sheetName val="BankHolidays"/>
      <sheetName val="Data Client"/>
      <sheetName val="SUMMARY NDE"/>
      <sheetName val="BTS-L4-L5-1C"/>
      <sheetName val="SE-C"/>
      <sheetName val="Option1"/>
      <sheetName val="ledger02"/>
      <sheetName val="Operation 1206-0107"/>
      <sheetName val="Maintenance 1206-0107"/>
      <sheetName val="Irregular Income"/>
      <sheetName val="GL"/>
      <sheetName val="FE-1770.P1"/>
      <sheetName val="Price &amp; Cost"/>
      <sheetName val="finance cost and fees"/>
      <sheetName val="pinjaman ke CFA"/>
      <sheetName val="cashflow"/>
      <sheetName val="TRF 150"/>
      <sheetName val="kepmenaker150"/>
      <sheetName val="DATA"/>
      <sheetName val="FKT_PJK"/>
      <sheetName val="cov"/>
      <sheetName val="ROSS LIST"/>
      <sheetName val="output"/>
      <sheetName val="BS-after AJE"/>
      <sheetName val="Coa"/>
      <sheetName val="tabel nilai"/>
      <sheetName val="DIRECT COST"/>
      <sheetName val="Actuals Actuals 501"/>
      <sheetName val="APPart"/>
      <sheetName val="ARBkL"/>
      <sheetName val="TotalBi"/>
      <sheetName val="BiSales"/>
      <sheetName val="BiPart"/>
      <sheetName val="BiServis"/>
      <sheetName val="BiAdm"/>
      <sheetName val="rs"/>
      <sheetName val="AUDIT SPK"/>
      <sheetName val="Budget"/>
      <sheetName val="Trad"/>
      <sheetName val="Summary"/>
      <sheetName val="Angka"/>
      <sheetName val="Oct 99"/>
      <sheetName val="POMALAA"/>
      <sheetName val="FA FISKAL"/>
      <sheetName val="Credit-22"/>
      <sheetName val="new_IFS_format"/>
      <sheetName val="VAT_out"/>
      <sheetName val="Main_table"/>
      <sheetName val="data_(2)"/>
      <sheetName val="Detail_PNL_$"/>
      <sheetName val="sepdua"/>
      <sheetName val="Factors"/>
      <sheetName val="Var"/>
      <sheetName val="Sheet1 (3)"/>
      <sheetName val="Training"/>
      <sheetName val="File references"/>
      <sheetName val="Contractual Terms(1)"/>
      <sheetName val="Permanent_info1"/>
      <sheetName val="Marshal_21"/>
      <sheetName val="Lampiran_1"/>
      <sheetName val="Daftar_Customer"/>
      <sheetName val="Calc__Overview"/>
      <sheetName val="Marshal_-1"/>
      <sheetName val="Data_Client"/>
      <sheetName val="SUMMARY_NDE"/>
      <sheetName val="data_wp"/>
      <sheetName val="Operation_1206-0107"/>
      <sheetName val="Maintenance_1206-0107"/>
      <sheetName val="Irregular_Income"/>
      <sheetName val="FE-1770_P1"/>
      <sheetName val="Price_&amp;_Cost"/>
      <sheetName val="finance_cost_and_fees"/>
      <sheetName val="pinjaman_ke_CFA"/>
      <sheetName val="TRF_150"/>
      <sheetName val="new_IFS_format1"/>
      <sheetName val="VAT_out1"/>
      <sheetName val="Main_table1"/>
      <sheetName val="data_(2)1"/>
      <sheetName val="Detail_PNL_$1"/>
      <sheetName val="cons_workpapers"/>
      <sheetName val="dft bns"/>
      <sheetName val="Market Positioning"/>
      <sheetName val="N.Assumptions"/>
      <sheetName val="P.Assumptions"/>
      <sheetName val="WACC (Intl)"/>
      <sheetName val="IS"/>
      <sheetName val="Permanent_info2"/>
      <sheetName val="Marshal_22"/>
      <sheetName val="Lampiran_2"/>
      <sheetName val="Daftar_Customer1"/>
      <sheetName val="PTCI_Alyui_Bay_Exp_-__2004_(Rp)"/>
      <sheetName val="Data_Client1"/>
      <sheetName val="Marshal_-11"/>
      <sheetName val="SUMMARY_NDE1"/>
      <sheetName val="data_wp1"/>
      <sheetName val="Operation_1206-01071"/>
      <sheetName val="Maintenance_1206-01071"/>
      <sheetName val="Irregular_Income1"/>
      <sheetName val="FE-1770_P11"/>
      <sheetName val="Price_&amp;_Cost1"/>
      <sheetName val="finance_cost_and_fees1"/>
      <sheetName val="pinjaman_ke_CFA1"/>
      <sheetName val="Calc__Overview1"/>
      <sheetName val="tabel_nilai"/>
      <sheetName val="DIRECT_COST"/>
      <sheetName val="Actuals_Actuals_501"/>
      <sheetName val="AUDIT_SPK"/>
      <sheetName val="Oct_99"/>
      <sheetName val="FA_FISKAL"/>
      <sheetName val="TRF_1501"/>
      <sheetName val="Sheet1_(3)"/>
      <sheetName val="BS-after_AJE"/>
      <sheetName val="File_references"/>
      <sheetName val="NERACA_JUL"/>
      <sheetName val="Contractual_Terms(1)"/>
      <sheetName val="dft_bns"/>
      <sheetName val="Market_Positioning"/>
      <sheetName val="N_Assumptions"/>
      <sheetName val="P_Assumptions"/>
      <sheetName val="WACC_(Intl)"/>
      <sheetName val="Interdata"/>
      <sheetName val="Kontrol"/>
      <sheetName val="Permanent_info3"/>
      <sheetName val="Marshal_23"/>
      <sheetName val="Lampiran_3"/>
      <sheetName val="new_IFS_format2"/>
      <sheetName val="VAT_out2"/>
      <sheetName val="Main_table2"/>
      <sheetName val="data_(2)2"/>
      <sheetName val="Detail_PNL_$2"/>
      <sheetName val="Daftar_Customer2"/>
      <sheetName val="PTCI_Alyui_Bay_Exp_-__2004_(Rp1"/>
      <sheetName val="Marshal_-12"/>
      <sheetName val="SUMMARY_NDE2"/>
      <sheetName val="Calc__Overview2"/>
      <sheetName val="data_wp2"/>
      <sheetName val="Operation_1206-01072"/>
      <sheetName val="Maintenance_1206-01072"/>
      <sheetName val="Irregular_Income2"/>
      <sheetName val="FE-1770_P12"/>
      <sheetName val="Price_&amp;_Cost2"/>
      <sheetName val="finance_cost_and_fees2"/>
      <sheetName val="pinjaman_ke_CFA2"/>
      <sheetName val="Data_Client2"/>
      <sheetName val="tabel_nilai1"/>
      <sheetName val="DIRECT_COST1"/>
      <sheetName val="Actuals_Actuals_5011"/>
      <sheetName val="AUDIT_SPK1"/>
      <sheetName val="Oct_991"/>
      <sheetName val="FA_FISKAL1"/>
      <sheetName val="TRF_1502"/>
      <sheetName val="BS-after_AJE1"/>
      <sheetName val="Sheet1_(3)1"/>
      <sheetName val="File_references1"/>
      <sheetName val="NERACA_JUL1"/>
      <sheetName val="Contractual_Terms(1)1"/>
      <sheetName val="dft_bns1"/>
      <sheetName val="Market_Positioning1"/>
      <sheetName val="N_Assumptions1"/>
      <sheetName val="P_Assumptions1"/>
      <sheetName val="WACC_(Intl)1"/>
      <sheetName val="FE_1770_P1"/>
      <sheetName val="Sheet2"/>
      <sheetName val="PAJE-2007"/>
      <sheetName val="Table Array"/>
      <sheetName val="SCORE_RC_Code"/>
      <sheetName val="Fiscal Cal"/>
      <sheetName val="EX RATE"/>
      <sheetName val="note"/>
      <sheetName val="OLDDATA"/>
      <sheetName val="Rekap Piutang"/>
      <sheetName val="Cost Code"/>
      <sheetName val="Entry  HTM"/>
      <sheetName val="B"/>
      <sheetName val="PConsCS"/>
      <sheetName val="dia-in"/>
      <sheetName val="COSTCODE"/>
      <sheetName val="Ikhtisar"/>
      <sheetName val="VALIDASI"/>
      <sheetName val="nop"/>
      <sheetName val="Lead"/>
      <sheetName val="Detail_FA"/>
      <sheetName val="N2.2"/>
      <sheetName val="DATATRANS"/>
      <sheetName val="LabData203_204"/>
      <sheetName val="K2-FA"/>
      <sheetName val="Pg7.4"/>
      <sheetName val="Pg2"/>
      <sheetName val="Parameter"/>
      <sheetName val="NIOF"/>
      <sheetName val="Account Payable"/>
      <sheetName val="Revenue _10_"/>
      <sheetName val="Fiscal_Cal"/>
      <sheetName val="Table_Array"/>
      <sheetName val="Bank"/>
      <sheetName val="Rekap"/>
      <sheetName val="Party_Id"/>
      <sheetName val="oblig Trad&amp;AFS"/>
      <sheetName val="COGM"/>
      <sheetName val="CGS"/>
      <sheetName val="tindak lanj"/>
      <sheetName val="OPNAME BAD STOCK"/>
      <sheetName val="SheetGMP"/>
      <sheetName val="SheetGMT"/>
      <sheetName val="Name"/>
      <sheetName val="As"/>
      <sheetName val="Standar"/>
      <sheetName val="RJ"/>
      <sheetName val="LabaRugi"/>
      <sheetName val="Links"/>
      <sheetName val="Labor"/>
      <sheetName val="9"/>
      <sheetName val="Harga"/>
      <sheetName val="A-1"/>
      <sheetName val="Master Edit"/>
      <sheetName val="Nov"/>
      <sheetName val="Input"/>
      <sheetName val="Financials"/>
      <sheetName val="Olah"/>
      <sheetName val="Master"/>
      <sheetName val="FE-1771$.P1"/>
      <sheetName val="23CITR98eForms"/>
      <sheetName val="BSliRp"/>
      <sheetName val="pm"/>
      <sheetName val="Ex_Rate"/>
      <sheetName val="NH-Badan"/>
      <sheetName val="B1"/>
      <sheetName val="BTR"/>
      <sheetName val="BGR"/>
      <sheetName val="BKS"/>
      <sheetName val="L2"/>
      <sheetName val="POTO MAC"/>
      <sheetName val="DAILY"/>
      <sheetName val="PEGAWAI"/>
      <sheetName val="Macro5"/>
      <sheetName val="cal2"/>
    </sheetNames>
    <sheetDataSet>
      <sheetData sheetId="0" refreshError="1">
        <row r="5">
          <cell r="W5" t="str">
            <v>1.001.112.0-053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ow r="5">
          <cell r="W5" t="str">
            <v>1.001.112.0-053</v>
          </cell>
        </row>
      </sheetData>
      <sheetData sheetId="138">
        <row r="5">
          <cell r="W5" t="str">
            <v>1.001.112.0-053</v>
          </cell>
        </row>
      </sheetData>
      <sheetData sheetId="139">
        <row r="5">
          <cell r="W5" t="str">
            <v>1.001.112.0-053</v>
          </cell>
        </row>
      </sheetData>
      <sheetData sheetId="140">
        <row r="5">
          <cell r="W5" t="str">
            <v>1.001.112.0-053</v>
          </cell>
        </row>
      </sheetData>
      <sheetData sheetId="141">
        <row r="5">
          <cell r="W5" t="str">
            <v>1.001.112.0-053</v>
          </cell>
        </row>
      </sheetData>
      <sheetData sheetId="142">
        <row r="5">
          <cell r="W5" t="str">
            <v>1.001.112.0-053</v>
          </cell>
        </row>
      </sheetData>
      <sheetData sheetId="143">
        <row r="5">
          <cell r="W5" t="str">
            <v>1.001.112.0-053</v>
          </cell>
        </row>
      </sheetData>
      <sheetData sheetId="144">
        <row r="5">
          <cell r="W5" t="str">
            <v>1.001.112.0-053</v>
          </cell>
        </row>
      </sheetData>
      <sheetData sheetId="145">
        <row r="5">
          <cell r="W5" t="str">
            <v>1.001.112.0-053</v>
          </cell>
        </row>
      </sheetData>
      <sheetData sheetId="146">
        <row r="5">
          <cell r="W5" t="str">
            <v>1.001.112.0-053</v>
          </cell>
        </row>
      </sheetData>
      <sheetData sheetId="147">
        <row r="5">
          <cell r="W5" t="str">
            <v>1.001.112.0-053</v>
          </cell>
        </row>
      </sheetData>
      <sheetData sheetId="148">
        <row r="5">
          <cell r="W5" t="str">
            <v>1.001.112.0-053</v>
          </cell>
        </row>
      </sheetData>
      <sheetData sheetId="149">
        <row r="5">
          <cell r="W5" t="str">
            <v>1.001.112.0-053</v>
          </cell>
        </row>
      </sheetData>
      <sheetData sheetId="150">
        <row r="5">
          <cell r="W5" t="str">
            <v>1.001.112.0-053</v>
          </cell>
        </row>
      </sheetData>
      <sheetData sheetId="151">
        <row r="5">
          <cell r="W5" t="str">
            <v>1.001.112.0-053</v>
          </cell>
        </row>
      </sheetData>
      <sheetData sheetId="152">
        <row r="5">
          <cell r="W5" t="str">
            <v>1.001.112.0-053</v>
          </cell>
        </row>
      </sheetData>
      <sheetData sheetId="153">
        <row r="5">
          <cell r="W5" t="str">
            <v>1.001.112.0-053</v>
          </cell>
        </row>
      </sheetData>
      <sheetData sheetId="154">
        <row r="5">
          <cell r="W5" t="str">
            <v>1.001.112.0-053</v>
          </cell>
        </row>
      </sheetData>
      <sheetData sheetId="155">
        <row r="5">
          <cell r="W5" t="str">
            <v>1.001.112.0-053</v>
          </cell>
        </row>
      </sheetData>
      <sheetData sheetId="156">
        <row r="5">
          <cell r="W5" t="str">
            <v>1.001.112.0-053</v>
          </cell>
        </row>
      </sheetData>
      <sheetData sheetId="157">
        <row r="5">
          <cell r="W5" t="str">
            <v>1.001.112.0-053</v>
          </cell>
        </row>
      </sheetData>
      <sheetData sheetId="158">
        <row r="5">
          <cell r="W5" t="str">
            <v>1.001.112.0-053</v>
          </cell>
        </row>
      </sheetData>
      <sheetData sheetId="159">
        <row r="5">
          <cell r="W5" t="str">
            <v>1.001.112.0-053</v>
          </cell>
        </row>
      </sheetData>
      <sheetData sheetId="160">
        <row r="5">
          <cell r="W5" t="str">
            <v>1.001.112.0-053</v>
          </cell>
        </row>
      </sheetData>
      <sheetData sheetId="161">
        <row r="5">
          <cell r="W5" t="str">
            <v>1.001.112.0-053</v>
          </cell>
        </row>
      </sheetData>
      <sheetData sheetId="162">
        <row r="5">
          <cell r="W5" t="str">
            <v>1.001.112.0-053</v>
          </cell>
        </row>
      </sheetData>
      <sheetData sheetId="163">
        <row r="5">
          <cell r="W5" t="str">
            <v>1.001.112.0-053</v>
          </cell>
        </row>
      </sheetData>
      <sheetData sheetId="164">
        <row r="5">
          <cell r="W5" t="str">
            <v>1.001.112.0-053</v>
          </cell>
        </row>
      </sheetData>
      <sheetData sheetId="165">
        <row r="5">
          <cell r="W5" t="str">
            <v>1.001.112.0-053</v>
          </cell>
        </row>
      </sheetData>
      <sheetData sheetId="166">
        <row r="5">
          <cell r="W5" t="str">
            <v>1.001.112.0-053</v>
          </cell>
        </row>
      </sheetData>
      <sheetData sheetId="167">
        <row r="5">
          <cell r="W5" t="str">
            <v>1.001.112.0-053</v>
          </cell>
        </row>
      </sheetData>
      <sheetData sheetId="168">
        <row r="5">
          <cell r="W5" t="str">
            <v>1.001.112.0-053</v>
          </cell>
        </row>
      </sheetData>
      <sheetData sheetId="169">
        <row r="5">
          <cell r="W5" t="str">
            <v>1.001.112.0-053</v>
          </cell>
        </row>
      </sheetData>
      <sheetData sheetId="170"/>
      <sheetData sheetId="171" refreshError="1"/>
      <sheetData sheetId="172" refreshError="1"/>
      <sheetData sheetId="173"/>
      <sheetData sheetId="174"/>
      <sheetData sheetId="175">
        <row r="5">
          <cell r="W5" t="str">
            <v>1.001.112.0-053</v>
          </cell>
        </row>
      </sheetData>
      <sheetData sheetId="176">
        <row r="5">
          <cell r="W5" t="str">
            <v>1.001.112.0-053</v>
          </cell>
        </row>
      </sheetData>
      <sheetData sheetId="177">
        <row r="5">
          <cell r="W5" t="str">
            <v>1.001.112.0-053</v>
          </cell>
        </row>
      </sheetData>
      <sheetData sheetId="178">
        <row r="5">
          <cell r="W5" t="str">
            <v>1.001.112.0-053</v>
          </cell>
        </row>
      </sheetData>
      <sheetData sheetId="179">
        <row r="5">
          <cell r="W5" t="str">
            <v>1.001.112.0-053</v>
          </cell>
        </row>
      </sheetData>
      <sheetData sheetId="180">
        <row r="5">
          <cell r="W5" t="str">
            <v>1.001.112.0-053</v>
          </cell>
        </row>
      </sheetData>
      <sheetData sheetId="181">
        <row r="5">
          <cell r="W5" t="str">
            <v>1.001.112.0-053</v>
          </cell>
        </row>
      </sheetData>
      <sheetData sheetId="182">
        <row r="5">
          <cell r="W5" t="str">
            <v>1.001.112.0-053</v>
          </cell>
        </row>
      </sheetData>
      <sheetData sheetId="183">
        <row r="5">
          <cell r="W5" t="str">
            <v>1.001.112.0-053</v>
          </cell>
        </row>
      </sheetData>
      <sheetData sheetId="184">
        <row r="5">
          <cell r="W5" t="str">
            <v>1.001.112.0-053</v>
          </cell>
        </row>
      </sheetData>
      <sheetData sheetId="185">
        <row r="5">
          <cell r="W5" t="str">
            <v>1.001.112.0-053</v>
          </cell>
        </row>
      </sheetData>
      <sheetData sheetId="186">
        <row r="5">
          <cell r="W5" t="str">
            <v>1.001.112.0-053</v>
          </cell>
        </row>
      </sheetData>
      <sheetData sheetId="187">
        <row r="5">
          <cell r="W5" t="str">
            <v>1.001.112.0-053</v>
          </cell>
        </row>
      </sheetData>
      <sheetData sheetId="188">
        <row r="5">
          <cell r="W5" t="str">
            <v>1.001.112.0-053</v>
          </cell>
        </row>
      </sheetData>
      <sheetData sheetId="189">
        <row r="5">
          <cell r="W5" t="str">
            <v>1.001.112.0-053</v>
          </cell>
        </row>
      </sheetData>
      <sheetData sheetId="190">
        <row r="5">
          <cell r="W5" t="str">
            <v>1.001.112.0-053</v>
          </cell>
        </row>
      </sheetData>
      <sheetData sheetId="191">
        <row r="5">
          <cell r="W5" t="str">
            <v>1.001.112.0-053</v>
          </cell>
        </row>
      </sheetData>
      <sheetData sheetId="192">
        <row r="5">
          <cell r="W5" t="str">
            <v>1.001.112.0-053</v>
          </cell>
        </row>
      </sheetData>
      <sheetData sheetId="193">
        <row r="5">
          <cell r="W5" t="str">
            <v>1.001.112.0-053</v>
          </cell>
        </row>
      </sheetData>
      <sheetData sheetId="194">
        <row r="5">
          <cell r="W5" t="str">
            <v>1.001.112.0-053</v>
          </cell>
        </row>
      </sheetData>
      <sheetData sheetId="195">
        <row r="5">
          <cell r="W5" t="str">
            <v>1.001.112.0-053</v>
          </cell>
        </row>
      </sheetData>
      <sheetData sheetId="196"/>
      <sheetData sheetId="197">
        <row r="5">
          <cell r="W5" t="str">
            <v>1.001.112.0-053</v>
          </cell>
        </row>
      </sheetData>
      <sheetData sheetId="198">
        <row r="5">
          <cell r="W5" t="str">
            <v>1.001.112.0-053</v>
          </cell>
        </row>
      </sheetData>
      <sheetData sheetId="199"/>
      <sheetData sheetId="200"/>
      <sheetData sheetId="201">
        <row r="5">
          <cell r="W5" t="str">
            <v>1.001.112.0-053</v>
          </cell>
        </row>
      </sheetData>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M"/>
      <sheetName val="MEMO"/>
      <sheetName val="mm"/>
      <sheetName val="NERKON "/>
      <sheetName val="NERACA"/>
      <sheetName val="KB"/>
      <sheetName val="P-KebunXX"/>
      <sheetName val="P-DGN"/>
      <sheetName val="PsDiPj"/>
      <sheetName val="MAT"/>
      <sheetName val="PPEGxx"/>
      <sheetName val="BYRMXX"/>
      <sheetName val="PPEM"/>
      <sheetName val="PLL "/>
      <sheetName val="REKAP-AT"/>
      <sheetName val="Depre-TM"/>
      <sheetName val="AL-BTL KK (2)"/>
      <sheetName val="XXXX"/>
      <sheetName val="BTL  "/>
      <sheetName val="XXX"/>
      <sheetName val="BTXX"/>
      <sheetName val="Ak_pro"/>
      <sheetName val="HUT "/>
      <sheetName val="BTH"/>
      <sheetName val="HK"/>
      <sheetName val="HR"/>
      <sheetName val="HLL"/>
      <sheetName val="pph "/>
      <sheetName val="HS"/>
      <sheetName val="HB "/>
      <sheetName val="HBJP"/>
      <sheetName val="P&amp;L"/>
      <sheetName val="DAF.ISI"/>
      <sheetName val="COVER "/>
      <sheetName val="Permanent info"/>
      <sheetName val="KONS2005"/>
      <sheetName val="Rpt13.Oth"/>
      <sheetName val="cov"/>
      <sheetName val="INPUT"/>
      <sheetName val="GeneralInfo"/>
      <sheetName val="Marshal"/>
      <sheetName val="SUMMARY"/>
      <sheetName val="Oct 03"/>
      <sheetName val="PO"/>
      <sheetName val="PEGAWAI"/>
      <sheetName val="RM COSTS"/>
      <sheetName val="Opening"/>
      <sheetName val="Sheet1"/>
      <sheetName val="Pg2"/>
      <sheetName val="Procedures"/>
      <sheetName val="PL-Invst Pty"/>
      <sheetName val="General Info"/>
      <sheetName val="Ex_Rate"/>
      <sheetName val="3. Neraca dan RL"/>
      <sheetName val="Supplementary MR"/>
      <sheetName val="HARGA MATERIAL"/>
      <sheetName val="NERKON_"/>
      <sheetName val="PLL_"/>
      <sheetName val="AL-BTL_KK_(2)"/>
      <sheetName val="BTL__"/>
      <sheetName val="HUT_"/>
      <sheetName val="pph_"/>
      <sheetName val="HB_"/>
      <sheetName val="DAF_ISI"/>
      <sheetName val="COVER_"/>
      <sheetName val="Permanent_info"/>
      <sheetName val="Settings"/>
      <sheetName val="Summary Data"/>
      <sheetName val="PBT BY MARKET"/>
      <sheetName val="System"/>
      <sheetName val="DATA WP"/>
      <sheetName val="K2-FA"/>
      <sheetName val="Sandi laba rugi"/>
      <sheetName val="Sheet3"/>
      <sheetName val="Menu"/>
      <sheetName val="Detail Piutang"/>
      <sheetName val="analis"/>
      <sheetName val="ROSS LIST"/>
      <sheetName val="Income"/>
      <sheetName val="laporan"/>
      <sheetName val="PROFITLOSS"/>
      <sheetName val="AE_DM"/>
      <sheetName val="PipWT"/>
      <sheetName val="pl"/>
      <sheetName val="bs"/>
      <sheetName val="SE-C"/>
      <sheetName val="P.8.2 1036 Depot"/>
      <sheetName val="WPL(01)"/>
      <sheetName val="VAT out"/>
      <sheetName val="Period"/>
      <sheetName val="Yearly"/>
      <sheetName val="Set-Up Jan-July"/>
      <sheetName val="Set-Up Aug-Dec"/>
      <sheetName val="TB"/>
      <sheetName val="PENDING PO &amp; LC"/>
      <sheetName val="RECEIPTS"/>
      <sheetName val="Jan 2000 Award %"/>
      <sheetName val="RUGILABA"/>
      <sheetName val="Rpt2. NR"/>
      <sheetName val="Indexing (Hide)"/>
      <sheetName val="Profit &amp; Loss"/>
      <sheetName val="X-file"/>
      <sheetName val="Sensititivy"/>
      <sheetName val="Int-Scheme I"/>
      <sheetName val="File references"/>
      <sheetName val="Pg 4-8 - Detail P&amp;L (FC04)"/>
      <sheetName val="TblPajak"/>
      <sheetName val="trf multiple"/>
      <sheetName val="trfakt sgl"/>
      <sheetName val="Slip"/>
      <sheetName val="FE-1771$.P1"/>
      <sheetName val="KKP-II.2.2.1.2"/>
      <sheetName val="Costing"/>
      <sheetName val="Sheet1 (2)"/>
      <sheetName val="Apr"/>
      <sheetName val="MarYTD"/>
      <sheetName val="Pov"/>
      <sheetName val="RL NIS"/>
      <sheetName val="Laba rugi Asli"/>
      <sheetName val="Neraca Asli"/>
      <sheetName val="BUDGET99"/>
      <sheetName val="Gaji pokok + tunjangan tetap'03"/>
      <sheetName val="SheetGMP"/>
      <sheetName val="SheetGMT"/>
      <sheetName val="UM yg blm dSPJkan"/>
      <sheetName val="Retail Spider"/>
      <sheetName val="Data"/>
      <sheetName val="SAP"/>
      <sheetName val="List Values"/>
      <sheetName val="NERKON_1"/>
      <sheetName val="PLL_1"/>
      <sheetName val="AL-BTL_KK_(2)1"/>
      <sheetName val="BTL__1"/>
      <sheetName val="HUT_1"/>
      <sheetName val="pph_1"/>
      <sheetName val="HB_1"/>
      <sheetName val="DAF_ISI1"/>
      <sheetName val="COVER_1"/>
      <sheetName val="Permanent_info1"/>
      <sheetName val="Rpt13_Oth"/>
      <sheetName val="Oct_03"/>
      <sheetName val="RM_COSTS"/>
      <sheetName val="PL-Invst_Pty"/>
      <sheetName val="General_Info"/>
      <sheetName val="3__Neraca_dan_RL"/>
      <sheetName val="Supplementary_MR"/>
      <sheetName val="HARGA_MATERIAL"/>
      <sheetName val="DATA_WP"/>
      <sheetName val="Sandi_laba_rugi"/>
      <sheetName val="Summary_Data"/>
      <sheetName val="PBT_BY_MARKET"/>
      <sheetName val="Interdata"/>
      <sheetName val="Total"/>
      <sheetName val="OPNAME GOOD STOCK"/>
      <sheetName val="OPNAME SALES"/>
      <sheetName val="VCELA"/>
      <sheetName val="IS "/>
      <sheetName val="IS"/>
      <sheetName val="daftar"/>
      <sheetName val="AA.1.1 BNI"/>
      <sheetName val="harga"/>
      <sheetName val="hitung"/>
      <sheetName val="SCORE_RC_Code"/>
      <sheetName val="Ship"/>
      <sheetName val="FKT_PJK"/>
      <sheetName val="NERKON_2"/>
      <sheetName val="PLL_2"/>
      <sheetName val="AL-BTL_KK_(2)2"/>
      <sheetName val="BTL__2"/>
      <sheetName val="HUT_2"/>
      <sheetName val="pph_2"/>
      <sheetName val="HB_2"/>
      <sheetName val="DAF_ISI2"/>
      <sheetName val="COVER_2"/>
      <sheetName val="Permanent_info2"/>
      <sheetName val="Rpt13_Oth1"/>
      <sheetName val="Oct_031"/>
      <sheetName val="RM_COSTS1"/>
      <sheetName val="PL-Invst_Pty1"/>
      <sheetName val="General_Info1"/>
      <sheetName val="3__Neraca_dan_RL1"/>
      <sheetName val="Supplementary_MR1"/>
      <sheetName val="HARGA_MATERIAL1"/>
      <sheetName val="DATA_WP1"/>
      <sheetName val="Sandi_laba_rugi1"/>
      <sheetName val="Summary_Data1"/>
      <sheetName val="PBT_BY_MARKET1"/>
      <sheetName val="Biaya_Departemen"/>
      <sheetName val="PAD-F"/>
      <sheetName val="16-AC-27JULI"/>
      <sheetName val="NWEXT"/>
      <sheetName val="Valuation"/>
      <sheetName val="kONTRAK"/>
      <sheetName val="Gb Link Requirement"/>
      <sheetName val="Table_Array"/>
      <sheetName val="Detail_Piutang"/>
      <sheetName val="ROSS_LIST"/>
      <sheetName val="P_8_2_1036_Depot"/>
      <sheetName val="VAT_out"/>
      <sheetName val="Int-Scheme_I"/>
      <sheetName val="File_references"/>
      <sheetName val="Jan_2000_Award_%"/>
      <sheetName val="Pg_4-8_-_Detail_P&amp;L_(FC04)"/>
      <sheetName val="trf_multiple"/>
      <sheetName val="trfakt_sgl"/>
      <sheetName val="Rpt2__NR"/>
      <sheetName val="PENDING_PO_&amp;_LC"/>
      <sheetName val="KKP-II_2_2_1_2"/>
      <sheetName val="FE-1771$_P1"/>
      <sheetName val="Sheet1_(2)"/>
      <sheetName val="Indexing_(Hide)"/>
      <sheetName val="Profit_&amp;_Loss"/>
      <sheetName val="RL_NIS"/>
      <sheetName val="Laba_rugi_Asli"/>
      <sheetName val="Neraca_Asli"/>
      <sheetName val="Gaji_pokok_+_tunjangan_tetap'03"/>
      <sheetName val="Retail_Spider"/>
      <sheetName val="UM_yg_blm_dSPJkan"/>
      <sheetName val="List_Values"/>
      <sheetName val="OPNAME_GOOD_STOCK"/>
      <sheetName val="OPNAME_SALES"/>
      <sheetName val="Set-Up_Jan-July"/>
      <sheetName val="Set-Up_Aug-Dec"/>
      <sheetName val="IS_"/>
      <sheetName val="AA_1_1_BNI"/>
      <sheetName val="Gb_Link_Requirement"/>
      <sheetName val="Kertas kerja dan lap. keuangan"/>
      <sheetName val="NERKON_3"/>
      <sheetName val="PLL_3"/>
      <sheetName val="AL-BTL_KK_(2)3"/>
      <sheetName val="BTL__3"/>
      <sheetName val="HUT_3"/>
      <sheetName val="pph_3"/>
      <sheetName val="HB_3"/>
      <sheetName val="DAF_ISI3"/>
      <sheetName val="COVER_3"/>
      <sheetName val="Permanent_info3"/>
      <sheetName val="Rpt13_Oth2"/>
      <sheetName val="Oct_032"/>
      <sheetName val="RM_COSTS2"/>
      <sheetName val="PL-Invst_Pty2"/>
      <sheetName val="General_Info2"/>
      <sheetName val="3__Neraca_dan_RL2"/>
      <sheetName val="Supplementary_MR2"/>
      <sheetName val="HARGA_MATERIAL2"/>
      <sheetName val="DATA_WP2"/>
      <sheetName val="Sandi_laba_rugi2"/>
      <sheetName val="Summary_Data2"/>
      <sheetName val="PBT_BY_MARKET2"/>
      <sheetName val="Detail_Piutang1"/>
      <sheetName val="Jan_2000_Award_%1"/>
      <sheetName val="Pg_4-8_-_Detail_P&amp;L_(FC04)1"/>
      <sheetName val="ROSS_LIST1"/>
      <sheetName val="P_8_2_1036_Depot1"/>
      <sheetName val="VAT_out1"/>
      <sheetName val="Int-Scheme_I1"/>
      <sheetName val="File_references1"/>
      <sheetName val="trf_multiple1"/>
      <sheetName val="trfakt_sgl1"/>
      <sheetName val="Rpt2__NR1"/>
      <sheetName val="Indexing_(Hide)1"/>
      <sheetName val="Profit_&amp;_Loss1"/>
      <sheetName val="PENDING_PO_&amp;_LC1"/>
      <sheetName val="KKP-II_2_2_1_21"/>
      <sheetName val="FE-1771$_P11"/>
      <sheetName val="Sheet1_(2)1"/>
      <sheetName val="RL_NIS1"/>
      <sheetName val="Laba_rugi_Asli1"/>
      <sheetName val="Neraca_Asli1"/>
      <sheetName val="Gaji_pokok_+_tunjangan_tetap'01"/>
      <sheetName val="UM_yg_blm_dSPJkan1"/>
      <sheetName val="Retail_Spider1"/>
      <sheetName val="List_Values1"/>
      <sheetName val="Set-Up_Jan-July1"/>
      <sheetName val="Set-Up_Aug-Dec1"/>
      <sheetName val="OPNAME_GOOD_STOCK1"/>
      <sheetName val="OPNAME_SALES1"/>
      <sheetName val="IS_1"/>
      <sheetName val="AA_1_1_BNI1"/>
      <sheetName val="Gb_Link_Requirement1"/>
      <sheetName val="Kertas_kerja_dan_lap__keuangan"/>
      <sheetName val="SALES(영업)"/>
      <sheetName val="PAK EKO"/>
      <sheetName val="Fin Acc ACT 2005"/>
      <sheetName val="lists"/>
      <sheetName val="F1771-V"/>
      <sheetName val="NAP"/>
      <sheetName val="Periods"/>
      <sheetName val="摊销表"/>
      <sheetName val="Report In Log Perdepo"/>
      <sheetName val="K101"/>
      <sheetName val="K101 FA Lead"/>
      <sheetName val="BIAYA GABUNGAN"/>
      <sheetName val="KK  Neraca &amp; RL individu"/>
      <sheetName val="Original+CC"/>
      <sheetName val="karylengkap"/>
      <sheetName val="연돌일위집계"/>
      <sheetName val="pivotscd"/>
      <sheetName val="Defn Phase Tonnes &amp; Volumes"/>
      <sheetName val="Hargamaterial"/>
      <sheetName val="LKT - HL"/>
      <sheetName val="LKT - HS"/>
      <sheetName val="Rekap"/>
      <sheetName val="Mobilisasi"/>
      <sheetName val="61004"/>
      <sheetName val="TBM-"/>
      <sheetName val="1999 actuals"/>
      <sheetName val="Lamp-14(Manajemen)"/>
      <sheetName val="Sheet4"/>
      <sheetName val="TARIP"/>
      <sheetName val="MasterMksAgst07"/>
      <sheetName val="As"/>
      <sheetName val="HTI"/>
      <sheetName val="LR"/>
      <sheetName val="TM"/>
      <sheetName val="NS"/>
      <sheetName val="Rates"/>
      <sheetName val="SET"/>
      <sheetName val="Sheet6"/>
      <sheetName val="OTHER INCOME &amp; BY PERDIVISI"/>
      <sheetName val="Ret"/>
      <sheetName val="Bal.Sheet"/>
      <sheetName val="TRANP BIBIT"/>
      <sheetName val="TOR955"/>
      <sheetName val="Co. 058-Adelaide"/>
      <sheetName val="Sheet2"/>
      <sheetName val="OPNAME BAD STOCK"/>
      <sheetName val="CMA_Calculations"/>
      <sheetName val="IPK Sem12014"/>
      <sheetName val="tabel nilai"/>
      <sheetName val="Name"/>
      <sheetName val="tabel"/>
      <sheetName val="Standar"/>
      <sheetName val="analisa"/>
      <sheetName val="PRD 01-3"/>
      <sheetName val="X"/>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AKTIVITAS"/>
      <sheetName val="ARUS KAS"/>
      <sheetName val="CALK"/>
      <sheetName val="LPAN"/>
      <sheetName val="WS"/>
      <sheetName val="GRAFIK"/>
      <sheetName val="Rekalkulasi Aset"/>
      <sheetName val="DAFTAR AKUN 2018"/>
    </sheetNames>
    <sheetDataSet>
      <sheetData sheetId="0" refreshError="1"/>
      <sheetData sheetId="1" refreshError="1"/>
      <sheetData sheetId="2" refreshError="1"/>
      <sheetData sheetId="3" refreshError="1"/>
      <sheetData sheetId="4" refreshError="1"/>
      <sheetData sheetId="5" refreshError="1">
        <row r="398">
          <cell r="J398">
            <v>40350478</v>
          </cell>
        </row>
      </sheetData>
      <sheetData sheetId="6" refreshError="1"/>
      <sheetData sheetId="7" refreshError="1"/>
      <sheetData sheetId="8" refreshError="1"/>
      <sheetData sheetId="9" refreshError="1"/>
      <sheetData sheetId="1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771-V"/>
      <sheetName val="F1771_V"/>
      <sheetName val="TBM"/>
      <sheetName val="DataSalesPlan08"/>
      <sheetName val="Marshal"/>
      <sheetName val="Retail Spider"/>
      <sheetName val="F1771-2"/>
      <sheetName val="랙_기능별 물자"/>
      <sheetName val="F1771-IV"/>
      <sheetName val="PROLOSS"/>
      <sheetName val="Oct 03"/>
      <sheetName val="DATA"/>
      <sheetName val="SFKLN"/>
      <sheetName val="K2-FA"/>
      <sheetName val="GeneralInfo"/>
      <sheetName val="Sheet1"/>
      <sheetName val="HPP_19_"/>
      <sheetName val="F1771-II"/>
      <sheetName val="Ranges"/>
      <sheetName val="Periods"/>
      <sheetName val="F1771-III"/>
      <sheetName val="Permanent info"/>
      <sheetName val="Daftar lampiran"/>
      <sheetName val="F1771"/>
      <sheetName val="F1771-I"/>
      <sheetName val="F1771-VI"/>
      <sheetName val="Depreciation  schedule"/>
      <sheetName val="Penyusutan  (E)"/>
      <sheetName val="Penyusutan "/>
      <sheetName val="Attachement"/>
      <sheetName val="Lampiran"/>
      <sheetName val="Korfis (E)"/>
      <sheetName val="Korfis (I)"/>
      <sheetName val="Provision (E)"/>
      <sheetName val="Provision (I)"/>
      <sheetName val="reconc"/>
      <sheetName val="NAP"/>
      <sheetName val="WPL"/>
      <sheetName val="PO Database"/>
      <sheetName val="B1"/>
      <sheetName val="WTB"/>
      <sheetName val="Rpt13.Oth"/>
      <sheetName val="TKtb"/>
      <sheetName val="OTHER INCOME &amp; BY PERDIVISI"/>
      <sheetName val="Data Plafon"/>
      <sheetName val="Powergen"/>
      <sheetName val="F1771-3"/>
      <sheetName val="analis"/>
      <sheetName val="F1771_2"/>
      <sheetName val="RL NIS"/>
      <sheetName val="Indexing (Hide)"/>
      <sheetName val="IN01"/>
      <sheetName val="UM"/>
      <sheetName val="akun"/>
      <sheetName val="Period"/>
      <sheetName val="Plan"/>
      <sheetName val="Project"/>
      <sheetName val="Contractual Terms(1)"/>
      <sheetName val="B"/>
      <sheetName val="data_val"/>
      <sheetName val="Daftar Saldo Piutang"/>
      <sheetName val="Sheet2"/>
      <sheetName val="랙_기능별_물자"/>
      <sheetName val="Retail_Spider"/>
      <sheetName val="Oct_03"/>
      <sheetName val="Daftar_Saldo_Piutang"/>
      <sheetName val="AR_to_LSY"/>
      <sheetName val="X-file"/>
      <sheetName val="Revenue"/>
      <sheetName val="PENDING PO &amp; LC"/>
      <sheetName val="RECEIPTS"/>
      <sheetName val="Gaji pokok + tunjangan tetap'03"/>
      <sheetName val="랙_기능별_물자1"/>
      <sheetName val="Retail_Spider1"/>
      <sheetName val="Oct_031"/>
      <sheetName val="Daftar_Saldo_Piutang1"/>
      <sheetName val="F1771_II"/>
      <sheetName val="Parameter"/>
      <sheetName val="BPR"/>
      <sheetName val="cons_workpapers"/>
      <sheetName val="Rpt13_Oth"/>
      <sheetName val="Data_Plafon"/>
      <sheetName val="Permanent_info"/>
      <sheetName val="OTHER_INCOME_&amp;_BY_PERDIVISI"/>
      <sheetName val="Indexing_(Hide)"/>
      <sheetName val="RL_NIS"/>
      <sheetName val="Contractual_Terms(1)"/>
      <sheetName val="Daftar_lampiran"/>
      <sheetName val="Depreciation__schedule"/>
      <sheetName val="Penyusutan__(E)"/>
      <sheetName val="Penyusutan_"/>
      <sheetName val="Korfis_(E)"/>
      <sheetName val="Korfis_(I)"/>
      <sheetName val="Provision_(E)"/>
      <sheetName val="Provision_(I)"/>
      <sheetName val="PO_Database"/>
      <sheetName val="PENDING_PO_&amp;_LC"/>
      <sheetName val="Gaji_pokok_+_tunjangan_tetap'03"/>
      <sheetName val="ID MENADO"/>
      <sheetName val="랙_기능별_물자2"/>
      <sheetName val="Retail_Spider2"/>
      <sheetName val="Oct_032"/>
      <sheetName val="Daftar_Saldo_Piutang2"/>
      <sheetName val="Rpt13_Oth1"/>
      <sheetName val="Data_Plafon1"/>
      <sheetName val="Permanent_info1"/>
      <sheetName val="OTHER_INCOME_&amp;_BY_PERDIVISI1"/>
      <sheetName val="Indexing_(Hide)1"/>
      <sheetName val="RL_NIS1"/>
      <sheetName val="Contractual_Terms(1)1"/>
      <sheetName val="Daftar_lampiran1"/>
      <sheetName val="Depreciation__schedule1"/>
      <sheetName val="Penyusutan__(E)1"/>
      <sheetName val="Penyusutan_1"/>
      <sheetName val="Korfis_(E)1"/>
      <sheetName val="Korfis_(I)1"/>
      <sheetName val="Provision_(E)1"/>
      <sheetName val="Provision_(I)1"/>
      <sheetName val="PO_Database1"/>
      <sheetName val="PENDING_PO_&amp;_LC1"/>
      <sheetName val="Gaji_pokok_+_tunjangan_tetap'01"/>
      <sheetName val="F1771_IV"/>
      <sheetName val="pl"/>
      <sheetName val="PER-HP"/>
      <sheetName val="VCELA"/>
      <sheetName val="Unit Costs"/>
      <sheetName val="dBase"/>
      <sheetName val="General"/>
      <sheetName val="Table"/>
      <sheetName val="BS"/>
      <sheetName val="IS"/>
      <sheetName val="Opening"/>
      <sheetName val="PO Database@3101"/>
      <sheetName val="SDH"/>
      <sheetName val="61004"/>
      <sheetName val="BQ ARS"/>
      <sheetName val="D 1"/>
      <sheetName val="kki"/>
      <sheetName val="fin pro centers"/>
      <sheetName val="SUMMARY"/>
      <sheetName val="Ret"/>
      <sheetName val="Panen"/>
      <sheetName val="Nm Brg"/>
      <sheetName val="Slip"/>
      <sheetName val="Harga"/>
      <sheetName val="tabel nilai"/>
      <sheetName val="Profit &amp; Loss"/>
      <sheetName val="ID_MENADO"/>
      <sheetName val="SAA"/>
      <sheetName val="EV SJB"/>
      <sheetName val="Perintah"/>
      <sheetName val="OPNAME GOOD STOCK"/>
      <sheetName val="OPNAME SALES"/>
      <sheetName val="OPNAME BAD STOCK"/>
      <sheetName val="CMA_Calculations"/>
      <sheetName val="IPK Sem12014"/>
      <sheetName val="Total"/>
      <sheetName val="SheetGMP"/>
      <sheetName val="SheetGMT"/>
      <sheetName val="IBASE"/>
      <sheetName val="TABEL"/>
      <sheetName val="PEGAWAI"/>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_RC_Code"/>
      <sheetName val="F1771-V"/>
      <sheetName val="TB ALL"/>
      <sheetName val="hardware100445_B"/>
      <sheetName val="Credit-22"/>
      <sheetName val="TOTAL Rakor"/>
      <sheetName val="Exc. Rate"/>
      <sheetName val="RATE"/>
      <sheetName val="Rates"/>
      <sheetName val="랙_기능별 물자"/>
      <sheetName val="BAL SHEET(2)"/>
      <sheetName val="note"/>
      <sheetName val="USD"/>
      <sheetName val="NN"/>
      <sheetName val="Trial"/>
      <sheetName val="HPP_20_"/>
      <sheetName val="RATIO"/>
      <sheetName val="K.3.3"/>
      <sheetName val="G203-Rental"/>
      <sheetName val="Table Array"/>
      <sheetName val="G.2.1"/>
      <sheetName val="Parameter"/>
      <sheetName val=" P0613"/>
      <sheetName val="Local JV"/>
      <sheetName val="HEADER"/>
      <sheetName val="Logistics"/>
      <sheetName val="ABOV"/>
      <sheetName val="Proj Summ"/>
      <sheetName val="rekap"/>
      <sheetName val="Bangunan _Jkt_"/>
      <sheetName val="RumusTB 1 bln"/>
      <sheetName val="EXP0905"/>
      <sheetName val="Sheet1"/>
      <sheetName val="Computer hardware ( 10.0445 )"/>
      <sheetName val="Q-PC1"/>
      <sheetName val="Q-PC2"/>
      <sheetName val="Premi Iuran"/>
      <sheetName val="A.4.3"/>
      <sheetName val="A.4.2"/>
      <sheetName val="T.B"/>
      <sheetName val="AFTER 55"/>
      <sheetName val="Detail"/>
      <sheetName val="Navigation"/>
      <sheetName val="TB0"/>
      <sheetName val="F1771-2"/>
      <sheetName val="F1771-IV"/>
      <sheetName val="PROLOSS"/>
      <sheetName val="Computer_hardware_(_10_0445_)"/>
      <sheetName val="BAL_SHEET(2)"/>
      <sheetName val="Exc__Rate"/>
      <sheetName val="Ex-Rate"/>
      <sheetName val="S"/>
      <sheetName val="rugi laba-NEW"/>
      <sheetName val="Data Penjualan"/>
      <sheetName val="General"/>
      <sheetName val="Cover-01"/>
      <sheetName val="COST_CAL"/>
      <sheetName val="Codestable"/>
      <sheetName val="2006 _3_"/>
      <sheetName val="daftar"/>
      <sheetName val="Profit &amp; Loss Account"/>
      <sheetName val="2002"/>
      <sheetName val="Nilai Stress &amp; Adj NAM"/>
      <sheetName val="12_pemb mbl12"/>
      <sheetName val="2_ LR AAS 12"/>
      <sheetName val="Penyusutan  12"/>
      <sheetName val="RINC_NRC"/>
      <sheetName val="F1771-II"/>
      <sheetName val="India"/>
      <sheetName val="STOCK_AWAL"/>
      <sheetName val="BELI JULI"/>
      <sheetName val="HPP_JUNI"/>
      <sheetName val="SUPPORT"/>
      <sheetName val="A"/>
      <sheetName val="neraca"/>
      <sheetName val="Sheet8"/>
      <sheetName val="Proyeksi"/>
      <sheetName val="GeneralInfo"/>
      <sheetName val="tr-28202"/>
      <sheetName val="TBM"/>
      <sheetName val="F1771-III"/>
      <sheetName val="Atlys"/>
      <sheetName val="Geneva"/>
      <sheetName val="Wizard - CSL"/>
      <sheetName val="Wizard - IMG"/>
      <sheetName val="Internet - Catalys- IP Suite"/>
      <sheetName val="ICOMS-CableMaster-Domestic"/>
      <sheetName val="ICOMS-CableMaster-International"/>
      <sheetName val="Tabel"/>
      <sheetName val="Cover_01"/>
      <sheetName val="BBM-03"/>
      <sheetName val="kkp pph 21"/>
      <sheetName val="REVENUE_RATES"/>
      <sheetName val="Original AYDA"/>
      <sheetName val="Interdata"/>
      <sheetName val="B"/>
      <sheetName val="data_val"/>
      <sheetName val="F1771-3"/>
      <sheetName val="neraca okt"/>
      <sheetName val="Rpt13.Oth"/>
      <sheetName val="ptkp"/>
      <sheetName val="Sheet2"/>
      <sheetName val=""/>
      <sheetName val="SheetGMP"/>
      <sheetName val="SheetGMT"/>
      <sheetName val="tabel nilai"/>
      <sheetName val="Spec"/>
      <sheetName val="Cases"/>
      <sheetName val="StdUsageRM"/>
      <sheetName val="StdUsagePM"/>
      <sheetName val="BS"/>
      <sheetName val="INP-FARMER USE"/>
      <sheetName val="BP1_23"/>
      <sheetName val="Altman Z Score"/>
      <sheetName val="Jan 2000 Award %"/>
      <sheetName val="MTD_Flash_Report"/>
      <sheetName val="Power"/>
      <sheetName val="1195 LM"/>
      <sheetName val="ABS Structure-Local Curr."/>
      <sheetName val="WPL"/>
      <sheetName val="PM-PL"/>
      <sheetName val="Bal.Sheet"/>
      <sheetName val="Data WP"/>
      <sheetName val="CAPEX'00"/>
      <sheetName val="est proy"/>
      <sheetName val="F1771_V"/>
      <sheetName val="Powergen"/>
      <sheetName val="analis"/>
      <sheetName val="TB_ALL"/>
      <sheetName val="랙_기능별_물자"/>
      <sheetName val="TOTAL_Rakor"/>
      <sheetName val="2003"/>
      <sheetName val="Menu"/>
      <sheetName val="Marshal"/>
      <sheetName val="TB_ALL1"/>
      <sheetName val="랙_기능별_물자1"/>
      <sheetName val="TOTAL_Rakor1"/>
      <sheetName val="Exc__Rate1"/>
      <sheetName val="BAL_SHEET(2)1"/>
      <sheetName val="Input-Expected Case"/>
      <sheetName val="BL-PL-CEN"/>
      <sheetName val="PSOFT"/>
      <sheetName val="CF-Consolidated"/>
      <sheetName val="1770 S"/>
      <sheetName val="6340 configuration inputs"/>
      <sheetName val="FF-1"/>
      <sheetName val="5300.30"/>
      <sheetName val="cons_workpapers"/>
      <sheetName val="K_3_3"/>
      <sheetName val="Table_Array"/>
      <sheetName val="G_2_1"/>
      <sheetName val="rugi_laba-NEW"/>
      <sheetName val="Data_Penjualan"/>
      <sheetName val="Proj_Summ"/>
      <sheetName val="Local_JV"/>
      <sheetName val="Computer_hardware_(_10_0445_)1"/>
      <sheetName val="T_B"/>
      <sheetName val="AFTER_55"/>
      <sheetName val="Premi_Iuran"/>
      <sheetName val="A_4_3"/>
      <sheetName val="A_4_2"/>
      <sheetName val="2006__3_"/>
      <sheetName val="_P0613"/>
      <sheetName val="BELI_JULI"/>
      <sheetName val="Profit_&amp;_Loss_Account"/>
      <sheetName val="RumusTB_1_bln"/>
      <sheetName val="Wizard_-_CSL"/>
      <sheetName val="Wizard_-_IMG"/>
      <sheetName val="Internet_-_Catalys-_IP_Suite"/>
      <sheetName val="Nilai_Stress_&amp;_Adj_NAM"/>
      <sheetName val="12_pemb_mbl12"/>
      <sheetName val="2__LR_AAS_12"/>
      <sheetName val="Penyusutan__12"/>
      <sheetName val="Original_AYDA"/>
      <sheetName val="kkp_pph_21"/>
      <sheetName val="est_proy"/>
      <sheetName val="Bangunan__Jkt_"/>
      <sheetName val="Altman_Z_Score"/>
      <sheetName val="Input-Expected_Case"/>
      <sheetName val="1770_S"/>
      <sheetName val="6340_configuration_inputs"/>
      <sheetName val="5300_30"/>
      <sheetName val="SE-C"/>
      <sheetName val="Price"/>
      <sheetName val="62404"/>
      <sheetName val="TB_ALL2"/>
      <sheetName val="랙_기능별_물자2"/>
      <sheetName val="TOTAL_Rakor2"/>
      <sheetName val="Exc__Rate2"/>
      <sheetName val="BAL_SHEET(2)2"/>
      <sheetName val="K_3_31"/>
      <sheetName val="Table_Array1"/>
      <sheetName val="G_2_11"/>
      <sheetName val="_P06131"/>
      <sheetName val="rugi_laba-NEW1"/>
      <sheetName val="Data_Penjualan1"/>
      <sheetName val="Proj_Summ1"/>
      <sheetName val="Local_JV1"/>
      <sheetName val="Computer_hardware_(_10_0445_)2"/>
      <sheetName val="T_B1"/>
      <sheetName val="AFTER_551"/>
      <sheetName val="Premi_Iuran1"/>
      <sheetName val="A_4_31"/>
      <sheetName val="A_4_21"/>
      <sheetName val="2006__3_1"/>
      <sheetName val="Profit_&amp;_Loss_Account1"/>
      <sheetName val="RumusTB_1_bln1"/>
      <sheetName val="BELI_JULI1"/>
      <sheetName val="Wizard_-_CSL1"/>
      <sheetName val="Wizard_-_IMG1"/>
      <sheetName val="Internet_-_Catalys-_IP_Suite1"/>
      <sheetName val="Nilai_Stress_&amp;_Adj_NAM1"/>
      <sheetName val="12_pemb_mbl121"/>
      <sheetName val="2__LR_AAS_121"/>
      <sheetName val="Penyusutan__121"/>
      <sheetName val="Original_AYDA1"/>
      <sheetName val="kkp_pph_211"/>
      <sheetName val="est_proy1"/>
      <sheetName val="Bangunan__Jkt_1"/>
      <sheetName val="Altman_Z_Score1"/>
      <sheetName val="Input-Expected_Case1"/>
      <sheetName val="1770_S1"/>
      <sheetName val="6340_configuration_inputs1"/>
      <sheetName val="5300_301"/>
      <sheetName val="fin pro centers"/>
      <sheetName val="KKP-II.2.2.1.2"/>
      <sheetName val="Lamp-14(Manajemen)"/>
      <sheetName val="kota"/>
      <sheetName val="data (2)"/>
      <sheetName val="CPC"/>
      <sheetName val="Cover"/>
      <sheetName val="MED"/>
      <sheetName val="pu-05"/>
      <sheetName val="pu-06"/>
      <sheetName val="ARSUtM "/>
      <sheetName val="BQ ARS"/>
      <sheetName val="data_benefit"/>
      <sheetName val="BK-PU"/>
      <sheetName val="HARSAT"/>
      <sheetName val="KPB_Bank"/>
      <sheetName val="KPB-BUA"/>
      <sheetName val="KPB-PP"/>
      <sheetName val="H_Satuan"/>
      <sheetName val="H.Satuan"/>
      <sheetName val="RES"/>
      <sheetName val="DOC"/>
      <sheetName val="FEED"/>
      <sheetName val="Equipment"/>
      <sheetName val="Jenis"/>
      <sheetName val="Kebun"/>
      <sheetName val="Prod"/>
      <sheetName val="WBS 2005"/>
      <sheetName val="SD"/>
      <sheetName val="Form"/>
      <sheetName val="B 1107"/>
      <sheetName val="****"/>
      <sheetName val="Non Taxable Income"/>
      <sheetName val="Questions"/>
      <sheetName val="Supporting"/>
      <sheetName val="Links"/>
      <sheetName val="53 TALK"/>
      <sheetName val="KKP-II_2_2_1_2"/>
      <sheetName val="INP-FARMER_USE"/>
      <sheetName val="Worksheet_BB"/>
      <sheetName val="A-3"/>
      <sheetName val="____"/>
      <sheetName val="SEM"/>
      <sheetName val="#REF!"/>
      <sheetName val="dbf"/>
      <sheetName val="OTHER INCOME &amp; BY PERDIVISI"/>
      <sheetName val="ControlPanel"/>
      <sheetName val="EV SJB"/>
      <sheetName val="Perintah"/>
      <sheetName val="OPNAME GOOD STOCK"/>
      <sheetName val="OPNAME SALES"/>
      <sheetName val="OPNAME BAD STOCK"/>
      <sheetName val="CMA_Calculations"/>
      <sheetName val="Permanent info"/>
      <sheetName val="IPK Sem12014"/>
      <sheetName val="Total"/>
      <sheetName val="I-KAMAR"/>
      <sheetName val="Rincian"/>
      <sheetName val="UNIT PRICE"/>
      <sheetName val="SUM-CHECK"/>
      <sheetName val="LKT - HL"/>
      <sheetName val="LKT - HS"/>
      <sheetName val="(Pusat TW4)"/>
    </sheetNames>
    <sheetDataSet>
      <sheetData sheetId="0" refreshError="1">
        <row r="8">
          <cell r="B8" t="str">
            <v>ORG CODE</v>
          </cell>
          <cell r="C8" t="str">
            <v>ORG. FULL NAME</v>
          </cell>
        </row>
        <row r="9">
          <cell r="B9">
            <v>100</v>
          </cell>
          <cell r="C9" t="str">
            <v>Corporate Banking Management</v>
          </cell>
        </row>
        <row r="10">
          <cell r="B10">
            <v>101</v>
          </cell>
          <cell r="C10" t="str">
            <v>Global Clients - Jakarta</v>
          </cell>
        </row>
        <row r="11">
          <cell r="B11">
            <v>102</v>
          </cell>
          <cell r="C11" t="str">
            <v>Global Clients - Bandung</v>
          </cell>
        </row>
        <row r="12">
          <cell r="B12">
            <v>103</v>
          </cell>
          <cell r="C12" t="str">
            <v>Global Clients - Medan</v>
          </cell>
        </row>
        <row r="13">
          <cell r="B13">
            <v>104</v>
          </cell>
          <cell r="C13" t="str">
            <v>Global Clients - Surabaya</v>
          </cell>
        </row>
        <row r="14">
          <cell r="B14">
            <v>105</v>
          </cell>
          <cell r="C14" t="str">
            <v>Global Clients - Solo</v>
          </cell>
        </row>
        <row r="15">
          <cell r="B15">
            <v>106</v>
          </cell>
          <cell r="C15" t="str">
            <v>Global Clients - Semarang</v>
          </cell>
        </row>
        <row r="16">
          <cell r="B16">
            <v>107</v>
          </cell>
          <cell r="C16" t="str">
            <v>Global Clients - Denpasar</v>
          </cell>
        </row>
        <row r="17">
          <cell r="B17">
            <v>108</v>
          </cell>
          <cell r="C17" t="str">
            <v>Global Clients - Manado</v>
          </cell>
        </row>
        <row r="18">
          <cell r="B18">
            <v>109</v>
          </cell>
          <cell r="C18" t="str">
            <v>Global Clients - Balikpapan</v>
          </cell>
        </row>
        <row r="19">
          <cell r="B19">
            <v>110</v>
          </cell>
          <cell r="C19" t="str">
            <v>Global Clients - Ujung Pandang</v>
          </cell>
        </row>
        <row r="20">
          <cell r="B20">
            <v>121</v>
          </cell>
          <cell r="C20" t="str">
            <v>Middle Market - Jakarta</v>
          </cell>
        </row>
        <row r="21">
          <cell r="B21">
            <v>122</v>
          </cell>
          <cell r="C21" t="str">
            <v>Middle Market - Bandung</v>
          </cell>
        </row>
        <row r="22">
          <cell r="B22">
            <v>123</v>
          </cell>
          <cell r="C22" t="str">
            <v>Middle Market - Medan</v>
          </cell>
        </row>
        <row r="23">
          <cell r="B23">
            <v>124</v>
          </cell>
          <cell r="C23" t="str">
            <v>Middle Market - Surabaya</v>
          </cell>
        </row>
        <row r="24">
          <cell r="B24">
            <v>125</v>
          </cell>
          <cell r="C24" t="str">
            <v>Middle Market - Solo</v>
          </cell>
        </row>
        <row r="25">
          <cell r="B25">
            <v>126</v>
          </cell>
          <cell r="C25" t="str">
            <v>Middle Market - Semarang</v>
          </cell>
        </row>
        <row r="26">
          <cell r="B26">
            <v>127</v>
          </cell>
          <cell r="C26" t="str">
            <v>Middle Market - Denpasar</v>
          </cell>
        </row>
        <row r="27">
          <cell r="B27">
            <v>128</v>
          </cell>
          <cell r="C27" t="str">
            <v>Middle Market - Manado</v>
          </cell>
        </row>
        <row r="28">
          <cell r="B28">
            <v>129</v>
          </cell>
          <cell r="C28" t="str">
            <v>Middle Market - Balikpapan</v>
          </cell>
        </row>
        <row r="29">
          <cell r="B29">
            <v>130</v>
          </cell>
          <cell r="C29" t="str">
            <v>Middle Market - Ujung Pandang</v>
          </cell>
        </row>
        <row r="30">
          <cell r="B30">
            <v>141</v>
          </cell>
          <cell r="C30" t="str">
            <v>Local Corporate - Jakarta</v>
          </cell>
        </row>
        <row r="31">
          <cell r="B31">
            <v>142</v>
          </cell>
          <cell r="C31" t="str">
            <v>Local Corporate - Bandung</v>
          </cell>
        </row>
        <row r="32">
          <cell r="B32">
            <v>143</v>
          </cell>
          <cell r="C32" t="str">
            <v>Local Corporate - Medan</v>
          </cell>
        </row>
        <row r="33">
          <cell r="B33">
            <v>144</v>
          </cell>
          <cell r="C33" t="str">
            <v>Local Corporate - Surabaya</v>
          </cell>
        </row>
        <row r="34">
          <cell r="B34">
            <v>145</v>
          </cell>
          <cell r="C34" t="str">
            <v>Local Corporate - Solo</v>
          </cell>
        </row>
        <row r="35">
          <cell r="B35">
            <v>146</v>
          </cell>
          <cell r="C35" t="str">
            <v>Local Corporate - Semarang</v>
          </cell>
        </row>
        <row r="36">
          <cell r="B36">
            <v>147</v>
          </cell>
          <cell r="C36" t="str">
            <v>Local Corporate - Denpasar</v>
          </cell>
        </row>
        <row r="37">
          <cell r="B37">
            <v>148</v>
          </cell>
          <cell r="C37" t="str">
            <v>Local Corporate - Manado</v>
          </cell>
        </row>
        <row r="38">
          <cell r="B38">
            <v>149</v>
          </cell>
          <cell r="C38" t="str">
            <v>Local Corporate - Balikpapan</v>
          </cell>
        </row>
        <row r="39">
          <cell r="B39">
            <v>150</v>
          </cell>
          <cell r="C39" t="str">
            <v>Local Corporate - Ujung Pandang</v>
          </cell>
        </row>
        <row r="40">
          <cell r="B40">
            <v>161</v>
          </cell>
          <cell r="C40" t="str">
            <v>Government Institutions &amp; Natural Resources - Jakarta</v>
          </cell>
        </row>
        <row r="41">
          <cell r="B41">
            <v>171</v>
          </cell>
          <cell r="C41" t="str">
            <v>Structured Finance</v>
          </cell>
        </row>
        <row r="42">
          <cell r="B42">
            <v>181</v>
          </cell>
          <cell r="C42" t="str">
            <v>AAFI</v>
          </cell>
        </row>
        <row r="43">
          <cell r="B43">
            <v>200</v>
          </cell>
          <cell r="C43" t="str">
            <v>GTS Management</v>
          </cell>
        </row>
        <row r="44">
          <cell r="B44">
            <v>201</v>
          </cell>
          <cell r="C44" t="str">
            <v>Payment Service Operation - Jakarta</v>
          </cell>
        </row>
        <row r="45">
          <cell r="B45">
            <v>202</v>
          </cell>
          <cell r="C45" t="str">
            <v>Payment Service Operation - Bandung</v>
          </cell>
        </row>
        <row r="46">
          <cell r="B46">
            <v>203</v>
          </cell>
          <cell r="C46" t="str">
            <v>Payment Service Operation - Medan</v>
          </cell>
        </row>
        <row r="47">
          <cell r="B47">
            <v>204</v>
          </cell>
          <cell r="C47" t="str">
            <v>Payment Service Operation - Surabaya</v>
          </cell>
        </row>
        <row r="48">
          <cell r="B48">
            <v>205</v>
          </cell>
          <cell r="C48" t="str">
            <v>Payment Service Operation - Solo</v>
          </cell>
        </row>
        <row r="49">
          <cell r="B49">
            <v>206</v>
          </cell>
          <cell r="C49" t="str">
            <v>Payment Service Operation - Semarang</v>
          </cell>
        </row>
        <row r="50">
          <cell r="B50">
            <v>207</v>
          </cell>
          <cell r="C50" t="str">
            <v>Payment Service Operation - Denpasar</v>
          </cell>
        </row>
        <row r="51">
          <cell r="B51">
            <v>208</v>
          </cell>
          <cell r="C51" t="str">
            <v>Payment Service Operation - Manado</v>
          </cell>
        </row>
        <row r="52">
          <cell r="B52">
            <v>209</v>
          </cell>
          <cell r="C52" t="str">
            <v>Payment Service Operation - Balik Papan</v>
          </cell>
        </row>
        <row r="53">
          <cell r="B53">
            <v>210</v>
          </cell>
          <cell r="C53" t="str">
            <v>Payment Service Operation - Ujung Pandang</v>
          </cell>
        </row>
        <row r="54">
          <cell r="B54">
            <v>221</v>
          </cell>
          <cell r="C54" t="str">
            <v>Trade Services Processing Centre</v>
          </cell>
        </row>
        <row r="55">
          <cell r="B55">
            <v>222</v>
          </cell>
          <cell r="C55" t="str">
            <v>Trade Services Front Office Bdg</v>
          </cell>
        </row>
        <row r="56">
          <cell r="B56">
            <v>223</v>
          </cell>
          <cell r="C56" t="str">
            <v>Trade Services Front Office Mdn</v>
          </cell>
        </row>
        <row r="57">
          <cell r="B57">
            <v>224</v>
          </cell>
          <cell r="C57" t="str">
            <v>Trade Services Front Office Sby</v>
          </cell>
        </row>
        <row r="58">
          <cell r="B58">
            <v>225</v>
          </cell>
          <cell r="C58" t="str">
            <v>Trade Services Front Office Solo</v>
          </cell>
        </row>
        <row r="59">
          <cell r="B59">
            <v>226</v>
          </cell>
          <cell r="C59" t="str">
            <v>Trade Services Front Office Smg</v>
          </cell>
        </row>
        <row r="60">
          <cell r="B60">
            <v>227</v>
          </cell>
          <cell r="C60" t="str">
            <v>Trade Services Front Office Denpasar</v>
          </cell>
        </row>
        <row r="61">
          <cell r="B61">
            <v>228</v>
          </cell>
          <cell r="C61" t="str">
            <v>Trade Services Front Office Manado</v>
          </cell>
        </row>
        <row r="62">
          <cell r="B62">
            <v>229</v>
          </cell>
          <cell r="C62" t="str">
            <v>Trade Services Front Office Balik Papan</v>
          </cell>
        </row>
        <row r="63">
          <cell r="B63">
            <v>230</v>
          </cell>
          <cell r="C63" t="str">
            <v>Trade Services Front Office Ujung Pandang</v>
          </cell>
        </row>
        <row r="64">
          <cell r="B64">
            <v>241</v>
          </cell>
          <cell r="C64" t="str">
            <v>Cash Management Sales</v>
          </cell>
        </row>
        <row r="65">
          <cell r="B65">
            <v>251</v>
          </cell>
          <cell r="C65" t="str">
            <v>Trade Services Sales</v>
          </cell>
        </row>
        <row r="66">
          <cell r="B66">
            <v>281</v>
          </cell>
          <cell r="C66" t="str">
            <v>Correspondent Banking</v>
          </cell>
        </row>
        <row r="67">
          <cell r="B67">
            <v>282</v>
          </cell>
          <cell r="C67" t="str">
            <v>Test Key</v>
          </cell>
        </row>
        <row r="68">
          <cell r="B68">
            <v>285</v>
          </cell>
          <cell r="C68" t="str">
            <v>Securities Services Sales &amp; Support</v>
          </cell>
        </row>
        <row r="69">
          <cell r="B69">
            <v>286</v>
          </cell>
          <cell r="C69" t="str">
            <v>Securities Services Operation</v>
          </cell>
        </row>
        <row r="70">
          <cell r="B70">
            <v>287</v>
          </cell>
          <cell r="C70" t="str">
            <v>Securities Services Special Projects</v>
          </cell>
        </row>
        <row r="71">
          <cell r="B71">
            <v>290</v>
          </cell>
          <cell r="C71" t="str">
            <v>Solution Delivery</v>
          </cell>
        </row>
        <row r="72">
          <cell r="B72">
            <v>291</v>
          </cell>
          <cell r="C72" t="str">
            <v>Customer Services (NFCU)</v>
          </cell>
        </row>
        <row r="73">
          <cell r="B73">
            <v>300</v>
          </cell>
          <cell r="C73" t="str">
            <v>Consumer Banking Management</v>
          </cell>
        </row>
        <row r="74">
          <cell r="B74">
            <v>301</v>
          </cell>
          <cell r="C74" t="str">
            <v>Branch Banking - Main Branch</v>
          </cell>
        </row>
        <row r="75">
          <cell r="B75">
            <v>302</v>
          </cell>
          <cell r="C75" t="str">
            <v>Branch Banking - Jakarta Stock Exchange</v>
          </cell>
        </row>
        <row r="76">
          <cell r="B76">
            <v>303</v>
          </cell>
          <cell r="C76" t="str">
            <v>Branch Banking - Kemchicks</v>
          </cell>
        </row>
        <row r="77">
          <cell r="B77">
            <v>304</v>
          </cell>
          <cell r="C77" t="str">
            <v>Branch Banking - Pondok Indah</v>
          </cell>
        </row>
        <row r="78">
          <cell r="B78">
            <v>305</v>
          </cell>
          <cell r="C78" t="str">
            <v>Branch Banking - Kebon Jeruk</v>
          </cell>
        </row>
        <row r="79">
          <cell r="B79">
            <v>306</v>
          </cell>
          <cell r="C79" t="str">
            <v>Branch Banking - Kelapa Gading</v>
          </cell>
        </row>
        <row r="80">
          <cell r="B80">
            <v>307</v>
          </cell>
          <cell r="C80" t="str">
            <v>Branch Banking - Bandung</v>
          </cell>
        </row>
        <row r="81">
          <cell r="B81">
            <v>308</v>
          </cell>
          <cell r="C81" t="str">
            <v>Branch Banking - Medan</v>
          </cell>
        </row>
        <row r="82">
          <cell r="B82">
            <v>309</v>
          </cell>
          <cell r="C82" t="str">
            <v>Branch Banking - Surabaya</v>
          </cell>
        </row>
        <row r="83">
          <cell r="B83">
            <v>310</v>
          </cell>
          <cell r="C83" t="str">
            <v>Branch Banking - Solo</v>
          </cell>
        </row>
        <row r="84">
          <cell r="B84">
            <v>311</v>
          </cell>
          <cell r="C84" t="str">
            <v>Branch Banking - Semarang</v>
          </cell>
        </row>
        <row r="85">
          <cell r="B85">
            <v>312</v>
          </cell>
          <cell r="C85" t="str">
            <v>Branch Banking - Denpasar</v>
          </cell>
        </row>
        <row r="86">
          <cell r="B86">
            <v>313</v>
          </cell>
          <cell r="C86" t="str">
            <v>Branch Banking - Manado</v>
          </cell>
        </row>
        <row r="87">
          <cell r="B87">
            <v>314</v>
          </cell>
          <cell r="C87" t="str">
            <v>Branch Banking - Balikpapan</v>
          </cell>
        </row>
        <row r="88">
          <cell r="B88">
            <v>315</v>
          </cell>
          <cell r="C88" t="str">
            <v>Branch Banking - Ujung Pandang</v>
          </cell>
        </row>
        <row r="89">
          <cell r="B89">
            <v>331</v>
          </cell>
          <cell r="C89" t="str">
            <v>Share Shop - Main Branch</v>
          </cell>
        </row>
        <row r="90">
          <cell r="B90">
            <v>332</v>
          </cell>
          <cell r="C90" t="str">
            <v>Share Shop - Jakarta Stock Exchange</v>
          </cell>
        </row>
        <row r="91">
          <cell r="B91">
            <v>333</v>
          </cell>
          <cell r="C91" t="str">
            <v>Share Shop - Kemchicks</v>
          </cell>
        </row>
        <row r="92">
          <cell r="B92">
            <v>334</v>
          </cell>
          <cell r="C92" t="str">
            <v>Share Shop - Pondok Indah</v>
          </cell>
        </row>
        <row r="93">
          <cell r="B93">
            <v>335</v>
          </cell>
          <cell r="C93" t="str">
            <v>Share Shop - Kebon Jeruk</v>
          </cell>
        </row>
        <row r="94">
          <cell r="B94">
            <v>336</v>
          </cell>
          <cell r="C94" t="str">
            <v>Share Shop - Kelapa Gading</v>
          </cell>
        </row>
        <row r="95">
          <cell r="B95">
            <v>337</v>
          </cell>
          <cell r="C95" t="str">
            <v>Share Shop - Denpasar</v>
          </cell>
        </row>
        <row r="96">
          <cell r="B96">
            <v>338</v>
          </cell>
          <cell r="C96" t="str">
            <v>Share Shop - Solo</v>
          </cell>
        </row>
        <row r="97">
          <cell r="B97">
            <v>339</v>
          </cell>
          <cell r="C97" t="str">
            <v>Share Shop - Semarang</v>
          </cell>
        </row>
        <row r="98">
          <cell r="B98">
            <v>340</v>
          </cell>
          <cell r="C98" t="str">
            <v>Share Shop - Bandung</v>
          </cell>
        </row>
        <row r="99">
          <cell r="B99">
            <v>341</v>
          </cell>
          <cell r="C99" t="str">
            <v>Share Shop - Medan</v>
          </cell>
        </row>
        <row r="100">
          <cell r="B100">
            <v>342</v>
          </cell>
          <cell r="C100" t="str">
            <v>Share Shop - Surabaya</v>
          </cell>
        </row>
        <row r="101">
          <cell r="B101">
            <v>343</v>
          </cell>
          <cell r="C101" t="str">
            <v>Share Shop - Manado</v>
          </cell>
        </row>
        <row r="102">
          <cell r="B102">
            <v>344</v>
          </cell>
          <cell r="C102" t="str">
            <v>Share Shop - Balik Papan</v>
          </cell>
        </row>
        <row r="103">
          <cell r="B103">
            <v>345</v>
          </cell>
          <cell r="C103" t="str">
            <v>Share Shop - Ujung Pandang</v>
          </cell>
        </row>
        <row r="104">
          <cell r="B104">
            <v>361</v>
          </cell>
          <cell r="C104" t="str">
            <v>Service Quality</v>
          </cell>
        </row>
        <row r="105">
          <cell r="B105">
            <v>363</v>
          </cell>
          <cell r="C105" t="str">
            <v>Business Analyst</v>
          </cell>
        </row>
        <row r="106">
          <cell r="B106">
            <v>365</v>
          </cell>
          <cell r="C106" t="str">
            <v>Operation</v>
          </cell>
        </row>
        <row r="107">
          <cell r="B107">
            <v>371</v>
          </cell>
          <cell r="C107" t="str">
            <v>Marketing Jakarta</v>
          </cell>
        </row>
        <row r="108">
          <cell r="B108">
            <v>391</v>
          </cell>
          <cell r="C108" t="str">
            <v>ICBS</v>
          </cell>
        </row>
        <row r="109">
          <cell r="B109">
            <v>400</v>
          </cell>
          <cell r="C109" t="str">
            <v>Treasury Management</v>
          </cell>
        </row>
        <row r="110">
          <cell r="B110">
            <v>401</v>
          </cell>
          <cell r="C110" t="str">
            <v>Forex Trading - Jakarta</v>
          </cell>
        </row>
        <row r="111">
          <cell r="B111">
            <v>402</v>
          </cell>
          <cell r="C111" t="str">
            <v>Forex Trading - Bandung</v>
          </cell>
        </row>
        <row r="112">
          <cell r="B112">
            <v>403</v>
          </cell>
          <cell r="C112" t="str">
            <v>Forex Trading - Medan</v>
          </cell>
        </row>
        <row r="113">
          <cell r="B113">
            <v>404</v>
          </cell>
          <cell r="C113" t="str">
            <v>Forex Trading - Surabaya</v>
          </cell>
        </row>
        <row r="114">
          <cell r="B114">
            <v>405</v>
          </cell>
          <cell r="C114" t="str">
            <v>Forex Trading - Solo</v>
          </cell>
        </row>
        <row r="115">
          <cell r="B115">
            <v>406</v>
          </cell>
          <cell r="C115" t="str">
            <v>Forex Trading - Semarang</v>
          </cell>
        </row>
        <row r="116">
          <cell r="B116">
            <v>407</v>
          </cell>
          <cell r="C116" t="str">
            <v>Forex Trading - Denpasar</v>
          </cell>
        </row>
        <row r="117">
          <cell r="B117">
            <v>408</v>
          </cell>
          <cell r="C117" t="str">
            <v>Forex Trading - Manado</v>
          </cell>
        </row>
        <row r="118">
          <cell r="B118">
            <v>409</v>
          </cell>
          <cell r="C118" t="str">
            <v>Forex Trading - Balikpapan</v>
          </cell>
        </row>
        <row r="119">
          <cell r="B119">
            <v>410</v>
          </cell>
          <cell r="C119" t="str">
            <v>Forex Trading - Ujung Pandang</v>
          </cell>
        </row>
        <row r="120">
          <cell r="B120">
            <v>421</v>
          </cell>
          <cell r="C120" t="str">
            <v>Money Market Trading - Jakarta</v>
          </cell>
        </row>
        <row r="121">
          <cell r="B121">
            <v>422</v>
          </cell>
          <cell r="C121" t="str">
            <v>Money Market Trading - Bandung</v>
          </cell>
        </row>
        <row r="122">
          <cell r="B122">
            <v>423</v>
          </cell>
          <cell r="C122" t="str">
            <v>Money Market Trading - Medan</v>
          </cell>
        </row>
        <row r="123">
          <cell r="B123">
            <v>424</v>
          </cell>
          <cell r="C123" t="str">
            <v>Money Market Trading - Surabaya</v>
          </cell>
        </row>
        <row r="124">
          <cell r="B124">
            <v>425</v>
          </cell>
          <cell r="C124" t="str">
            <v>Money Market Trading - Solo</v>
          </cell>
        </row>
        <row r="125">
          <cell r="B125">
            <v>426</v>
          </cell>
          <cell r="C125" t="str">
            <v>Money Market Trading - Semarang</v>
          </cell>
        </row>
        <row r="126">
          <cell r="B126">
            <v>427</v>
          </cell>
          <cell r="C126" t="str">
            <v>Money Market Trading - Denpasar</v>
          </cell>
        </row>
        <row r="127">
          <cell r="B127">
            <v>428</v>
          </cell>
          <cell r="C127" t="str">
            <v>Money Market Trading - Manado</v>
          </cell>
        </row>
        <row r="128">
          <cell r="B128">
            <v>429</v>
          </cell>
          <cell r="C128" t="str">
            <v>Money Market Trading - Balikpapan</v>
          </cell>
        </row>
        <row r="129">
          <cell r="B129">
            <v>430</v>
          </cell>
          <cell r="C129" t="str">
            <v>Money Market Trading - Ujung Pandang</v>
          </cell>
        </row>
        <row r="130">
          <cell r="B130">
            <v>441</v>
          </cell>
          <cell r="C130" t="str">
            <v>Fixed Income - Jakarta</v>
          </cell>
        </row>
        <row r="131">
          <cell r="B131">
            <v>442</v>
          </cell>
          <cell r="C131" t="str">
            <v>Fixed Income - Bandung</v>
          </cell>
        </row>
        <row r="132">
          <cell r="B132">
            <v>443</v>
          </cell>
          <cell r="C132" t="str">
            <v>Fixed Income - Medan</v>
          </cell>
        </row>
        <row r="133">
          <cell r="B133">
            <v>444</v>
          </cell>
          <cell r="C133" t="str">
            <v>Fixed Income - Surabaya</v>
          </cell>
        </row>
        <row r="134">
          <cell r="B134">
            <v>445</v>
          </cell>
          <cell r="C134" t="str">
            <v>Fixed Income - Solo</v>
          </cell>
        </row>
        <row r="135">
          <cell r="B135">
            <v>446</v>
          </cell>
          <cell r="C135" t="str">
            <v>Fixed Income - Semarang</v>
          </cell>
        </row>
        <row r="136">
          <cell r="B136">
            <v>447</v>
          </cell>
          <cell r="C136" t="str">
            <v>Fixed Income - Denpasar</v>
          </cell>
        </row>
        <row r="137">
          <cell r="B137">
            <v>448</v>
          </cell>
          <cell r="C137" t="str">
            <v>Fixed Income - Manado</v>
          </cell>
        </row>
        <row r="138">
          <cell r="B138">
            <v>449</v>
          </cell>
          <cell r="C138" t="str">
            <v>Fixed Income - Balikpapan</v>
          </cell>
        </row>
        <row r="139">
          <cell r="B139">
            <v>450</v>
          </cell>
          <cell r="C139" t="str">
            <v>Fixed Income - Ujung Pandang</v>
          </cell>
        </row>
        <row r="140">
          <cell r="B140">
            <v>461</v>
          </cell>
          <cell r="C140" t="str">
            <v>AAMI</v>
          </cell>
        </row>
        <row r="141">
          <cell r="B141">
            <v>470</v>
          </cell>
          <cell r="C141" t="str">
            <v>Treasury Sales - Jakarta</v>
          </cell>
        </row>
        <row r="142">
          <cell r="B142">
            <v>471</v>
          </cell>
          <cell r="C142" t="str">
            <v>Treasury Sales - Bandung</v>
          </cell>
        </row>
        <row r="143">
          <cell r="B143">
            <v>472</v>
          </cell>
          <cell r="C143" t="str">
            <v>Treasury Sales - Medan</v>
          </cell>
        </row>
        <row r="144">
          <cell r="B144">
            <v>473</v>
          </cell>
          <cell r="C144" t="str">
            <v>Treasury Sales - Surabaya</v>
          </cell>
        </row>
        <row r="145">
          <cell r="B145">
            <v>474</v>
          </cell>
          <cell r="C145" t="str">
            <v>Treasury Sales - Solo</v>
          </cell>
        </row>
        <row r="146">
          <cell r="B146">
            <v>475</v>
          </cell>
          <cell r="C146" t="str">
            <v>Treasury Sales - Semarang</v>
          </cell>
        </row>
        <row r="147">
          <cell r="B147">
            <v>476</v>
          </cell>
          <cell r="C147" t="str">
            <v>Treasury Sales - Denpasar</v>
          </cell>
        </row>
        <row r="148">
          <cell r="B148">
            <v>477</v>
          </cell>
          <cell r="C148" t="str">
            <v>Treasury Sales - Manado</v>
          </cell>
        </row>
        <row r="149">
          <cell r="B149">
            <v>478</v>
          </cell>
          <cell r="C149" t="str">
            <v>Treasury Sales - Balik Papan</v>
          </cell>
        </row>
        <row r="150">
          <cell r="B150">
            <v>479</v>
          </cell>
          <cell r="C150" t="str">
            <v>Treasury Sales - Ujung Pandang</v>
          </cell>
        </row>
        <row r="151">
          <cell r="B151">
            <v>500</v>
          </cell>
          <cell r="C151" t="str">
            <v>Private Banking Management</v>
          </cell>
        </row>
        <row r="152">
          <cell r="B152">
            <v>501</v>
          </cell>
          <cell r="C152" t="str">
            <v>Private Banking - Jakarta</v>
          </cell>
        </row>
        <row r="153">
          <cell r="B153">
            <v>502</v>
          </cell>
          <cell r="C153" t="str">
            <v>Private Banking - Bandung</v>
          </cell>
        </row>
        <row r="154">
          <cell r="B154">
            <v>503</v>
          </cell>
          <cell r="C154" t="str">
            <v>Private Banking - Medan</v>
          </cell>
        </row>
        <row r="155">
          <cell r="B155">
            <v>504</v>
          </cell>
          <cell r="C155" t="str">
            <v>Private Banking - Surabaya</v>
          </cell>
        </row>
        <row r="156">
          <cell r="B156">
            <v>505</v>
          </cell>
          <cell r="C156" t="str">
            <v>Private Banking - Solo</v>
          </cell>
        </row>
        <row r="157">
          <cell r="B157">
            <v>506</v>
          </cell>
          <cell r="C157" t="str">
            <v>Private Banking - Semarang</v>
          </cell>
        </row>
        <row r="158">
          <cell r="B158">
            <v>507</v>
          </cell>
          <cell r="C158" t="str">
            <v>Private Banking - Denpasar</v>
          </cell>
        </row>
        <row r="159">
          <cell r="B159">
            <v>508</v>
          </cell>
          <cell r="C159" t="str">
            <v>Private Banking - Manado</v>
          </cell>
        </row>
        <row r="160">
          <cell r="B160">
            <v>509</v>
          </cell>
          <cell r="C160" t="str">
            <v>Private Banking - Balikpapan</v>
          </cell>
        </row>
        <row r="161">
          <cell r="B161">
            <v>510</v>
          </cell>
          <cell r="C161" t="str">
            <v>Private Banking - Ujung Pandang</v>
          </cell>
        </row>
        <row r="162">
          <cell r="B162">
            <v>700</v>
          </cell>
          <cell r="C162" t="str">
            <v>Country Manager</v>
          </cell>
        </row>
        <row r="163">
          <cell r="B163">
            <v>701</v>
          </cell>
          <cell r="C163" t="str">
            <v>Branch Manager Jakarta</v>
          </cell>
        </row>
        <row r="164">
          <cell r="B164">
            <v>702</v>
          </cell>
          <cell r="C164" t="str">
            <v>Branch Manager Bandung</v>
          </cell>
        </row>
        <row r="165">
          <cell r="B165">
            <v>703</v>
          </cell>
          <cell r="C165" t="str">
            <v>Branch Manager Medan</v>
          </cell>
        </row>
        <row r="166">
          <cell r="B166">
            <v>704</v>
          </cell>
          <cell r="C166" t="str">
            <v>Branch Manager Surabaya</v>
          </cell>
        </row>
        <row r="167">
          <cell r="B167">
            <v>705</v>
          </cell>
          <cell r="C167" t="str">
            <v>Branch Manager Solo</v>
          </cell>
        </row>
        <row r="168">
          <cell r="B168">
            <v>706</v>
          </cell>
          <cell r="C168" t="str">
            <v>Branch Manager Semarang</v>
          </cell>
        </row>
        <row r="169">
          <cell r="B169">
            <v>707</v>
          </cell>
          <cell r="C169" t="str">
            <v>Branch Manager Denpasar</v>
          </cell>
        </row>
        <row r="170">
          <cell r="B170">
            <v>708</v>
          </cell>
          <cell r="C170" t="str">
            <v>Branch Manager Manado</v>
          </cell>
        </row>
        <row r="171">
          <cell r="B171">
            <v>709</v>
          </cell>
          <cell r="C171" t="str">
            <v>Branch Manager Balikpapan</v>
          </cell>
        </row>
        <row r="172">
          <cell r="B172">
            <v>710</v>
          </cell>
          <cell r="C172" t="str">
            <v>Branch Manager Ujung Pandang</v>
          </cell>
        </row>
        <row r="173">
          <cell r="B173">
            <v>711</v>
          </cell>
          <cell r="C173" t="str">
            <v>Distribution Manager</v>
          </cell>
        </row>
        <row r="174">
          <cell r="B174">
            <v>720</v>
          </cell>
          <cell r="C174" t="str">
            <v>Human Resources</v>
          </cell>
        </row>
        <row r="175">
          <cell r="B175">
            <v>723</v>
          </cell>
          <cell r="C175" t="str">
            <v>Management Trainees</v>
          </cell>
        </row>
        <row r="176">
          <cell r="B176">
            <v>729</v>
          </cell>
          <cell r="C176" t="str">
            <v>Internal Audit</v>
          </cell>
        </row>
        <row r="177">
          <cell r="B177">
            <v>740</v>
          </cell>
          <cell r="C177" t="str">
            <v>Risk Management</v>
          </cell>
        </row>
        <row r="178">
          <cell r="B178">
            <v>741</v>
          </cell>
          <cell r="C178" t="str">
            <v>Special Credit Jkt</v>
          </cell>
        </row>
        <row r="179">
          <cell r="B179">
            <v>742</v>
          </cell>
          <cell r="C179" t="str">
            <v>Risk Assessment</v>
          </cell>
        </row>
        <row r="180">
          <cell r="B180">
            <v>743</v>
          </cell>
          <cell r="C180" t="str">
            <v>Consumer Credit</v>
          </cell>
        </row>
        <row r="181">
          <cell r="B181">
            <v>744</v>
          </cell>
          <cell r="C181" t="str">
            <v>Legal Department</v>
          </cell>
        </row>
        <row r="182">
          <cell r="B182">
            <v>745</v>
          </cell>
          <cell r="C182" t="str">
            <v>Risk Administration Jakarta</v>
          </cell>
        </row>
        <row r="183">
          <cell r="B183">
            <v>746</v>
          </cell>
          <cell r="C183" t="str">
            <v>Risk Administration Bandung</v>
          </cell>
        </row>
        <row r="184">
          <cell r="B184">
            <v>747</v>
          </cell>
          <cell r="C184" t="str">
            <v>Risk Administration Surabaya</v>
          </cell>
        </row>
        <row r="185">
          <cell r="B185">
            <v>748</v>
          </cell>
          <cell r="C185" t="str">
            <v>Risk Administration Medan</v>
          </cell>
        </row>
        <row r="186">
          <cell r="B186">
            <v>750</v>
          </cell>
          <cell r="C186" t="str">
            <v>Public Relations</v>
          </cell>
        </row>
        <row r="187">
          <cell r="B187">
            <v>751</v>
          </cell>
          <cell r="C187" t="str">
            <v>Treasury Risk Jkt</v>
          </cell>
        </row>
        <row r="188">
          <cell r="B188">
            <v>754</v>
          </cell>
          <cell r="C188" t="str">
            <v>Special Credit Sby</v>
          </cell>
        </row>
        <row r="189">
          <cell r="B189">
            <v>755</v>
          </cell>
          <cell r="C189" t="str">
            <v>COO</v>
          </cell>
        </row>
        <row r="190">
          <cell r="B190">
            <v>756</v>
          </cell>
          <cell r="C190" t="str">
            <v>General Affairs - Jakarta</v>
          </cell>
        </row>
        <row r="191">
          <cell r="B191">
            <v>757</v>
          </cell>
          <cell r="C191" t="str">
            <v>General Affairs - Bandung</v>
          </cell>
        </row>
        <row r="192">
          <cell r="B192">
            <v>758</v>
          </cell>
          <cell r="C192" t="str">
            <v>General Affairs - Medan</v>
          </cell>
        </row>
        <row r="193">
          <cell r="B193">
            <v>759</v>
          </cell>
          <cell r="C193" t="str">
            <v>General Affairs - Surabaya</v>
          </cell>
        </row>
        <row r="194">
          <cell r="B194">
            <v>760</v>
          </cell>
          <cell r="C194" t="str">
            <v>General Affairs - Solo</v>
          </cell>
        </row>
        <row r="195">
          <cell r="B195">
            <v>761</v>
          </cell>
          <cell r="C195" t="str">
            <v>General Affairs - Semarang</v>
          </cell>
        </row>
        <row r="196">
          <cell r="B196">
            <v>762</v>
          </cell>
          <cell r="C196" t="str">
            <v>General Affairs - Denpasar</v>
          </cell>
        </row>
        <row r="197">
          <cell r="B197">
            <v>763</v>
          </cell>
          <cell r="C197" t="str">
            <v>General Affairs - Manado</v>
          </cell>
        </row>
        <row r="198">
          <cell r="B198">
            <v>764</v>
          </cell>
          <cell r="C198" t="str">
            <v>General Affairs - Balikpapan</v>
          </cell>
        </row>
        <row r="199">
          <cell r="B199">
            <v>765</v>
          </cell>
          <cell r="C199" t="str">
            <v>General Affairs - Ujung Pandang</v>
          </cell>
        </row>
        <row r="200">
          <cell r="B200">
            <v>768</v>
          </cell>
          <cell r="C200" t="str">
            <v>O&amp;I and SSA</v>
          </cell>
        </row>
        <row r="201">
          <cell r="B201">
            <v>769</v>
          </cell>
          <cell r="C201" t="str">
            <v>Investigation</v>
          </cell>
        </row>
        <row r="202">
          <cell r="B202">
            <v>770</v>
          </cell>
          <cell r="C202" t="str">
            <v>User Support</v>
          </cell>
        </row>
        <row r="203">
          <cell r="B203">
            <v>771</v>
          </cell>
          <cell r="C203" t="str">
            <v>BPR</v>
          </cell>
        </row>
        <row r="204">
          <cell r="B204">
            <v>772</v>
          </cell>
          <cell r="C204" t="str">
            <v>BI compliance</v>
          </cell>
        </row>
        <row r="205">
          <cell r="B205">
            <v>773</v>
          </cell>
          <cell r="C205" t="str">
            <v>Treasury Administration Jakarta</v>
          </cell>
        </row>
        <row r="206">
          <cell r="B206">
            <v>774</v>
          </cell>
          <cell r="C206" t="str">
            <v>Treasury Administration Medan</v>
          </cell>
        </row>
        <row r="207">
          <cell r="B207">
            <v>777</v>
          </cell>
          <cell r="C207" t="str">
            <v>Financial Control</v>
          </cell>
        </row>
        <row r="208">
          <cell r="B208">
            <v>791</v>
          </cell>
          <cell r="C208" t="str">
            <v>Centralised Computing Facilities</v>
          </cell>
        </row>
        <row r="209">
          <cell r="B209">
            <v>792</v>
          </cell>
          <cell r="C209" t="str">
            <v>Information Technology Bdg</v>
          </cell>
        </row>
        <row r="210">
          <cell r="B210">
            <v>793</v>
          </cell>
          <cell r="C210" t="str">
            <v>Information Technology Mdn</v>
          </cell>
        </row>
        <row r="211">
          <cell r="B211">
            <v>794</v>
          </cell>
          <cell r="C211" t="str">
            <v>Information Technology Sby</v>
          </cell>
        </row>
        <row r="212">
          <cell r="B212">
            <v>795</v>
          </cell>
          <cell r="C212" t="str">
            <v>Network &amp; Telecom Infrastructure</v>
          </cell>
        </row>
        <row r="213">
          <cell r="B213">
            <v>796</v>
          </cell>
          <cell r="C213" t="str">
            <v>Centralised DR Facilities</v>
          </cell>
        </row>
        <row r="214">
          <cell r="B214">
            <v>797</v>
          </cell>
          <cell r="C214" t="str">
            <v>Centralised IT Support Services</v>
          </cell>
        </row>
        <row r="215">
          <cell r="B215">
            <v>798</v>
          </cell>
          <cell r="C215" t="str">
            <v>Out-sourced Computing Facilities/IT Services</v>
          </cell>
        </row>
        <row r="216">
          <cell r="B216">
            <v>799</v>
          </cell>
          <cell r="C216" t="str">
            <v>IT Staff Training</v>
          </cell>
        </row>
        <row r="217">
          <cell r="B217">
            <v>800</v>
          </cell>
          <cell r="C217" t="str">
            <v>Unallocated - Jakarta Main Branch</v>
          </cell>
        </row>
        <row r="218">
          <cell r="B218">
            <v>801</v>
          </cell>
          <cell r="C218" t="str">
            <v>Unallocated - JSE Ground Floor</v>
          </cell>
        </row>
        <row r="219">
          <cell r="B219">
            <v>802</v>
          </cell>
          <cell r="C219" t="str">
            <v>Unallocated - Kemchicks</v>
          </cell>
        </row>
        <row r="220">
          <cell r="B220">
            <v>803</v>
          </cell>
          <cell r="C220" t="str">
            <v>Unallocated - Pondok Indah</v>
          </cell>
        </row>
        <row r="221">
          <cell r="B221">
            <v>804</v>
          </cell>
          <cell r="C221" t="str">
            <v>Unallocated - Kebon Jeruk</v>
          </cell>
        </row>
        <row r="222">
          <cell r="B222">
            <v>805</v>
          </cell>
          <cell r="C222" t="str">
            <v>Unallocated - Kelapa Gading</v>
          </cell>
        </row>
        <row r="223">
          <cell r="B223">
            <v>806</v>
          </cell>
          <cell r="C223" t="str">
            <v>Unallocated - Bandung</v>
          </cell>
        </row>
        <row r="224">
          <cell r="B224">
            <v>807</v>
          </cell>
          <cell r="C224" t="str">
            <v>Unallocated - Medan</v>
          </cell>
        </row>
        <row r="225">
          <cell r="B225">
            <v>808</v>
          </cell>
          <cell r="C225" t="str">
            <v>Unallocated - Surabaya</v>
          </cell>
        </row>
        <row r="226">
          <cell r="B226">
            <v>809</v>
          </cell>
          <cell r="C226" t="str">
            <v>Unallocated - Solo</v>
          </cell>
        </row>
        <row r="227">
          <cell r="B227">
            <v>810</v>
          </cell>
          <cell r="C227" t="str">
            <v>Unallocated - Semarang</v>
          </cell>
        </row>
        <row r="228">
          <cell r="B228">
            <v>811</v>
          </cell>
          <cell r="C228" t="str">
            <v>Unallocated - Denpasar</v>
          </cell>
        </row>
        <row r="229">
          <cell r="B229">
            <v>812</v>
          </cell>
          <cell r="C229" t="str">
            <v>Unallocated - Manado</v>
          </cell>
        </row>
        <row r="230">
          <cell r="B230">
            <v>813</v>
          </cell>
          <cell r="C230" t="str">
            <v>Unallocated - Balikpapan</v>
          </cell>
        </row>
        <row r="231">
          <cell r="B231">
            <v>814</v>
          </cell>
          <cell r="C231" t="str">
            <v>Unallocated - Ujung Pandang</v>
          </cell>
        </row>
        <row r="232">
          <cell r="B232">
            <v>815</v>
          </cell>
          <cell r="C232" t="str">
            <v>Unallocated - JSE Lt 11</v>
          </cell>
        </row>
        <row r="233">
          <cell r="B233">
            <v>816</v>
          </cell>
          <cell r="C233" t="str">
            <v>Unallocated - JSE Lt 20</v>
          </cell>
        </row>
        <row r="234">
          <cell r="B234">
            <v>817</v>
          </cell>
          <cell r="C234" t="str">
            <v>Unallocated - JSE Lt 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data"/>
      <sheetName val="WTB"/>
      <sheetName val="AJE"/>
      <sheetName val="Cash flow"/>
      <sheetName val="SCORE_RC_Code"/>
      <sheetName val="Synergies"/>
      <sheetName val="Lamp-14(Manajemen)"/>
      <sheetName val="BS"/>
      <sheetName val="NH-Badan"/>
      <sheetName val="SubAcc"/>
      <sheetName val="3800-Interim"/>
      <sheetName val="Sheet1"/>
      <sheetName val="Note"/>
      <sheetName val="Ex_Rate"/>
      <sheetName val="Marshal-SPT"/>
      <sheetName val="Publication"/>
      <sheetName val="FORMULA"/>
      <sheetName val="WBS 2005"/>
      <sheetName val="SE"/>
      <sheetName val="by service"/>
      <sheetName val="Summer"/>
      <sheetName val="Winter"/>
      <sheetName val="Ref"/>
      <sheetName val="Price"/>
      <sheetName val="TBM"/>
      <sheetName val="CM Tgl"/>
      <sheetName val="NMN"/>
      <sheetName val="SBM"/>
      <sheetName val="GBSM"/>
      <sheetName val="Meka"/>
      <sheetName val="NTM"/>
      <sheetName val="Inventories"/>
      <sheetName val="std"/>
      <sheetName val="I-5"/>
      <sheetName val="#REF"/>
      <sheetName val="ASSUMPTIONS"/>
      <sheetName val="Sheet2"/>
      <sheetName val="Name (Dont Delete!!)"/>
      <sheetName val="NPV"/>
      <sheetName val="data"/>
      <sheetName val="Vessel"/>
      <sheetName val="FF-50"/>
      <sheetName val="AA.1.1 BNI"/>
      <sheetName val="Tabel"/>
      <sheetName val="Rekap Budget"/>
      <sheetName val="Rekap"/>
      <sheetName val="3800"/>
      <sheetName val="WS"/>
      <sheetName val="Saldo"/>
      <sheetName val="F1771-V"/>
      <sheetName val="RL-JL-08 Rev"/>
      <sheetName val="Plc Staff Recharges"/>
      <sheetName val="KKP"/>
    </sheetNames>
    <sheetDataSet>
      <sheetData sheetId="0" refreshError="1">
        <row r="2">
          <cell r="A2">
            <v>1000000000</v>
          </cell>
          <cell r="B2" t="str">
            <v>Aktiva</v>
          </cell>
          <cell r="C2">
            <v>28630652261.52</v>
          </cell>
          <cell r="D2">
            <v>54609044106.43</v>
          </cell>
          <cell r="E2">
            <v>45754155695.529999</v>
          </cell>
          <cell r="F2">
            <v>37485540672.419998</v>
          </cell>
        </row>
        <row r="3">
          <cell r="A3">
            <v>1100000000</v>
          </cell>
          <cell r="B3" t="str">
            <v xml:space="preserve">  Aktiva Lancar</v>
          </cell>
          <cell r="C3">
            <v>22864188104.369999</v>
          </cell>
          <cell r="D3">
            <v>43508011190.290001</v>
          </cell>
          <cell r="E3">
            <v>43402121388.440002</v>
          </cell>
          <cell r="F3">
            <v>22970077906.220001</v>
          </cell>
        </row>
        <row r="4">
          <cell r="A4">
            <v>1101000000</v>
          </cell>
          <cell r="B4" t="str">
            <v xml:space="preserve">    Kas dan Setara Kas</v>
          </cell>
          <cell r="C4">
            <v>22864188104.369999</v>
          </cell>
          <cell r="D4">
            <v>43508011190.290001</v>
          </cell>
          <cell r="E4">
            <v>43402121388.440002</v>
          </cell>
          <cell r="F4">
            <v>22970077906.220001</v>
          </cell>
        </row>
        <row r="5">
          <cell r="A5">
            <v>1101010000</v>
          </cell>
          <cell r="B5" t="str">
            <v xml:space="preserve">        Rekening qq Saldo Kredit Rekening Efek Nasabah</v>
          </cell>
          <cell r="C5">
            <v>0</v>
          </cell>
          <cell r="D5">
            <v>0</v>
          </cell>
          <cell r="E5">
            <v>0</v>
          </cell>
          <cell r="F5">
            <v>0</v>
          </cell>
        </row>
        <row r="6">
          <cell r="A6">
            <v>1101010100</v>
          </cell>
          <cell r="B6" t="str">
            <v xml:space="preserve">            Rekening qq Saldo Kredit Rekening Efek Nasabah - Terafiliasi</v>
          </cell>
          <cell r="C6">
            <v>0</v>
          </cell>
          <cell r="D6">
            <v>0</v>
          </cell>
          <cell r="E6">
            <v>0</v>
          </cell>
          <cell r="F6">
            <v>0</v>
          </cell>
        </row>
        <row r="7">
          <cell r="A7">
            <v>1101010200</v>
          </cell>
          <cell r="B7" t="str">
            <v xml:space="preserve">            Rekening qq Saldo Kredit Rekening Efek Nasabah - Tidak Terafiliasi</v>
          </cell>
          <cell r="C7">
            <v>0</v>
          </cell>
          <cell r="D7">
            <v>0</v>
          </cell>
          <cell r="E7">
            <v>0</v>
          </cell>
          <cell r="F7">
            <v>0</v>
          </cell>
        </row>
        <row r="8">
          <cell r="A8">
            <v>1101020000</v>
          </cell>
          <cell r="B8" t="str">
            <v xml:space="preserve">        Rekening qq Efek Nasabah</v>
          </cell>
          <cell r="C8">
            <v>0</v>
          </cell>
          <cell r="D8">
            <v>0</v>
          </cell>
          <cell r="E8">
            <v>0</v>
          </cell>
          <cell r="F8">
            <v>0</v>
          </cell>
        </row>
        <row r="9">
          <cell r="A9">
            <v>1101020100</v>
          </cell>
          <cell r="B9" t="str">
            <v xml:space="preserve">            Rekening qq Efek Nasabah - Terafiliasi</v>
          </cell>
          <cell r="C9">
            <v>0</v>
          </cell>
          <cell r="D9">
            <v>0</v>
          </cell>
          <cell r="E9">
            <v>0</v>
          </cell>
          <cell r="F9">
            <v>0</v>
          </cell>
        </row>
        <row r="10">
          <cell r="A10">
            <v>1101020200</v>
          </cell>
          <cell r="B10" t="str">
            <v xml:space="preserve">            Rekening qq Efek Nasabah - Tidak Terafiliasi</v>
          </cell>
          <cell r="C10">
            <v>0</v>
          </cell>
          <cell r="D10">
            <v>0</v>
          </cell>
          <cell r="E10">
            <v>0</v>
          </cell>
          <cell r="F10">
            <v>0</v>
          </cell>
        </row>
        <row r="11">
          <cell r="A11">
            <v>1101030000</v>
          </cell>
          <cell r="B11" t="str">
            <v xml:space="preserve">        Simpan Giro Bank</v>
          </cell>
          <cell r="C11">
            <v>2362188104.3699999</v>
          </cell>
          <cell r="D11">
            <v>24008011190.290001</v>
          </cell>
          <cell r="E11">
            <v>22902121388.439999</v>
          </cell>
          <cell r="F11">
            <v>3468077906.2199998</v>
          </cell>
        </row>
        <row r="12">
          <cell r="A12">
            <v>1101030100</v>
          </cell>
          <cell r="B12" t="str">
            <v xml:space="preserve">            Simpan Giro Bank - Terafiliasi</v>
          </cell>
          <cell r="C12">
            <v>0</v>
          </cell>
          <cell r="D12">
            <v>0</v>
          </cell>
          <cell r="E12">
            <v>0</v>
          </cell>
          <cell r="F12">
            <v>0</v>
          </cell>
        </row>
        <row r="13">
          <cell r="A13">
            <v>1101030200</v>
          </cell>
          <cell r="B13" t="str">
            <v xml:space="preserve">            Simpan Giro Bank - Tidak Terafiliasi</v>
          </cell>
          <cell r="C13">
            <v>2362188104.3699999</v>
          </cell>
          <cell r="D13">
            <v>24008011190.290001</v>
          </cell>
          <cell r="E13">
            <v>22902121388.439999</v>
          </cell>
          <cell r="F13">
            <v>3468077906.2199998</v>
          </cell>
        </row>
        <row r="14">
          <cell r="A14">
            <v>1101030201</v>
          </cell>
          <cell r="B14" t="str">
            <v xml:space="preserve">                SCB-IDR</v>
          </cell>
          <cell r="C14">
            <v>1231188758.6099999</v>
          </cell>
          <cell r="D14">
            <v>20614574181</v>
          </cell>
          <cell r="E14">
            <v>21260162308</v>
          </cell>
          <cell r="F14">
            <v>585600631.61000001</v>
          </cell>
        </row>
        <row r="15">
          <cell r="A15">
            <v>1101030202</v>
          </cell>
          <cell r="B15" t="str">
            <v xml:space="preserve">                SCB- USD (IDR Equivalent)</v>
          </cell>
          <cell r="C15">
            <v>122483566.87</v>
          </cell>
          <cell r="D15">
            <v>2529291265.29</v>
          </cell>
          <cell r="E15">
            <v>719602823.44000006</v>
          </cell>
          <cell r="F15">
            <v>1932172008.72</v>
          </cell>
        </row>
        <row r="16">
          <cell r="A16">
            <v>1101030203</v>
          </cell>
          <cell r="B16" t="str">
            <v xml:space="preserve">                BANK MANDIRI-IDR Sub Account</v>
          </cell>
          <cell r="C16">
            <v>36104</v>
          </cell>
          <cell r="D16">
            <v>0</v>
          </cell>
          <cell r="E16">
            <v>0</v>
          </cell>
          <cell r="F16">
            <v>36104</v>
          </cell>
        </row>
        <row r="17">
          <cell r="A17">
            <v>1101030204</v>
          </cell>
          <cell r="B17" t="str">
            <v xml:space="preserve">                BANK MANDIRI-IDR Main Account</v>
          </cell>
          <cell r="C17">
            <v>600370003.83000004</v>
          </cell>
          <cell r="D17">
            <v>1569197</v>
          </cell>
          <cell r="E17">
            <v>0</v>
          </cell>
          <cell r="F17">
            <v>601939200.83000004</v>
          </cell>
        </row>
        <row r="18">
          <cell r="A18">
            <v>1101030205</v>
          </cell>
          <cell r="B18" t="str">
            <v xml:space="preserve">                ABN Amro - OPERATING ACCOUNT</v>
          </cell>
          <cell r="C18">
            <v>0</v>
          </cell>
          <cell r="D18">
            <v>0</v>
          </cell>
          <cell r="E18">
            <v>0</v>
          </cell>
          <cell r="F18">
            <v>0</v>
          </cell>
        </row>
        <row r="19">
          <cell r="A19">
            <v>1101030206</v>
          </cell>
          <cell r="B19" t="str">
            <v xml:space="preserve">                ABN Amro-KPEI Settlement account</v>
          </cell>
          <cell r="C19">
            <v>0</v>
          </cell>
          <cell r="D19">
            <v>0</v>
          </cell>
          <cell r="E19">
            <v>0</v>
          </cell>
          <cell r="F19">
            <v>0</v>
          </cell>
        </row>
        <row r="20">
          <cell r="A20">
            <v>1101030207</v>
          </cell>
          <cell r="B20" t="str">
            <v xml:space="preserve">                ABN Amro- C BEST SETTLEMENT account</v>
          </cell>
          <cell r="C20">
            <v>0</v>
          </cell>
          <cell r="D20">
            <v>0</v>
          </cell>
          <cell r="E20">
            <v>0</v>
          </cell>
          <cell r="F20">
            <v>0</v>
          </cell>
        </row>
        <row r="21">
          <cell r="A21">
            <v>1101030208</v>
          </cell>
          <cell r="B21" t="str">
            <v xml:space="preserve">                Bank BNI -IDR Current account</v>
          </cell>
          <cell r="C21">
            <v>334439250</v>
          </cell>
          <cell r="D21">
            <v>812576547</v>
          </cell>
          <cell r="E21">
            <v>890812608</v>
          </cell>
          <cell r="F21">
            <v>256203189</v>
          </cell>
        </row>
        <row r="22">
          <cell r="A22">
            <v>1101030209</v>
          </cell>
          <cell r="B22" t="str">
            <v xml:space="preserve">                CITIBANK - IDR</v>
          </cell>
          <cell r="C22">
            <v>45247626</v>
          </cell>
          <cell r="D22">
            <v>50000000</v>
          </cell>
          <cell r="E22">
            <v>31543649</v>
          </cell>
          <cell r="F22">
            <v>63703977</v>
          </cell>
        </row>
        <row r="23">
          <cell r="A23">
            <v>1101030210</v>
          </cell>
          <cell r="B23" t="str">
            <v xml:space="preserve">                Deutsche Bank - IDR Current account</v>
          </cell>
          <cell r="C23">
            <v>28422795.059999999</v>
          </cell>
          <cell r="D23">
            <v>0</v>
          </cell>
          <cell r="E23">
            <v>0</v>
          </cell>
          <cell r="F23">
            <v>28422795.059999999</v>
          </cell>
        </row>
        <row r="24">
          <cell r="A24">
            <v>1101040000</v>
          </cell>
          <cell r="B24" t="str">
            <v xml:space="preserve">        Kas Kecil</v>
          </cell>
          <cell r="C24">
            <v>2000000</v>
          </cell>
          <cell r="D24">
            <v>0</v>
          </cell>
          <cell r="E24">
            <v>0</v>
          </cell>
          <cell r="F24">
            <v>2000000</v>
          </cell>
        </row>
        <row r="25">
          <cell r="A25">
            <v>1101040001</v>
          </cell>
          <cell r="B25" t="str">
            <v xml:space="preserve">            Kas Kecil-IDR</v>
          </cell>
          <cell r="C25">
            <v>0</v>
          </cell>
          <cell r="D25">
            <v>0</v>
          </cell>
          <cell r="E25">
            <v>0</v>
          </cell>
          <cell r="F25">
            <v>0</v>
          </cell>
        </row>
        <row r="26">
          <cell r="A26">
            <v>1101040100</v>
          </cell>
          <cell r="B26" t="str">
            <v xml:space="preserve">            Kas Kecil-IDR</v>
          </cell>
          <cell r="C26">
            <v>2000000</v>
          </cell>
          <cell r="D26">
            <v>0</v>
          </cell>
          <cell r="E26">
            <v>0</v>
          </cell>
          <cell r="F26">
            <v>2000000</v>
          </cell>
        </row>
        <row r="27">
          <cell r="A27">
            <v>1101040200</v>
          </cell>
          <cell r="B27" t="str">
            <v xml:space="preserve">            Kas Kecil-Mata Uang Asing</v>
          </cell>
          <cell r="C27">
            <v>0</v>
          </cell>
          <cell r="D27">
            <v>0</v>
          </cell>
          <cell r="E27">
            <v>0</v>
          </cell>
          <cell r="F27">
            <v>0</v>
          </cell>
        </row>
        <row r="28">
          <cell r="A28">
            <v>1101040201</v>
          </cell>
          <cell r="B28" t="str">
            <v xml:space="preserve">                Kas Kecil-SGD Equivalent</v>
          </cell>
          <cell r="C28">
            <v>0</v>
          </cell>
          <cell r="D28">
            <v>0</v>
          </cell>
          <cell r="E28">
            <v>0</v>
          </cell>
          <cell r="F28">
            <v>0</v>
          </cell>
        </row>
        <row r="29">
          <cell r="A29">
            <v>1101040201</v>
          </cell>
          <cell r="B29" t="str">
            <v xml:space="preserve">                KAS KECIL-SGD</v>
          </cell>
          <cell r="C29">
            <v>0</v>
          </cell>
          <cell r="D29">
            <v>0</v>
          </cell>
          <cell r="E29">
            <v>0</v>
          </cell>
          <cell r="F29">
            <v>0</v>
          </cell>
        </row>
        <row r="30">
          <cell r="A30">
            <v>1101040202</v>
          </cell>
          <cell r="B30" t="str">
            <v xml:space="preserve">                KAS KECIL-USD EQUIVALENT</v>
          </cell>
          <cell r="C30">
            <v>0</v>
          </cell>
          <cell r="D30">
            <v>0</v>
          </cell>
          <cell r="E30">
            <v>0</v>
          </cell>
          <cell r="F30">
            <v>0</v>
          </cell>
        </row>
        <row r="31">
          <cell r="A31">
            <v>1101040202</v>
          </cell>
          <cell r="B31" t="str">
            <v xml:space="preserve">                KAS KECIL- USD</v>
          </cell>
          <cell r="C31">
            <v>0</v>
          </cell>
          <cell r="D31">
            <v>0</v>
          </cell>
          <cell r="E31">
            <v>0</v>
          </cell>
          <cell r="F31">
            <v>0</v>
          </cell>
        </row>
        <row r="32">
          <cell r="A32">
            <v>1101040203</v>
          </cell>
          <cell r="B32" t="str">
            <v xml:space="preserve">                KAS KECIL-HKD</v>
          </cell>
          <cell r="C32">
            <v>0</v>
          </cell>
          <cell r="D32">
            <v>0</v>
          </cell>
          <cell r="E32">
            <v>0</v>
          </cell>
          <cell r="F32">
            <v>0</v>
          </cell>
        </row>
        <row r="33">
          <cell r="A33">
            <v>1101040203</v>
          </cell>
          <cell r="B33" t="str">
            <v xml:space="preserve">                KAS KECIL-HKD EQUIVALENT</v>
          </cell>
          <cell r="C33">
            <v>0</v>
          </cell>
          <cell r="D33">
            <v>0</v>
          </cell>
          <cell r="E33">
            <v>0</v>
          </cell>
          <cell r="F33">
            <v>0</v>
          </cell>
        </row>
        <row r="34">
          <cell r="A34">
            <v>1101040204</v>
          </cell>
          <cell r="B34" t="str">
            <v xml:space="preserve">                KAS KECIL-GBP</v>
          </cell>
          <cell r="C34">
            <v>0</v>
          </cell>
          <cell r="D34">
            <v>0</v>
          </cell>
          <cell r="E34">
            <v>0</v>
          </cell>
          <cell r="F34">
            <v>0</v>
          </cell>
        </row>
        <row r="35">
          <cell r="A35">
            <v>1101040204</v>
          </cell>
          <cell r="B35" t="str">
            <v xml:space="preserve">                KAS KECIL-GBP EQUIVALENT</v>
          </cell>
          <cell r="C35">
            <v>0</v>
          </cell>
          <cell r="D35">
            <v>0</v>
          </cell>
          <cell r="E35">
            <v>0</v>
          </cell>
          <cell r="F35">
            <v>0</v>
          </cell>
        </row>
        <row r="36">
          <cell r="A36">
            <v>1101040205</v>
          </cell>
          <cell r="B36" t="str">
            <v xml:space="preserve">                KAS KECIL-SFR EQUIVALENT</v>
          </cell>
          <cell r="C36">
            <v>0</v>
          </cell>
          <cell r="D36">
            <v>0</v>
          </cell>
          <cell r="E36">
            <v>0</v>
          </cell>
          <cell r="F36">
            <v>0</v>
          </cell>
        </row>
        <row r="37">
          <cell r="A37">
            <v>1101040205</v>
          </cell>
          <cell r="B37" t="str">
            <v xml:space="preserve">                KAS KECIL-SFR</v>
          </cell>
          <cell r="C37">
            <v>0</v>
          </cell>
          <cell r="D37">
            <v>0</v>
          </cell>
          <cell r="E37">
            <v>0</v>
          </cell>
          <cell r="F37">
            <v>0</v>
          </cell>
        </row>
        <row r="38">
          <cell r="A38">
            <v>1101040206</v>
          </cell>
          <cell r="B38" t="str">
            <v xml:space="preserve">                Kas Kecil-PHP-Equivalent</v>
          </cell>
          <cell r="C38">
            <v>0</v>
          </cell>
          <cell r="D38">
            <v>0</v>
          </cell>
          <cell r="E38">
            <v>0</v>
          </cell>
          <cell r="F38">
            <v>0</v>
          </cell>
        </row>
        <row r="39">
          <cell r="A39">
            <v>1101040206</v>
          </cell>
          <cell r="B39" t="str">
            <v xml:space="preserve">                Kas Kecil-PHP</v>
          </cell>
          <cell r="C39">
            <v>0</v>
          </cell>
          <cell r="D39">
            <v>0</v>
          </cell>
          <cell r="E39">
            <v>0</v>
          </cell>
          <cell r="F39">
            <v>0</v>
          </cell>
        </row>
        <row r="40">
          <cell r="A40">
            <v>1101050000</v>
          </cell>
          <cell r="B40" t="str">
            <v xml:space="preserve">        DEPOSITO BERJANGKA &lt; 3 BLN</v>
          </cell>
          <cell r="C40">
            <v>20500000000</v>
          </cell>
          <cell r="D40">
            <v>19500000000</v>
          </cell>
          <cell r="E40">
            <v>20500000000</v>
          </cell>
          <cell r="F40">
            <v>19500000000</v>
          </cell>
        </row>
        <row r="41">
          <cell r="A41">
            <v>1101050100</v>
          </cell>
          <cell r="B41" t="str">
            <v xml:space="preserve">            DEPOSITO BERJANGKA  IDR &lt; 3 BLN - TDK TERSFILIASI</v>
          </cell>
          <cell r="C41">
            <v>20500000000</v>
          </cell>
          <cell r="D41">
            <v>19500000000</v>
          </cell>
          <cell r="E41">
            <v>20500000000</v>
          </cell>
          <cell r="F41">
            <v>19500000000</v>
          </cell>
        </row>
        <row r="42">
          <cell r="A42">
            <v>1102000000</v>
          </cell>
          <cell r="B42" t="str">
            <v xml:space="preserve">    Deposito Berjangka &gt;3 bln</v>
          </cell>
          <cell r="C42">
            <v>0</v>
          </cell>
          <cell r="D42">
            <v>0</v>
          </cell>
          <cell r="E42">
            <v>0</v>
          </cell>
          <cell r="F42">
            <v>0</v>
          </cell>
        </row>
        <row r="43">
          <cell r="A43">
            <v>1102010000</v>
          </cell>
          <cell r="B43" t="str">
            <v xml:space="preserve">        Deposito Berjangka - Terafiliasi &gt; 3 bln</v>
          </cell>
          <cell r="C43">
            <v>0</v>
          </cell>
          <cell r="D43">
            <v>0</v>
          </cell>
          <cell r="E43">
            <v>0</v>
          </cell>
          <cell r="F43">
            <v>0</v>
          </cell>
        </row>
        <row r="44">
          <cell r="A44">
            <v>1102020000</v>
          </cell>
          <cell r="B44" t="str">
            <v xml:space="preserve">        Deposito Berjangka - Tidak Terafiliasi &gt; 3 bln</v>
          </cell>
          <cell r="C44">
            <v>0</v>
          </cell>
          <cell r="D44">
            <v>0</v>
          </cell>
          <cell r="E44">
            <v>0</v>
          </cell>
          <cell r="F44">
            <v>0</v>
          </cell>
        </row>
        <row r="45">
          <cell r="A45">
            <v>1102020100</v>
          </cell>
          <cell r="B45" t="str">
            <v xml:space="preserve">            Deposito IDR &gt; 3 bln</v>
          </cell>
          <cell r="C45">
            <v>0</v>
          </cell>
          <cell r="D45">
            <v>0</v>
          </cell>
          <cell r="E45">
            <v>0</v>
          </cell>
          <cell r="F45">
            <v>0</v>
          </cell>
        </row>
        <row r="46">
          <cell r="A46">
            <v>1102020200</v>
          </cell>
          <cell r="B46" t="str">
            <v xml:space="preserve">            Deposito USD &gt; 3 bln</v>
          </cell>
          <cell r="C46">
            <v>0</v>
          </cell>
          <cell r="D46">
            <v>0</v>
          </cell>
          <cell r="E46">
            <v>0</v>
          </cell>
          <cell r="F46">
            <v>0</v>
          </cell>
        </row>
        <row r="47">
          <cell r="A47">
            <v>1102020200</v>
          </cell>
          <cell r="B47" t="str">
            <v xml:space="preserve">            Deposito USD &gt; 3 bln</v>
          </cell>
          <cell r="C47">
            <v>0</v>
          </cell>
          <cell r="D47">
            <v>0</v>
          </cell>
          <cell r="E47">
            <v>0</v>
          </cell>
          <cell r="F47">
            <v>0</v>
          </cell>
        </row>
        <row r="48">
          <cell r="A48">
            <v>1103000000</v>
          </cell>
          <cell r="B48" t="str">
            <v xml:space="preserve">    Efek Beli dengan Janji Jual Kembali</v>
          </cell>
          <cell r="C48">
            <v>0</v>
          </cell>
          <cell r="D48">
            <v>0</v>
          </cell>
          <cell r="E48">
            <v>0</v>
          </cell>
          <cell r="F48">
            <v>0</v>
          </cell>
        </row>
        <row r="49">
          <cell r="A49">
            <v>1103010000</v>
          </cell>
          <cell r="B49" t="str">
            <v xml:space="preserve">        Efek Beli dengan Janji Jual Kembali - Terafiliasi</v>
          </cell>
          <cell r="C49">
            <v>0</v>
          </cell>
          <cell r="D49">
            <v>0</v>
          </cell>
          <cell r="E49">
            <v>0</v>
          </cell>
          <cell r="F49">
            <v>0</v>
          </cell>
        </row>
        <row r="50">
          <cell r="A50">
            <v>1103020000</v>
          </cell>
          <cell r="B50" t="str">
            <v xml:space="preserve">        Efek Beli dengan Janji Jual Kembali - Tidak Terafiliasi</v>
          </cell>
          <cell r="C50">
            <v>0</v>
          </cell>
          <cell r="D50">
            <v>0</v>
          </cell>
          <cell r="E50">
            <v>0</v>
          </cell>
          <cell r="F50">
            <v>0</v>
          </cell>
        </row>
        <row r="51">
          <cell r="A51">
            <v>1104000000</v>
          </cell>
          <cell r="B51" t="str">
            <v xml:space="preserve">    Portofolio Sendiri (Nilai Pasar Wajar)</v>
          </cell>
          <cell r="C51">
            <v>0</v>
          </cell>
          <cell r="D51">
            <v>0</v>
          </cell>
          <cell r="E51">
            <v>0</v>
          </cell>
          <cell r="F51">
            <v>0</v>
          </cell>
        </row>
        <row r="52">
          <cell r="A52">
            <v>1104010000</v>
          </cell>
          <cell r="B52" t="str">
            <v xml:space="preserve">        SBI dan Surat Hutang Pemerintah Indonesia</v>
          </cell>
          <cell r="C52">
            <v>0</v>
          </cell>
          <cell r="D52">
            <v>0</v>
          </cell>
          <cell r="E52">
            <v>0</v>
          </cell>
          <cell r="F52">
            <v>0</v>
          </cell>
        </row>
        <row r="53">
          <cell r="A53">
            <v>1104020000</v>
          </cell>
          <cell r="B53" t="str">
            <v xml:space="preserve">        SBPU Perusahaan Indonesia yang diperingkat</v>
          </cell>
          <cell r="C53">
            <v>0</v>
          </cell>
          <cell r="D53">
            <v>0</v>
          </cell>
          <cell r="E53">
            <v>0</v>
          </cell>
          <cell r="F53">
            <v>0</v>
          </cell>
        </row>
        <row r="54">
          <cell r="A54">
            <v>1104030000</v>
          </cell>
          <cell r="B54" t="str">
            <v xml:space="preserve">        Efek bersifat Ekuitas yang tercatat di Bursa Efek Indonesia</v>
          </cell>
          <cell r="C54">
            <v>0</v>
          </cell>
          <cell r="D54">
            <v>0</v>
          </cell>
          <cell r="E54">
            <v>0</v>
          </cell>
          <cell r="F54">
            <v>0</v>
          </cell>
        </row>
        <row r="55">
          <cell r="A55">
            <v>1104040000</v>
          </cell>
          <cell r="B55" t="str">
            <v xml:space="preserve">        Penyisihan Penurunan Nilai Efek Ekuitas</v>
          </cell>
          <cell r="C55">
            <v>0</v>
          </cell>
          <cell r="D55">
            <v>0</v>
          </cell>
          <cell r="E55">
            <v>0</v>
          </cell>
          <cell r="F55">
            <v>0</v>
          </cell>
        </row>
        <row r="56">
          <cell r="A56">
            <v>1104050000</v>
          </cell>
          <cell r="B56" t="str">
            <v xml:space="preserve">        Efek bersifat Hutang yang tercatat di Bursa Efek Indonesia</v>
          </cell>
          <cell r="C56">
            <v>0</v>
          </cell>
          <cell r="D56">
            <v>0</v>
          </cell>
          <cell r="E56">
            <v>0</v>
          </cell>
          <cell r="F56">
            <v>0</v>
          </cell>
        </row>
        <row r="57">
          <cell r="A57">
            <v>1104060000</v>
          </cell>
          <cell r="B57" t="str">
            <v xml:space="preserve">        Penyisihan Penurunan Nilai Efek Hutang</v>
          </cell>
          <cell r="C57">
            <v>0</v>
          </cell>
          <cell r="D57">
            <v>0</v>
          </cell>
          <cell r="E57">
            <v>0</v>
          </cell>
          <cell r="F57">
            <v>0</v>
          </cell>
        </row>
        <row r="58">
          <cell r="A58">
            <v>1104070000</v>
          </cell>
          <cell r="B58" t="str">
            <v xml:space="preserve">        Efek lain yang terdaftar di Bapepam</v>
          </cell>
          <cell r="C58">
            <v>0</v>
          </cell>
          <cell r="D58">
            <v>0</v>
          </cell>
          <cell r="E58">
            <v>0</v>
          </cell>
          <cell r="F58">
            <v>0</v>
          </cell>
        </row>
        <row r="59">
          <cell r="A59">
            <v>1104080000</v>
          </cell>
          <cell r="B59" t="str">
            <v xml:space="preserve">        Efek yang tercatat di Bursa Efek Luar Negeri</v>
          </cell>
          <cell r="C59">
            <v>0</v>
          </cell>
          <cell r="D59">
            <v>0</v>
          </cell>
          <cell r="E59">
            <v>0</v>
          </cell>
          <cell r="F59">
            <v>0</v>
          </cell>
        </row>
        <row r="60">
          <cell r="A60">
            <v>1105000000</v>
          </cell>
          <cell r="B60" t="str">
            <v xml:space="preserve">    Piutang Nasabah Pemilik Rekening Efek</v>
          </cell>
          <cell r="C60">
            <v>0</v>
          </cell>
          <cell r="D60">
            <v>0</v>
          </cell>
          <cell r="E60">
            <v>0</v>
          </cell>
          <cell r="F60">
            <v>0</v>
          </cell>
        </row>
        <row r="61">
          <cell r="A61">
            <v>1105010000</v>
          </cell>
          <cell r="B61" t="str">
            <v xml:space="preserve">        Transaksi Beli Efek</v>
          </cell>
          <cell r="C61">
            <v>0</v>
          </cell>
          <cell r="D61">
            <v>0</v>
          </cell>
          <cell r="E61">
            <v>0</v>
          </cell>
          <cell r="F61">
            <v>0</v>
          </cell>
        </row>
        <row r="62">
          <cell r="A62">
            <v>1105010100</v>
          </cell>
          <cell r="B62" t="str">
            <v xml:space="preserve">            Transaksi Beli Efek - Terafiliasi</v>
          </cell>
          <cell r="C62">
            <v>0</v>
          </cell>
          <cell r="D62">
            <v>0</v>
          </cell>
          <cell r="E62">
            <v>0</v>
          </cell>
          <cell r="F62">
            <v>0</v>
          </cell>
        </row>
        <row r="63">
          <cell r="A63">
            <v>1105010200</v>
          </cell>
          <cell r="B63" t="str">
            <v xml:space="preserve">            Transaksi Beli Efek  - Tidak Terafiliasi</v>
          </cell>
          <cell r="C63">
            <v>0</v>
          </cell>
          <cell r="D63">
            <v>0</v>
          </cell>
          <cell r="E63">
            <v>0</v>
          </cell>
          <cell r="F63">
            <v>0</v>
          </cell>
        </row>
        <row r="64">
          <cell r="A64">
            <v>1105020000</v>
          </cell>
          <cell r="B64" t="str">
            <v xml:space="preserve">        Saldo Debit Rekening Efek Nasabah</v>
          </cell>
          <cell r="C64">
            <v>0</v>
          </cell>
          <cell r="D64">
            <v>0</v>
          </cell>
          <cell r="E64">
            <v>0</v>
          </cell>
          <cell r="F64">
            <v>0</v>
          </cell>
        </row>
        <row r="65">
          <cell r="A65">
            <v>1105020100</v>
          </cell>
          <cell r="B65" t="str">
            <v xml:space="preserve">            Saldo Debit Rekening Efek Nasabah - Terafiliasi</v>
          </cell>
          <cell r="C65">
            <v>0</v>
          </cell>
          <cell r="D65">
            <v>0</v>
          </cell>
          <cell r="E65">
            <v>0</v>
          </cell>
          <cell r="F65">
            <v>0</v>
          </cell>
        </row>
        <row r="66">
          <cell r="A66">
            <v>1105020200</v>
          </cell>
          <cell r="B66" t="str">
            <v xml:space="preserve">            Saldo Debit Rekening Efek Nasabah - Tidak Terafililiasi</v>
          </cell>
          <cell r="C66">
            <v>0</v>
          </cell>
          <cell r="D66">
            <v>0</v>
          </cell>
          <cell r="E66">
            <v>0</v>
          </cell>
          <cell r="F66">
            <v>0</v>
          </cell>
        </row>
        <row r="67">
          <cell r="A67">
            <v>1106000000</v>
          </cell>
          <cell r="B67" t="str">
            <v xml:space="preserve">    Piutang Nasabah Umum</v>
          </cell>
          <cell r="C67">
            <v>0</v>
          </cell>
          <cell r="D67">
            <v>0</v>
          </cell>
          <cell r="E67">
            <v>0</v>
          </cell>
          <cell r="F67">
            <v>0</v>
          </cell>
        </row>
        <row r="68">
          <cell r="A68">
            <v>1106010000</v>
          </cell>
          <cell r="B68" t="str">
            <v xml:space="preserve">        Piutang Nasabah Umum - Terafiliasi</v>
          </cell>
          <cell r="C68">
            <v>0</v>
          </cell>
          <cell r="D68">
            <v>0</v>
          </cell>
          <cell r="E68">
            <v>0</v>
          </cell>
          <cell r="F68">
            <v>0</v>
          </cell>
        </row>
        <row r="69">
          <cell r="A69">
            <v>1106020000</v>
          </cell>
          <cell r="B69" t="str">
            <v xml:space="preserve">        Piutang Nasabah Umum - Tidak Terafiliasi</v>
          </cell>
          <cell r="C69">
            <v>0</v>
          </cell>
          <cell r="D69">
            <v>0</v>
          </cell>
          <cell r="E69">
            <v>0</v>
          </cell>
          <cell r="F69">
            <v>0</v>
          </cell>
        </row>
        <row r="70">
          <cell r="A70">
            <v>1107000000</v>
          </cell>
          <cell r="B70" t="str">
            <v xml:space="preserve">    Piutang Nasabah Kelembagaan</v>
          </cell>
          <cell r="C70">
            <v>0</v>
          </cell>
          <cell r="D70">
            <v>0</v>
          </cell>
          <cell r="E70">
            <v>0</v>
          </cell>
          <cell r="F70">
            <v>0</v>
          </cell>
        </row>
        <row r="71">
          <cell r="A71">
            <v>1107010000</v>
          </cell>
          <cell r="B71" t="str">
            <v xml:space="preserve">        Transaksi Beli Efek</v>
          </cell>
          <cell r="C71">
            <v>0</v>
          </cell>
          <cell r="D71">
            <v>0</v>
          </cell>
          <cell r="E71">
            <v>0</v>
          </cell>
          <cell r="F71">
            <v>0</v>
          </cell>
        </row>
        <row r="72">
          <cell r="A72">
            <v>1107010100</v>
          </cell>
          <cell r="B72" t="str">
            <v xml:space="preserve">            Transaksi Beli Efek - Terafiliasi</v>
          </cell>
          <cell r="C72">
            <v>0</v>
          </cell>
          <cell r="D72">
            <v>0</v>
          </cell>
          <cell r="E72">
            <v>0</v>
          </cell>
          <cell r="F72">
            <v>0</v>
          </cell>
        </row>
        <row r="73">
          <cell r="A73">
            <v>1107010200</v>
          </cell>
          <cell r="B73" t="str">
            <v xml:space="preserve">            Transaksi Beli Efek - Tidak Terafiliasi</v>
          </cell>
          <cell r="C73">
            <v>0</v>
          </cell>
          <cell r="D73">
            <v>0</v>
          </cell>
          <cell r="E73">
            <v>0</v>
          </cell>
          <cell r="F73">
            <v>0</v>
          </cell>
        </row>
        <row r="74">
          <cell r="A74">
            <v>1107020000</v>
          </cell>
          <cell r="B74" t="str">
            <v xml:space="preserve">        Gagal Serah - Transaksi Kelembagaan</v>
          </cell>
          <cell r="C74">
            <v>0</v>
          </cell>
          <cell r="D74">
            <v>0</v>
          </cell>
          <cell r="E74">
            <v>0</v>
          </cell>
          <cell r="F74">
            <v>0</v>
          </cell>
        </row>
        <row r="75">
          <cell r="A75">
            <v>1107020100</v>
          </cell>
          <cell r="B75" t="str">
            <v xml:space="preserve">            Gagal Serah  Transaksi Kelembagaan - Terafiliasi</v>
          </cell>
          <cell r="C75">
            <v>0</v>
          </cell>
          <cell r="D75">
            <v>0</v>
          </cell>
          <cell r="E75">
            <v>0</v>
          </cell>
          <cell r="F75">
            <v>0</v>
          </cell>
        </row>
        <row r="76">
          <cell r="A76">
            <v>1107020200</v>
          </cell>
          <cell r="B76" t="str">
            <v xml:space="preserve">            Gagal Serah  Transaksi Kelembagaan - Tidak Terafiliasi</v>
          </cell>
          <cell r="C76">
            <v>0</v>
          </cell>
          <cell r="D76">
            <v>0</v>
          </cell>
          <cell r="E76">
            <v>0</v>
          </cell>
          <cell r="F76">
            <v>0</v>
          </cell>
        </row>
        <row r="77">
          <cell r="A77">
            <v>1108000000</v>
          </cell>
          <cell r="B77" t="str">
            <v xml:space="preserve">    Piutang Lembaga Kliring dan Penjaminan</v>
          </cell>
          <cell r="C77">
            <v>0</v>
          </cell>
          <cell r="D77">
            <v>0</v>
          </cell>
          <cell r="E77">
            <v>0</v>
          </cell>
          <cell r="F77">
            <v>0</v>
          </cell>
        </row>
        <row r="78">
          <cell r="A78">
            <v>1108010000</v>
          </cell>
          <cell r="B78" t="str">
            <v xml:space="preserve">        Uang Jaminan untuk Peminjaman Efek</v>
          </cell>
          <cell r="C78">
            <v>0</v>
          </cell>
          <cell r="D78">
            <v>0</v>
          </cell>
          <cell r="E78">
            <v>0</v>
          </cell>
          <cell r="F78">
            <v>0</v>
          </cell>
        </row>
        <row r="79">
          <cell r="A79">
            <v>1108020000</v>
          </cell>
          <cell r="B79" t="str">
            <v xml:space="preserve">        Uang Jaminan untuk Transaksi Bursa</v>
          </cell>
          <cell r="C79">
            <v>0</v>
          </cell>
          <cell r="D79">
            <v>0</v>
          </cell>
          <cell r="E79">
            <v>0</v>
          </cell>
          <cell r="F79">
            <v>0</v>
          </cell>
        </row>
        <row r="80">
          <cell r="A80">
            <v>1108030000</v>
          </cell>
          <cell r="B80" t="str">
            <v xml:space="preserve">        Piutang Transaksi Bursa</v>
          </cell>
          <cell r="C80">
            <v>0</v>
          </cell>
          <cell r="D80">
            <v>0</v>
          </cell>
          <cell r="E80">
            <v>0</v>
          </cell>
          <cell r="F80">
            <v>0</v>
          </cell>
        </row>
        <row r="81">
          <cell r="A81">
            <v>1109000000</v>
          </cell>
          <cell r="B81" t="str">
            <v xml:space="preserve">    Piutang Perusahaan Efek</v>
          </cell>
          <cell r="C81">
            <v>0</v>
          </cell>
          <cell r="D81">
            <v>0</v>
          </cell>
          <cell r="E81">
            <v>0</v>
          </cell>
          <cell r="F81">
            <v>0</v>
          </cell>
        </row>
        <row r="82">
          <cell r="A82">
            <v>1109010000</v>
          </cell>
          <cell r="B82" t="str">
            <v xml:space="preserve">        Uang Jaminan untuk Peminjaman Efek</v>
          </cell>
          <cell r="C82">
            <v>0</v>
          </cell>
          <cell r="D82">
            <v>0</v>
          </cell>
          <cell r="E82">
            <v>0</v>
          </cell>
          <cell r="F82">
            <v>0</v>
          </cell>
        </row>
        <row r="83">
          <cell r="A83">
            <v>1109010100</v>
          </cell>
          <cell r="B83" t="str">
            <v xml:space="preserve">            Uang Jaminan untuk Peminjaman Efek - Terafiliasi</v>
          </cell>
          <cell r="C83">
            <v>0</v>
          </cell>
          <cell r="D83">
            <v>0</v>
          </cell>
          <cell r="E83">
            <v>0</v>
          </cell>
          <cell r="F83">
            <v>0</v>
          </cell>
        </row>
        <row r="84">
          <cell r="A84">
            <v>1109010200</v>
          </cell>
          <cell r="B84" t="str">
            <v xml:space="preserve">            Uang Jaminan untuk Peminjaman Efek - Tidak Terafiliasi</v>
          </cell>
          <cell r="C84">
            <v>0</v>
          </cell>
          <cell r="D84">
            <v>0</v>
          </cell>
          <cell r="E84">
            <v>0</v>
          </cell>
          <cell r="F84">
            <v>0</v>
          </cell>
        </row>
        <row r="85">
          <cell r="A85">
            <v>1109020000</v>
          </cell>
          <cell r="B85" t="str">
            <v xml:space="preserve">        Saldo Rekening Efek pada Anggota Kliring</v>
          </cell>
          <cell r="C85">
            <v>0</v>
          </cell>
          <cell r="D85">
            <v>0</v>
          </cell>
          <cell r="E85">
            <v>0</v>
          </cell>
          <cell r="F85">
            <v>0</v>
          </cell>
        </row>
        <row r="86">
          <cell r="A86">
            <v>1109020100</v>
          </cell>
          <cell r="B86" t="str">
            <v xml:space="preserve">            Saldo Rekening Efek pada Anggota Kliring - Terafiliasi</v>
          </cell>
          <cell r="C86">
            <v>0</v>
          </cell>
          <cell r="D86">
            <v>0</v>
          </cell>
          <cell r="E86">
            <v>0</v>
          </cell>
          <cell r="F86">
            <v>0</v>
          </cell>
        </row>
        <row r="87">
          <cell r="A87">
            <v>1109020200</v>
          </cell>
          <cell r="B87" t="str">
            <v xml:space="preserve">            Saldo Rekening Efek pada Anggota Kliring - Tidak Terafiliasi</v>
          </cell>
          <cell r="C87">
            <v>0</v>
          </cell>
          <cell r="D87">
            <v>0</v>
          </cell>
          <cell r="E87">
            <v>0</v>
          </cell>
          <cell r="F87">
            <v>0</v>
          </cell>
        </row>
        <row r="88">
          <cell r="A88">
            <v>1109030000</v>
          </cell>
          <cell r="B88" t="str">
            <v xml:space="preserve">        Transaksi Jual Efek</v>
          </cell>
          <cell r="C88">
            <v>0</v>
          </cell>
          <cell r="D88">
            <v>0</v>
          </cell>
          <cell r="E88">
            <v>0</v>
          </cell>
          <cell r="F88">
            <v>0</v>
          </cell>
        </row>
        <row r="89">
          <cell r="A89">
            <v>1109030100</v>
          </cell>
          <cell r="B89" t="str">
            <v xml:space="preserve">            Transaksi Jual Efek - Terafiliasi</v>
          </cell>
          <cell r="C89">
            <v>0</v>
          </cell>
          <cell r="D89">
            <v>0</v>
          </cell>
          <cell r="E89">
            <v>0</v>
          </cell>
          <cell r="F89">
            <v>0</v>
          </cell>
        </row>
        <row r="90">
          <cell r="A90">
            <v>1109030200</v>
          </cell>
          <cell r="B90" t="str">
            <v xml:space="preserve">            Transaksi Jual Efek - Tidak Terafiliasi</v>
          </cell>
          <cell r="C90">
            <v>0</v>
          </cell>
          <cell r="D90">
            <v>0</v>
          </cell>
          <cell r="E90">
            <v>0</v>
          </cell>
          <cell r="F90">
            <v>0</v>
          </cell>
        </row>
        <row r="91">
          <cell r="A91">
            <v>1109040000</v>
          </cell>
          <cell r="B91" t="str">
            <v xml:space="preserve">        Piutang Komisi</v>
          </cell>
          <cell r="C91">
            <v>0</v>
          </cell>
          <cell r="D91">
            <v>0</v>
          </cell>
          <cell r="E91">
            <v>0</v>
          </cell>
          <cell r="F91">
            <v>0</v>
          </cell>
        </row>
        <row r="92">
          <cell r="A92">
            <v>1109040100</v>
          </cell>
          <cell r="B92" t="str">
            <v xml:space="preserve">            Piutang Komisi - Terafiliasi</v>
          </cell>
          <cell r="C92">
            <v>0</v>
          </cell>
          <cell r="D92">
            <v>0</v>
          </cell>
          <cell r="E92">
            <v>0</v>
          </cell>
          <cell r="F92">
            <v>0</v>
          </cell>
        </row>
        <row r="93">
          <cell r="A93">
            <v>1109040200</v>
          </cell>
          <cell r="B93" t="str">
            <v xml:space="preserve">            Piutang Komisi - Tidak Terafiliasi</v>
          </cell>
          <cell r="C93">
            <v>0</v>
          </cell>
          <cell r="D93">
            <v>0</v>
          </cell>
          <cell r="E93">
            <v>0</v>
          </cell>
          <cell r="F93">
            <v>0</v>
          </cell>
        </row>
        <row r="94">
          <cell r="A94">
            <v>1109050000</v>
          </cell>
          <cell r="B94" t="str">
            <v xml:space="preserve">        Gagal Serah - Perusahaan Efek</v>
          </cell>
          <cell r="C94">
            <v>0</v>
          </cell>
          <cell r="D94">
            <v>0</v>
          </cell>
          <cell r="E94">
            <v>0</v>
          </cell>
          <cell r="F94">
            <v>0</v>
          </cell>
        </row>
        <row r="95">
          <cell r="A95">
            <v>1109050100</v>
          </cell>
          <cell r="B95" t="str">
            <v xml:space="preserve">            Gagal Serah Perusahaan Efek - Terafiliasi</v>
          </cell>
          <cell r="C95">
            <v>0</v>
          </cell>
          <cell r="D95">
            <v>0</v>
          </cell>
          <cell r="E95">
            <v>0</v>
          </cell>
          <cell r="F95">
            <v>0</v>
          </cell>
        </row>
        <row r="96">
          <cell r="A96">
            <v>1109050200</v>
          </cell>
          <cell r="B96" t="str">
            <v xml:space="preserve">            Gagal Serah Perusahaan Efek - Tidak Terafiliasi</v>
          </cell>
          <cell r="C96">
            <v>0</v>
          </cell>
          <cell r="D96">
            <v>0</v>
          </cell>
          <cell r="E96">
            <v>0</v>
          </cell>
          <cell r="F96">
            <v>0</v>
          </cell>
        </row>
        <row r="97">
          <cell r="A97">
            <v>1110000000</v>
          </cell>
          <cell r="B97" t="str">
            <v xml:space="preserve">    Piutang Dividen dan Bunga</v>
          </cell>
          <cell r="C97">
            <v>0</v>
          </cell>
          <cell r="D97">
            <v>0</v>
          </cell>
          <cell r="E97">
            <v>0</v>
          </cell>
          <cell r="F97">
            <v>0</v>
          </cell>
        </row>
        <row r="98">
          <cell r="A98">
            <v>1110010000</v>
          </cell>
          <cell r="B98" t="str">
            <v xml:space="preserve">        Piutang Dividen</v>
          </cell>
          <cell r="C98">
            <v>0</v>
          </cell>
          <cell r="D98">
            <v>0</v>
          </cell>
          <cell r="E98">
            <v>0</v>
          </cell>
          <cell r="F98">
            <v>0</v>
          </cell>
        </row>
        <row r="99">
          <cell r="A99">
            <v>1110020000</v>
          </cell>
          <cell r="B99" t="str">
            <v xml:space="preserve">        Piutang Bunga</v>
          </cell>
          <cell r="C99">
            <v>0</v>
          </cell>
          <cell r="D99">
            <v>0</v>
          </cell>
          <cell r="E99">
            <v>0</v>
          </cell>
          <cell r="F99">
            <v>0</v>
          </cell>
        </row>
        <row r="100">
          <cell r="A100">
            <v>1199999999</v>
          </cell>
          <cell r="B100" t="str">
            <v xml:space="preserve">    Rekening Perantara Transaksi</v>
          </cell>
          <cell r="C100">
            <v>0</v>
          </cell>
          <cell r="D100">
            <v>0</v>
          </cell>
          <cell r="E100">
            <v>0</v>
          </cell>
          <cell r="F100">
            <v>0</v>
          </cell>
        </row>
        <row r="101">
          <cell r="A101">
            <v>1200000000</v>
          </cell>
          <cell r="B101" t="str">
            <v xml:space="preserve">  Penyertaan di Bursa Efek</v>
          </cell>
          <cell r="C101">
            <v>660000000</v>
          </cell>
          <cell r="D101">
            <v>0</v>
          </cell>
          <cell r="E101">
            <v>0</v>
          </cell>
          <cell r="F101">
            <v>660000000</v>
          </cell>
        </row>
        <row r="102">
          <cell r="A102">
            <v>1200010000</v>
          </cell>
          <cell r="B102" t="str">
            <v xml:space="preserve">        Penyertaan di PT. Bursa Efek Jakarta</v>
          </cell>
          <cell r="C102">
            <v>60000000</v>
          </cell>
          <cell r="D102">
            <v>0</v>
          </cell>
          <cell r="E102">
            <v>0</v>
          </cell>
          <cell r="F102">
            <v>60000000</v>
          </cell>
        </row>
        <row r="103">
          <cell r="A103">
            <v>1300000000</v>
          </cell>
          <cell r="B103" t="str">
            <v xml:space="preserve">        Penyertaan Lainnya</v>
          </cell>
          <cell r="C103">
            <v>0</v>
          </cell>
          <cell r="D103">
            <v>0</v>
          </cell>
          <cell r="E103">
            <v>0</v>
          </cell>
          <cell r="F103">
            <v>0</v>
          </cell>
        </row>
        <row r="104">
          <cell r="A104">
            <v>1300010000</v>
          </cell>
          <cell r="B104" t="str">
            <v xml:space="preserve">        Penyertaan pada PT. K S E I</v>
          </cell>
          <cell r="C104">
            <v>600000000</v>
          </cell>
          <cell r="D104">
            <v>0</v>
          </cell>
          <cell r="E104">
            <v>0</v>
          </cell>
          <cell r="F104">
            <v>600000000</v>
          </cell>
        </row>
        <row r="105">
          <cell r="A105">
            <v>1400000000</v>
          </cell>
          <cell r="B105" t="str">
            <v xml:space="preserve">  Jaminan Lainnya</v>
          </cell>
          <cell r="C105">
            <v>106194484.63</v>
          </cell>
          <cell r="D105">
            <v>0</v>
          </cell>
          <cell r="E105">
            <v>0</v>
          </cell>
          <cell r="F105">
            <v>106194484.63</v>
          </cell>
        </row>
        <row r="106">
          <cell r="A106">
            <v>1400010000</v>
          </cell>
          <cell r="B106" t="str">
            <v xml:space="preserve">        Dana Kliring pada LKP</v>
          </cell>
          <cell r="C106">
            <v>106194484.63</v>
          </cell>
          <cell r="D106">
            <v>0</v>
          </cell>
          <cell r="E106">
            <v>0</v>
          </cell>
          <cell r="F106">
            <v>106194484.63</v>
          </cell>
        </row>
        <row r="107">
          <cell r="A107">
            <v>1500000000</v>
          </cell>
          <cell r="B107" t="str">
            <v xml:space="preserve">  Selisih Efek Positif</v>
          </cell>
          <cell r="C107">
            <v>0</v>
          </cell>
          <cell r="D107">
            <v>0</v>
          </cell>
          <cell r="E107">
            <v>0</v>
          </cell>
          <cell r="F107">
            <v>0</v>
          </cell>
        </row>
        <row r="108">
          <cell r="A108">
            <v>1600000000</v>
          </cell>
          <cell r="B108" t="str">
            <v xml:space="preserve">  Aktiva Keuangan Lainnya</v>
          </cell>
          <cell r="C108">
            <v>4029305904.96</v>
          </cell>
          <cell r="D108">
            <v>11042453014.280001</v>
          </cell>
          <cell r="E108">
            <v>2327047684.8000002</v>
          </cell>
          <cell r="F108">
            <v>12744711234.440001</v>
          </cell>
        </row>
        <row r="109">
          <cell r="A109">
            <v>1600010000</v>
          </cell>
          <cell r="B109" t="str">
            <v xml:space="preserve">        Piutang Dana Kliring - LKP</v>
          </cell>
          <cell r="C109">
            <v>0</v>
          </cell>
          <cell r="D109">
            <v>0</v>
          </cell>
          <cell r="E109">
            <v>0</v>
          </cell>
          <cell r="F109">
            <v>0</v>
          </cell>
        </row>
        <row r="110">
          <cell r="A110">
            <v>1600020000</v>
          </cell>
          <cell r="B110" t="str">
            <v xml:space="preserve">        Biaya di bayar di muka</v>
          </cell>
          <cell r="C110">
            <v>416215190.08999997</v>
          </cell>
          <cell r="D110">
            <v>210597705.99000001</v>
          </cell>
          <cell r="E110">
            <v>357028167.95999998</v>
          </cell>
          <cell r="F110">
            <v>269784728.13</v>
          </cell>
        </row>
        <row r="111">
          <cell r="A111">
            <v>1600020100</v>
          </cell>
          <cell r="B111" t="str">
            <v xml:space="preserve">            Sewa Gedung/Kantor</v>
          </cell>
          <cell r="C111">
            <v>67192896</v>
          </cell>
          <cell r="D111">
            <v>77118953</v>
          </cell>
          <cell r="E111">
            <v>67192896</v>
          </cell>
          <cell r="F111">
            <v>77118953</v>
          </cell>
        </row>
        <row r="112">
          <cell r="A112">
            <v>1600020200</v>
          </cell>
          <cell r="B112" t="str">
            <v xml:space="preserve">            Asuransi</v>
          </cell>
          <cell r="C112">
            <v>37363448.5</v>
          </cell>
          <cell r="D112">
            <v>0</v>
          </cell>
          <cell r="E112">
            <v>7893477</v>
          </cell>
          <cell r="F112">
            <v>29469971.5</v>
          </cell>
        </row>
        <row r="113">
          <cell r="A113">
            <v>1600020300</v>
          </cell>
          <cell r="B113" t="str">
            <v xml:space="preserve">            Pembayaran di Muka/Advance</v>
          </cell>
          <cell r="C113">
            <v>178801439.59</v>
          </cell>
          <cell r="D113">
            <v>133478752.98999999</v>
          </cell>
          <cell r="E113">
            <v>233938355.96000001</v>
          </cell>
          <cell r="F113">
            <v>78341836.629999995</v>
          </cell>
        </row>
        <row r="114">
          <cell r="A114">
            <v>1600020301</v>
          </cell>
          <cell r="B114" t="str">
            <v xml:space="preserve">              PEMBAYARAN DI MUKA/ADVANCE IDR Equivalent</v>
          </cell>
          <cell r="C114">
            <v>158231396.59</v>
          </cell>
          <cell r="D114">
            <v>95332787.989999995</v>
          </cell>
          <cell r="E114">
            <v>192186548.96000001</v>
          </cell>
          <cell r="F114">
            <v>61377635.630000003</v>
          </cell>
        </row>
        <row r="115">
          <cell r="A115">
            <v>1600020301</v>
          </cell>
          <cell r="B115" t="str">
            <v xml:space="preserve">              PEMBAYARAN DI MUKA/ADVANCE USD</v>
          </cell>
          <cell r="C115">
            <v>18610.16</v>
          </cell>
          <cell r="D115">
            <v>10232.41</v>
          </cell>
          <cell r="E115">
            <v>21548.82</v>
          </cell>
          <cell r="F115">
            <v>7293.75</v>
          </cell>
        </row>
        <row r="116">
          <cell r="A116">
            <v>1600020302</v>
          </cell>
          <cell r="B116" t="str">
            <v xml:space="preserve">              PEMBAYARAN DI MUKA/ADVANCE HKD</v>
          </cell>
          <cell r="C116">
            <v>0</v>
          </cell>
          <cell r="D116">
            <v>0</v>
          </cell>
          <cell r="E116">
            <v>0</v>
          </cell>
          <cell r="F116">
            <v>0</v>
          </cell>
        </row>
        <row r="117">
          <cell r="A117">
            <v>1600020302</v>
          </cell>
          <cell r="B117" t="str">
            <v xml:space="preserve">              PEMBAYARAN DI MUKA/ADVANCE IDR EQUIVALENT</v>
          </cell>
          <cell r="C117">
            <v>0</v>
          </cell>
          <cell r="D117">
            <v>0</v>
          </cell>
          <cell r="E117">
            <v>0</v>
          </cell>
          <cell r="F117">
            <v>0</v>
          </cell>
        </row>
        <row r="118">
          <cell r="A118">
            <v>1600020303</v>
          </cell>
          <cell r="B118" t="str">
            <v xml:space="preserve">              PEMBAYARAN DI MUKA/ADVANCE IDR  EQUIVALENT</v>
          </cell>
          <cell r="C118">
            <v>0</v>
          </cell>
          <cell r="D118">
            <v>0</v>
          </cell>
          <cell r="E118">
            <v>0</v>
          </cell>
          <cell r="F118">
            <v>0</v>
          </cell>
        </row>
        <row r="119">
          <cell r="A119">
            <v>1600020303</v>
          </cell>
          <cell r="B119" t="str">
            <v xml:space="preserve">              PEMBAYARAN DI MUKA/ADVANCE SGD</v>
          </cell>
          <cell r="C119">
            <v>0</v>
          </cell>
          <cell r="D119">
            <v>0</v>
          </cell>
          <cell r="E119">
            <v>0</v>
          </cell>
          <cell r="F119">
            <v>0</v>
          </cell>
        </row>
        <row r="120">
          <cell r="A120">
            <v>1600020304</v>
          </cell>
          <cell r="B120" t="str">
            <v xml:space="preserve">              PEMBAYARAN DI MUKA/ADVANCE GBP</v>
          </cell>
          <cell r="C120">
            <v>0</v>
          </cell>
          <cell r="D120">
            <v>0</v>
          </cell>
          <cell r="E120">
            <v>0</v>
          </cell>
          <cell r="F120">
            <v>0</v>
          </cell>
        </row>
        <row r="121">
          <cell r="A121">
            <v>1600020304</v>
          </cell>
          <cell r="B121" t="str">
            <v xml:space="preserve">              PEMBAYARAN DI MUKA/ADVANCE IDR  EQUIVALENT</v>
          </cell>
          <cell r="C121">
            <v>0</v>
          </cell>
          <cell r="D121">
            <v>0</v>
          </cell>
          <cell r="E121">
            <v>0</v>
          </cell>
          <cell r="F121">
            <v>0</v>
          </cell>
        </row>
        <row r="122">
          <cell r="A122">
            <v>1600020306</v>
          </cell>
          <cell r="B122" t="str">
            <v xml:space="preserve">              PEMBAYARAN DI MUKA/ADVANCE IDR</v>
          </cell>
          <cell r="C122">
            <v>20570043</v>
          </cell>
          <cell r="D122">
            <v>38145965</v>
          </cell>
          <cell r="E122">
            <v>41751807</v>
          </cell>
          <cell r="F122">
            <v>16964201</v>
          </cell>
        </row>
        <row r="123">
          <cell r="A123">
            <v>1600020400</v>
          </cell>
          <cell r="B123" t="str">
            <v xml:space="preserve">            Lainnya</v>
          </cell>
          <cell r="C123">
            <v>132857406</v>
          </cell>
          <cell r="D123">
            <v>0</v>
          </cell>
          <cell r="E123">
            <v>48003439</v>
          </cell>
          <cell r="F123">
            <v>84853967</v>
          </cell>
        </row>
        <row r="124">
          <cell r="A124">
            <v>1600030000</v>
          </cell>
          <cell r="B124" t="str">
            <v xml:space="preserve">        Pajak Dibayar Dimuka</v>
          </cell>
          <cell r="C124">
            <v>1573541643</v>
          </cell>
          <cell r="D124">
            <v>1584801886</v>
          </cell>
          <cell r="E124">
            <v>0</v>
          </cell>
          <cell r="F124">
            <v>3158343529</v>
          </cell>
        </row>
        <row r="125">
          <cell r="A125">
            <v>1600030100</v>
          </cell>
          <cell r="B125" t="str">
            <v xml:space="preserve">            Pph pasal 21</v>
          </cell>
          <cell r="C125">
            <v>0</v>
          </cell>
          <cell r="D125">
            <v>0</v>
          </cell>
          <cell r="E125">
            <v>0</v>
          </cell>
          <cell r="F125">
            <v>0</v>
          </cell>
        </row>
        <row r="126">
          <cell r="A126">
            <v>1600030200</v>
          </cell>
          <cell r="B126" t="str">
            <v xml:space="preserve">            Pph pasal 23/26</v>
          </cell>
          <cell r="C126">
            <v>3828000</v>
          </cell>
          <cell r="D126">
            <v>565491552</v>
          </cell>
          <cell r="E126">
            <v>0</v>
          </cell>
          <cell r="F126">
            <v>569319552</v>
          </cell>
        </row>
        <row r="127">
          <cell r="A127">
            <v>1600030300</v>
          </cell>
          <cell r="B127" t="str">
            <v xml:space="preserve">            Pph pasal 25</v>
          </cell>
          <cell r="C127">
            <v>416851236</v>
          </cell>
          <cell r="D127">
            <v>57144417</v>
          </cell>
          <cell r="E127">
            <v>0</v>
          </cell>
          <cell r="F127">
            <v>473995653</v>
          </cell>
        </row>
        <row r="128">
          <cell r="A128">
            <v>1600030400</v>
          </cell>
          <cell r="B128" t="str">
            <v xml:space="preserve">            Fiskal Luar Negri</v>
          </cell>
          <cell r="C128">
            <v>24000000</v>
          </cell>
          <cell r="D128">
            <v>7000000</v>
          </cell>
          <cell r="E128">
            <v>0</v>
          </cell>
          <cell r="F128">
            <v>31000000</v>
          </cell>
        </row>
        <row r="129">
          <cell r="A129">
            <v>1600030500</v>
          </cell>
          <cell r="B129" t="str">
            <v xml:space="preserve">            PPN Masukan</v>
          </cell>
          <cell r="C129">
            <v>1128862407</v>
          </cell>
          <cell r="D129">
            <v>16240604</v>
          </cell>
          <cell r="E129">
            <v>0</v>
          </cell>
          <cell r="F129">
            <v>1145103011</v>
          </cell>
        </row>
        <row r="130">
          <cell r="A130">
            <v>1600030600</v>
          </cell>
          <cell r="B130" t="str">
            <v xml:space="preserve">            PPN Keluaran paid by issuer</v>
          </cell>
          <cell r="C130">
            <v>0</v>
          </cell>
          <cell r="D130">
            <v>938925313</v>
          </cell>
          <cell r="E130">
            <v>0</v>
          </cell>
          <cell r="F130">
            <v>938925313</v>
          </cell>
        </row>
        <row r="131">
          <cell r="A131">
            <v>1600040000</v>
          </cell>
          <cell r="B131" t="str">
            <v xml:space="preserve">        Pinjaman Karyawan</v>
          </cell>
          <cell r="C131">
            <v>0</v>
          </cell>
          <cell r="D131">
            <v>0</v>
          </cell>
          <cell r="E131">
            <v>0</v>
          </cell>
          <cell r="F131">
            <v>0</v>
          </cell>
        </row>
        <row r="132">
          <cell r="A132">
            <v>1600040200</v>
          </cell>
          <cell r="B132" t="str">
            <v xml:space="preserve">            PINJAMAN KARYAWAN IDR</v>
          </cell>
          <cell r="C132">
            <v>0</v>
          </cell>
          <cell r="D132">
            <v>0</v>
          </cell>
          <cell r="E132">
            <v>0</v>
          </cell>
          <cell r="F132">
            <v>0</v>
          </cell>
        </row>
        <row r="133">
          <cell r="A133">
            <v>1600050000</v>
          </cell>
          <cell r="B133" t="str">
            <v xml:space="preserve">        Piutang Antar Kantor</v>
          </cell>
          <cell r="C133">
            <v>1929267025.8099999</v>
          </cell>
          <cell r="D133">
            <v>361936149.13</v>
          </cell>
          <cell r="E133">
            <v>1901138478.48</v>
          </cell>
          <cell r="F133">
            <v>390064696.44999999</v>
          </cell>
        </row>
        <row r="134">
          <cell r="A134">
            <v>1600050100</v>
          </cell>
          <cell r="B134" t="str">
            <v xml:space="preserve">            Piutang dari UBS AG Reps office</v>
          </cell>
          <cell r="C134">
            <v>3836500</v>
          </cell>
          <cell r="D134">
            <v>0</v>
          </cell>
          <cell r="E134">
            <v>3836500</v>
          </cell>
          <cell r="F134">
            <v>0</v>
          </cell>
        </row>
        <row r="135">
          <cell r="A135">
            <v>1600050200</v>
          </cell>
          <cell r="B135" t="str">
            <v xml:space="preserve">            Piutang dari PT UBS Securities Indonesia</v>
          </cell>
          <cell r="C135">
            <v>0</v>
          </cell>
          <cell r="D135">
            <v>0</v>
          </cell>
          <cell r="E135">
            <v>0</v>
          </cell>
          <cell r="F135">
            <v>0</v>
          </cell>
        </row>
        <row r="136">
          <cell r="A136">
            <v>1600050300</v>
          </cell>
          <cell r="B136" t="str">
            <v xml:space="preserve">          Piutang dari UBS AG Hongkong</v>
          </cell>
          <cell r="C136">
            <v>2271023.7999999998</v>
          </cell>
          <cell r="D136">
            <v>4822.2</v>
          </cell>
          <cell r="E136">
            <v>12681</v>
          </cell>
          <cell r="F136">
            <v>2263165</v>
          </cell>
        </row>
        <row r="137">
          <cell r="A137">
            <v>1600050301</v>
          </cell>
          <cell r="B137" t="str">
            <v xml:space="preserve">            Piutang dari UBS AG Hongkong</v>
          </cell>
          <cell r="C137">
            <v>1505806</v>
          </cell>
          <cell r="D137">
            <v>0</v>
          </cell>
          <cell r="E137">
            <v>0</v>
          </cell>
          <cell r="F137">
            <v>1505806</v>
          </cell>
        </row>
        <row r="138">
          <cell r="A138">
            <v>1600050303</v>
          </cell>
          <cell r="B138" t="str">
            <v xml:space="preserve">            PIUTANG DARI UBS AG HONGKONG- IDR EQ</v>
          </cell>
          <cell r="C138">
            <v>765217.8</v>
          </cell>
          <cell r="D138">
            <v>4822.2</v>
          </cell>
          <cell r="E138">
            <v>12681</v>
          </cell>
          <cell r="F138">
            <v>757359</v>
          </cell>
        </row>
        <row r="139">
          <cell r="A139">
            <v>1600050303</v>
          </cell>
          <cell r="B139" t="str">
            <v xml:space="preserve">            PIUTANG DARI UBS AG HONGKONG - USD</v>
          </cell>
          <cell r="C139">
            <v>90</v>
          </cell>
          <cell r="D139">
            <v>0</v>
          </cell>
          <cell r="E139">
            <v>0</v>
          </cell>
          <cell r="F139">
            <v>90</v>
          </cell>
        </row>
        <row r="140">
          <cell r="A140">
            <v>1600050400</v>
          </cell>
          <cell r="B140" t="str">
            <v xml:space="preserve">          Piutang dari UBS AG Singapore</v>
          </cell>
          <cell r="C140">
            <v>1923159502.01</v>
          </cell>
          <cell r="D140">
            <v>361931326.93000001</v>
          </cell>
          <cell r="E140">
            <v>1897289297.48</v>
          </cell>
          <cell r="F140">
            <v>387801531.44999999</v>
          </cell>
        </row>
        <row r="141">
          <cell r="A141">
            <v>1600050401</v>
          </cell>
          <cell r="B141" t="str">
            <v xml:space="preserve">            Piutang dari UBS AG Singapore</v>
          </cell>
          <cell r="C141">
            <v>1541393787</v>
          </cell>
          <cell r="D141">
            <v>213875019</v>
          </cell>
          <cell r="E141">
            <v>1511479425</v>
          </cell>
          <cell r="F141">
            <v>243789381</v>
          </cell>
        </row>
        <row r="142">
          <cell r="A142">
            <v>1600050403</v>
          </cell>
          <cell r="B142" t="str">
            <v xml:space="preserve">            PIUTANG DARI UBS SINGAPORE - EQUIVALENT</v>
          </cell>
          <cell r="C142">
            <v>381765715.00999999</v>
          </cell>
          <cell r="D142">
            <v>148056307.93000001</v>
          </cell>
          <cell r="E142">
            <v>385809872.48000002</v>
          </cell>
          <cell r="F142">
            <v>144012150.44999999</v>
          </cell>
        </row>
        <row r="143">
          <cell r="A143">
            <v>1600050403</v>
          </cell>
          <cell r="B143" t="str">
            <v xml:space="preserve">            PIUTANG DARI UBS SINGAPORE - USD</v>
          </cell>
          <cell r="C143">
            <v>44900.83</v>
          </cell>
          <cell r="D143">
            <v>17113.900000000001</v>
          </cell>
          <cell r="E143">
            <v>44901.19</v>
          </cell>
          <cell r="F143">
            <v>17113.54</v>
          </cell>
        </row>
        <row r="144">
          <cell r="A144">
            <v>1600050500</v>
          </cell>
          <cell r="B144" t="str">
            <v xml:space="preserve">          Piutang dari UBSW Philipina</v>
          </cell>
          <cell r="C144">
            <v>0</v>
          </cell>
          <cell r="D144">
            <v>0</v>
          </cell>
          <cell r="E144">
            <v>0</v>
          </cell>
          <cell r="F144">
            <v>0</v>
          </cell>
        </row>
        <row r="145">
          <cell r="A145">
            <v>1600050600</v>
          </cell>
          <cell r="B145" t="str">
            <v xml:space="preserve">          Piutang dari UBS AG Switzerland</v>
          </cell>
          <cell r="C145">
            <v>0</v>
          </cell>
          <cell r="D145">
            <v>0</v>
          </cell>
          <cell r="E145">
            <v>0</v>
          </cell>
          <cell r="F145">
            <v>0</v>
          </cell>
        </row>
        <row r="146">
          <cell r="A146">
            <v>1600050700</v>
          </cell>
          <cell r="B146" t="str">
            <v xml:space="preserve">          Piutang dari UBS AG London</v>
          </cell>
          <cell r="C146">
            <v>0</v>
          </cell>
          <cell r="D146">
            <v>0</v>
          </cell>
          <cell r="E146">
            <v>0</v>
          </cell>
          <cell r="F146">
            <v>0</v>
          </cell>
        </row>
        <row r="147">
          <cell r="A147">
            <v>1600050800</v>
          </cell>
          <cell r="B147" t="str">
            <v xml:space="preserve">          Piutang dari UBS AG Korea</v>
          </cell>
          <cell r="C147">
            <v>0</v>
          </cell>
          <cell r="D147">
            <v>0</v>
          </cell>
          <cell r="E147">
            <v>0</v>
          </cell>
          <cell r="F147">
            <v>0</v>
          </cell>
        </row>
        <row r="148">
          <cell r="A148">
            <v>1600050801</v>
          </cell>
          <cell r="B148" t="str">
            <v xml:space="preserve">            Piutang dari UBS AG Korea</v>
          </cell>
          <cell r="C148">
            <v>0</v>
          </cell>
          <cell r="D148">
            <v>0</v>
          </cell>
          <cell r="E148">
            <v>0</v>
          </cell>
          <cell r="F148">
            <v>0</v>
          </cell>
        </row>
        <row r="149">
          <cell r="A149">
            <v>1600050802</v>
          </cell>
          <cell r="B149" t="str">
            <v xml:space="preserve">            Piutang dari UBS AG Korea -EQUIVALENT</v>
          </cell>
          <cell r="C149">
            <v>0</v>
          </cell>
          <cell r="D149">
            <v>0</v>
          </cell>
          <cell r="E149">
            <v>0</v>
          </cell>
          <cell r="F149">
            <v>0</v>
          </cell>
        </row>
        <row r="150">
          <cell r="A150">
            <v>1600050802</v>
          </cell>
          <cell r="B150" t="str">
            <v xml:space="preserve">            Piutang dari UBS AG Korea -USD</v>
          </cell>
          <cell r="C150">
            <v>0</v>
          </cell>
          <cell r="D150">
            <v>0</v>
          </cell>
          <cell r="E150">
            <v>0</v>
          </cell>
          <cell r="F150">
            <v>0</v>
          </cell>
        </row>
        <row r="151">
          <cell r="A151">
            <v>1600050900</v>
          </cell>
          <cell r="B151" t="str">
            <v xml:space="preserve">          Piutang dari  PT Madariprima Indonusa</v>
          </cell>
          <cell r="C151">
            <v>0</v>
          </cell>
          <cell r="D151">
            <v>0</v>
          </cell>
          <cell r="E151">
            <v>0</v>
          </cell>
          <cell r="F151">
            <v>0</v>
          </cell>
        </row>
        <row r="152">
          <cell r="A152">
            <v>1600050901</v>
          </cell>
          <cell r="B152" t="str">
            <v xml:space="preserve">            Piutang dari  PT Madariprima Indonusa</v>
          </cell>
          <cell r="C152">
            <v>0</v>
          </cell>
          <cell r="D152">
            <v>0</v>
          </cell>
          <cell r="E152">
            <v>0</v>
          </cell>
          <cell r="F152">
            <v>0</v>
          </cell>
        </row>
        <row r="153">
          <cell r="A153">
            <v>1600050902</v>
          </cell>
          <cell r="B153" t="str">
            <v xml:space="preserve">            Piutang dari  PT Madariprima Indonusa - EQUIVALENT</v>
          </cell>
          <cell r="C153">
            <v>0</v>
          </cell>
          <cell r="D153">
            <v>0</v>
          </cell>
          <cell r="E153">
            <v>0</v>
          </cell>
          <cell r="F153">
            <v>0</v>
          </cell>
        </row>
        <row r="154">
          <cell r="A154">
            <v>1600050902</v>
          </cell>
          <cell r="B154" t="str">
            <v xml:space="preserve">            Piutang dari  PT Madariprima Indonusa -USD</v>
          </cell>
          <cell r="C154">
            <v>0</v>
          </cell>
          <cell r="D154">
            <v>0</v>
          </cell>
          <cell r="E154">
            <v>0</v>
          </cell>
          <cell r="F154">
            <v>0</v>
          </cell>
        </row>
        <row r="155">
          <cell r="A155">
            <v>1600060000</v>
          </cell>
          <cell r="B155" t="str">
            <v xml:space="preserve">        Piutang Lainnya</v>
          </cell>
          <cell r="C155">
            <v>0</v>
          </cell>
          <cell r="D155">
            <v>0</v>
          </cell>
          <cell r="E155">
            <v>0</v>
          </cell>
          <cell r="F155">
            <v>0</v>
          </cell>
        </row>
        <row r="156">
          <cell r="A156">
            <v>1600060100</v>
          </cell>
          <cell r="B156" t="str">
            <v xml:space="preserve">            Highrise</v>
          </cell>
          <cell r="C156">
            <v>0</v>
          </cell>
          <cell r="D156">
            <v>0</v>
          </cell>
          <cell r="E156">
            <v>0</v>
          </cell>
          <cell r="F156">
            <v>0</v>
          </cell>
        </row>
        <row r="157">
          <cell r="A157">
            <v>1600060101</v>
          </cell>
          <cell r="B157" t="str">
            <v xml:space="preserve">              Highrise</v>
          </cell>
          <cell r="C157">
            <v>0</v>
          </cell>
          <cell r="D157">
            <v>0</v>
          </cell>
          <cell r="E157">
            <v>0</v>
          </cell>
          <cell r="F157">
            <v>0</v>
          </cell>
        </row>
        <row r="158">
          <cell r="A158">
            <v>1600060102</v>
          </cell>
          <cell r="B158" t="str">
            <v xml:space="preserve">              Highrise - EQUIVALENT</v>
          </cell>
          <cell r="C158">
            <v>0</v>
          </cell>
          <cell r="D158">
            <v>0</v>
          </cell>
          <cell r="E158">
            <v>0</v>
          </cell>
          <cell r="F158">
            <v>0</v>
          </cell>
        </row>
        <row r="159">
          <cell r="A159">
            <v>1600060102</v>
          </cell>
          <cell r="B159" t="str">
            <v xml:space="preserve">              Highrise - SGD</v>
          </cell>
          <cell r="C159">
            <v>0</v>
          </cell>
          <cell r="D159">
            <v>0</v>
          </cell>
          <cell r="E159">
            <v>0</v>
          </cell>
          <cell r="F159">
            <v>0</v>
          </cell>
        </row>
        <row r="160">
          <cell r="A160">
            <v>1600060200</v>
          </cell>
          <cell r="B160" t="str">
            <v xml:space="preserve">            Sky Hawk</v>
          </cell>
          <cell r="C160">
            <v>0</v>
          </cell>
          <cell r="D160">
            <v>0</v>
          </cell>
          <cell r="E160">
            <v>0</v>
          </cell>
          <cell r="F160">
            <v>0</v>
          </cell>
        </row>
        <row r="161">
          <cell r="A161">
            <v>1600060202</v>
          </cell>
          <cell r="B161" t="str">
            <v xml:space="preserve">              Sky Hawk - EQUIVALENT</v>
          </cell>
          <cell r="C161">
            <v>0</v>
          </cell>
          <cell r="D161">
            <v>0</v>
          </cell>
          <cell r="E161">
            <v>0</v>
          </cell>
          <cell r="F161">
            <v>0</v>
          </cell>
        </row>
        <row r="162">
          <cell r="A162">
            <v>1600060202</v>
          </cell>
          <cell r="B162" t="str">
            <v xml:space="preserve">              Sky Hawk - USD</v>
          </cell>
          <cell r="C162">
            <v>0</v>
          </cell>
          <cell r="D162">
            <v>0</v>
          </cell>
          <cell r="E162">
            <v>0</v>
          </cell>
          <cell r="F162">
            <v>0</v>
          </cell>
        </row>
        <row r="163">
          <cell r="A163">
            <v>1600060300</v>
          </cell>
          <cell r="B163" t="str">
            <v xml:space="preserve">            Big Game</v>
          </cell>
          <cell r="C163">
            <v>0</v>
          </cell>
          <cell r="D163">
            <v>0</v>
          </cell>
          <cell r="E163">
            <v>0</v>
          </cell>
          <cell r="F163">
            <v>0</v>
          </cell>
        </row>
        <row r="164">
          <cell r="A164">
            <v>1600060302</v>
          </cell>
          <cell r="B164" t="str">
            <v xml:space="preserve">              Big Game - EQUIVALENT</v>
          </cell>
          <cell r="C164">
            <v>0</v>
          </cell>
          <cell r="D164">
            <v>0</v>
          </cell>
          <cell r="E164">
            <v>0</v>
          </cell>
          <cell r="F164">
            <v>0</v>
          </cell>
        </row>
        <row r="165">
          <cell r="A165">
            <v>1600060302</v>
          </cell>
          <cell r="B165" t="str">
            <v xml:space="preserve">              Big Game - USD</v>
          </cell>
          <cell r="C165">
            <v>0</v>
          </cell>
          <cell r="D165">
            <v>0</v>
          </cell>
          <cell r="E165">
            <v>0</v>
          </cell>
          <cell r="F165">
            <v>0</v>
          </cell>
        </row>
        <row r="166">
          <cell r="A166">
            <v>1600070000</v>
          </cell>
          <cell r="B166" t="str">
            <v xml:space="preserve">        Piutang Lainnya</v>
          </cell>
          <cell r="C166">
            <v>110282046.06</v>
          </cell>
          <cell r="D166">
            <v>8885117273.1599998</v>
          </cell>
          <cell r="E166">
            <v>68881038.359999999</v>
          </cell>
          <cell r="F166">
            <v>8926518280.8600006</v>
          </cell>
        </row>
        <row r="167">
          <cell r="A167">
            <v>1600070100</v>
          </cell>
          <cell r="B167" t="str">
            <v xml:space="preserve">          PIUTANG LAINNYA IDR</v>
          </cell>
          <cell r="C167">
            <v>72935166.209999993</v>
          </cell>
          <cell r="D167">
            <v>8878718794</v>
          </cell>
          <cell r="E167">
            <v>62902564</v>
          </cell>
          <cell r="F167">
            <v>8888751396.2099991</v>
          </cell>
        </row>
        <row r="168">
          <cell r="A168">
            <v>1600070200</v>
          </cell>
          <cell r="B168" t="str">
            <v xml:space="preserve">          PIUTANG LAINNYA IDR Equivalent</v>
          </cell>
          <cell r="C168">
            <v>37346879.850000001</v>
          </cell>
          <cell r="D168">
            <v>6398479.1600000001</v>
          </cell>
          <cell r="E168">
            <v>5978474.3600000003</v>
          </cell>
          <cell r="F168">
            <v>37766884.649999999</v>
          </cell>
        </row>
        <row r="169">
          <cell r="A169">
            <v>1600070200</v>
          </cell>
          <cell r="B169" t="str">
            <v xml:space="preserve">          PIUTANG LAINNYA USD</v>
          </cell>
          <cell r="C169">
            <v>4392.5</v>
          </cell>
          <cell r="D169">
            <v>725.33</v>
          </cell>
          <cell r="E169">
            <v>629.84</v>
          </cell>
          <cell r="F169">
            <v>4487.99</v>
          </cell>
        </row>
        <row r="170">
          <cell r="A170">
            <v>1600070300</v>
          </cell>
          <cell r="B170" t="str">
            <v xml:space="preserve">          PIUTANG LAINNYA IDR Equivalent</v>
          </cell>
          <cell r="C170">
            <v>0</v>
          </cell>
          <cell r="D170">
            <v>0</v>
          </cell>
          <cell r="E170">
            <v>0</v>
          </cell>
          <cell r="F170">
            <v>0</v>
          </cell>
        </row>
        <row r="171">
          <cell r="A171">
            <v>1600070300</v>
          </cell>
          <cell r="B171" t="str">
            <v xml:space="preserve">          PIUTANG LAINNYA SGD</v>
          </cell>
          <cell r="C171">
            <v>0</v>
          </cell>
          <cell r="D171">
            <v>0</v>
          </cell>
          <cell r="E171">
            <v>0</v>
          </cell>
          <cell r="F171">
            <v>0</v>
          </cell>
        </row>
        <row r="172">
          <cell r="A172">
            <v>1600070400</v>
          </cell>
          <cell r="B172" t="str">
            <v xml:space="preserve">          PIUTANG LAINNYA HKD</v>
          </cell>
          <cell r="C172">
            <v>0</v>
          </cell>
          <cell r="D172">
            <v>0</v>
          </cell>
          <cell r="E172">
            <v>0</v>
          </cell>
          <cell r="F172">
            <v>0</v>
          </cell>
        </row>
        <row r="173">
          <cell r="A173">
            <v>1600070400</v>
          </cell>
          <cell r="B173" t="str">
            <v xml:space="preserve">          PIUTANG LAINNYA IDR EQUIVALENT</v>
          </cell>
          <cell r="C173">
            <v>0</v>
          </cell>
          <cell r="D173">
            <v>0</v>
          </cell>
          <cell r="E173">
            <v>0</v>
          </cell>
          <cell r="F173">
            <v>0</v>
          </cell>
        </row>
        <row r="174">
          <cell r="A174">
            <v>1600070500</v>
          </cell>
          <cell r="B174" t="str">
            <v xml:space="preserve">          PIUTANG LAINNYA GBP</v>
          </cell>
          <cell r="C174">
            <v>0</v>
          </cell>
          <cell r="D174">
            <v>0</v>
          </cell>
          <cell r="E174">
            <v>0</v>
          </cell>
          <cell r="F174">
            <v>0</v>
          </cell>
        </row>
        <row r="175">
          <cell r="A175">
            <v>1600070500</v>
          </cell>
          <cell r="B175" t="str">
            <v xml:space="preserve">          PIUTANG LAINNYA IDR EQUIVALENT</v>
          </cell>
          <cell r="C175">
            <v>0</v>
          </cell>
          <cell r="D175">
            <v>0</v>
          </cell>
          <cell r="E175">
            <v>0</v>
          </cell>
          <cell r="F175">
            <v>0</v>
          </cell>
        </row>
        <row r="176">
          <cell r="A176">
            <v>1700000000</v>
          </cell>
          <cell r="B176" t="str">
            <v xml:space="preserve">  Aktiva Tetap</v>
          </cell>
          <cell r="C176">
            <v>351416229.43000001</v>
          </cell>
          <cell r="D176">
            <v>56982307</v>
          </cell>
          <cell r="E176">
            <v>20785407</v>
          </cell>
          <cell r="F176">
            <v>387613129.43000001</v>
          </cell>
        </row>
        <row r="177">
          <cell r="A177">
            <v>1700010000</v>
          </cell>
          <cell r="B177" t="str">
            <v xml:space="preserve">        Nilai Perolehan</v>
          </cell>
          <cell r="C177">
            <v>4192448610.4299998</v>
          </cell>
          <cell r="D177">
            <v>56982307</v>
          </cell>
          <cell r="E177">
            <v>0</v>
          </cell>
          <cell r="F177">
            <v>4249430917.4299998</v>
          </cell>
        </row>
        <row r="178">
          <cell r="A178">
            <v>1700010100</v>
          </cell>
          <cell r="B178" t="str">
            <v xml:space="preserve">            Aktiva Tetap - Perabot Kantor</v>
          </cell>
          <cell r="C178">
            <v>125506649</v>
          </cell>
          <cell r="D178">
            <v>0</v>
          </cell>
          <cell r="E178">
            <v>0</v>
          </cell>
          <cell r="F178">
            <v>125506649</v>
          </cell>
        </row>
        <row r="179">
          <cell r="A179">
            <v>1700010200</v>
          </cell>
          <cell r="B179" t="str">
            <v xml:space="preserve">            Aktiva Tetap - Renovasi Kantor</v>
          </cell>
          <cell r="C179">
            <v>1495420212.6199999</v>
          </cell>
          <cell r="D179">
            <v>0</v>
          </cell>
          <cell r="E179">
            <v>0</v>
          </cell>
          <cell r="F179">
            <v>1495420212.6199999</v>
          </cell>
        </row>
        <row r="180">
          <cell r="A180">
            <v>1700010300</v>
          </cell>
          <cell r="B180" t="str">
            <v xml:space="preserve">            Aktiva Tetap - Kendaraan</v>
          </cell>
          <cell r="C180">
            <v>488536566</v>
          </cell>
          <cell r="D180">
            <v>0</v>
          </cell>
          <cell r="E180">
            <v>0</v>
          </cell>
          <cell r="F180">
            <v>488536566</v>
          </cell>
        </row>
        <row r="181">
          <cell r="A181">
            <v>1700010400</v>
          </cell>
          <cell r="B181" t="str">
            <v xml:space="preserve">            Aktiva Tetap - Komputer/Telekomunikasi</v>
          </cell>
          <cell r="C181">
            <v>2082985182.8099999</v>
          </cell>
          <cell r="D181">
            <v>56982307</v>
          </cell>
          <cell r="E181">
            <v>0</v>
          </cell>
          <cell r="F181">
            <v>2139967489.8099999</v>
          </cell>
        </row>
        <row r="182">
          <cell r="A182">
            <v>1700020000</v>
          </cell>
          <cell r="B182" t="str">
            <v xml:space="preserve">        Akumulasi Penyusutan</v>
          </cell>
          <cell r="C182">
            <v>-3841032381</v>
          </cell>
          <cell r="D182">
            <v>0</v>
          </cell>
          <cell r="E182">
            <v>20785407</v>
          </cell>
          <cell r="F182">
            <v>-3861817788</v>
          </cell>
        </row>
        <row r="183">
          <cell r="A183">
            <v>1700020100</v>
          </cell>
          <cell r="B183" t="str">
            <v xml:space="preserve">            Akumulasi Penyusutan - Perabot Kantor</v>
          </cell>
          <cell r="C183">
            <v>-108375749</v>
          </cell>
          <cell r="D183">
            <v>0</v>
          </cell>
          <cell r="E183">
            <v>775063</v>
          </cell>
          <cell r="F183">
            <v>-109150812</v>
          </cell>
        </row>
        <row r="184">
          <cell r="A184">
            <v>1700020200</v>
          </cell>
          <cell r="B184" t="str">
            <v xml:space="preserve">            Akumulasi Penyusutan - Renovasi Kantor</v>
          </cell>
          <cell r="C184">
            <v>-1495320852</v>
          </cell>
          <cell r="D184">
            <v>0</v>
          </cell>
          <cell r="E184">
            <v>0</v>
          </cell>
          <cell r="F184">
            <v>-1495320852</v>
          </cell>
        </row>
        <row r="185">
          <cell r="A185">
            <v>1700020300</v>
          </cell>
          <cell r="B185" t="str">
            <v xml:space="preserve">            Akumulasi Penyusutan - Kendaraan</v>
          </cell>
          <cell r="C185">
            <v>-390898148</v>
          </cell>
          <cell r="D185">
            <v>0</v>
          </cell>
          <cell r="E185">
            <v>4438109</v>
          </cell>
          <cell r="F185">
            <v>-395336257</v>
          </cell>
        </row>
        <row r="186">
          <cell r="A186">
            <v>1700020400</v>
          </cell>
          <cell r="B186" t="str">
            <v xml:space="preserve">            Akumulasi Penyusutan - Komputer/Telekomunikasi</v>
          </cell>
          <cell r="C186">
            <v>-1846437632</v>
          </cell>
          <cell r="D186">
            <v>0</v>
          </cell>
          <cell r="E186">
            <v>15572235</v>
          </cell>
          <cell r="F186">
            <v>-1862009867</v>
          </cell>
        </row>
        <row r="187">
          <cell r="A187">
            <v>1800000000</v>
          </cell>
          <cell r="B187" t="str">
            <v xml:space="preserve">  Aktiva Lainnya</v>
          </cell>
          <cell r="C187">
            <v>619547538.13999999</v>
          </cell>
          <cell r="D187">
            <v>1597594.86</v>
          </cell>
          <cell r="E187">
            <v>4201215.3</v>
          </cell>
          <cell r="F187">
            <v>616943917.70000005</v>
          </cell>
        </row>
        <row r="188">
          <cell r="A188">
            <v>1800000103</v>
          </cell>
          <cell r="B188" t="str">
            <v xml:space="preserve">        PAJAK DITANGGUHKAN</v>
          </cell>
          <cell r="C188">
            <v>218950160</v>
          </cell>
          <cell r="D188">
            <v>0</v>
          </cell>
          <cell r="E188">
            <v>0</v>
          </cell>
          <cell r="F188">
            <v>218950160</v>
          </cell>
        </row>
        <row r="189">
          <cell r="A189">
            <v>1800010000</v>
          </cell>
          <cell r="B189" t="str">
            <v xml:space="preserve">        Refundable deposit</v>
          </cell>
          <cell r="C189">
            <v>400597378.13999999</v>
          </cell>
          <cell r="D189">
            <v>1597594.86</v>
          </cell>
          <cell r="E189">
            <v>4201215.3</v>
          </cell>
          <cell r="F189">
            <v>397993757.69999999</v>
          </cell>
        </row>
        <row r="190">
          <cell r="A190">
            <v>1800010100</v>
          </cell>
          <cell r="B190" t="str">
            <v xml:space="preserve">            Refundable deposit</v>
          </cell>
          <cell r="C190">
            <v>147080721</v>
          </cell>
          <cell r="D190">
            <v>0</v>
          </cell>
          <cell r="E190">
            <v>0</v>
          </cell>
          <cell r="F190">
            <v>147080721</v>
          </cell>
        </row>
        <row r="191">
          <cell r="A191">
            <v>1800010200</v>
          </cell>
          <cell r="B191" t="str">
            <v xml:space="preserve">            Refundable deposit-EQUIVALENT</v>
          </cell>
          <cell r="C191">
            <v>253516657.13999999</v>
          </cell>
          <cell r="D191">
            <v>1597594.86</v>
          </cell>
          <cell r="E191">
            <v>4201215.3</v>
          </cell>
          <cell r="F191">
            <v>250913036.69999999</v>
          </cell>
        </row>
        <row r="192">
          <cell r="A192">
            <v>1800010200</v>
          </cell>
          <cell r="B192" t="str">
            <v xml:space="preserve">            Refundable deposit-USD</v>
          </cell>
          <cell r="C192">
            <v>29817</v>
          </cell>
          <cell r="D192">
            <v>0</v>
          </cell>
          <cell r="E192">
            <v>0</v>
          </cell>
          <cell r="F192">
            <v>29817</v>
          </cell>
        </row>
        <row r="193">
          <cell r="A193">
            <v>1800020000</v>
          </cell>
          <cell r="B193" t="str">
            <v xml:space="preserve">        Aktiva Lainnya</v>
          </cell>
          <cell r="C193">
            <v>0</v>
          </cell>
          <cell r="D193">
            <v>0</v>
          </cell>
          <cell r="E193">
            <v>0</v>
          </cell>
          <cell r="F193">
            <v>0</v>
          </cell>
        </row>
        <row r="194">
          <cell r="A194">
            <v>2000000000</v>
          </cell>
          <cell r="B194" t="str">
            <v>Pasiva dan Modal</v>
          </cell>
          <cell r="C194">
            <v>-28630652261.52</v>
          </cell>
          <cell r="D194">
            <v>1039634615.62</v>
          </cell>
          <cell r="E194">
            <v>9894523026.5100002</v>
          </cell>
          <cell r="F194">
            <v>-37485540672.419998</v>
          </cell>
        </row>
        <row r="195">
          <cell r="A195">
            <v>2100000000</v>
          </cell>
          <cell r="B195" t="str">
            <v xml:space="preserve">  Kewajiban</v>
          </cell>
          <cell r="C195">
            <v>-6356218474.6000004</v>
          </cell>
          <cell r="D195">
            <v>1039634615.62</v>
          </cell>
          <cell r="E195">
            <v>2941997571.8600001</v>
          </cell>
          <cell r="F195">
            <v>-8258581430.8500004</v>
          </cell>
        </row>
        <row r="196">
          <cell r="A196">
            <v>2101000000</v>
          </cell>
          <cell r="B196" t="str">
            <v xml:space="preserve">    Hutang Bank Jangka Pendek</v>
          </cell>
          <cell r="C196">
            <v>0</v>
          </cell>
          <cell r="D196">
            <v>0</v>
          </cell>
          <cell r="E196">
            <v>0</v>
          </cell>
          <cell r="F196">
            <v>0</v>
          </cell>
        </row>
        <row r="197">
          <cell r="A197">
            <v>2102000000</v>
          </cell>
          <cell r="B197" t="str">
            <v xml:space="preserve">    Surat Hutang Jangka Pendek</v>
          </cell>
          <cell r="C197">
            <v>0</v>
          </cell>
          <cell r="D197">
            <v>0</v>
          </cell>
          <cell r="E197">
            <v>0</v>
          </cell>
          <cell r="F197">
            <v>0</v>
          </cell>
        </row>
        <row r="198">
          <cell r="A198">
            <v>2103000000</v>
          </cell>
          <cell r="B198" t="str">
            <v xml:space="preserve">    Efek Jual dengan Janji Beli</v>
          </cell>
          <cell r="C198">
            <v>0</v>
          </cell>
          <cell r="D198">
            <v>0</v>
          </cell>
          <cell r="E198">
            <v>0</v>
          </cell>
          <cell r="F198">
            <v>0</v>
          </cell>
        </row>
        <row r="199">
          <cell r="A199">
            <v>2104000000</v>
          </cell>
          <cell r="B199" t="str">
            <v xml:space="preserve">    Efek yang Dijual,Belum Dibeli (Nilai Pasar Wajar)</v>
          </cell>
          <cell r="C199">
            <v>0</v>
          </cell>
          <cell r="D199">
            <v>0</v>
          </cell>
          <cell r="E199">
            <v>0</v>
          </cell>
          <cell r="F199">
            <v>0</v>
          </cell>
        </row>
        <row r="200">
          <cell r="A200">
            <v>2104010000</v>
          </cell>
          <cell r="B200" t="str">
            <v xml:space="preserve">        SBI dan Surat Hutang Pemerintah Indonesia</v>
          </cell>
          <cell r="C200">
            <v>0</v>
          </cell>
          <cell r="D200">
            <v>0</v>
          </cell>
          <cell r="E200">
            <v>0</v>
          </cell>
          <cell r="F200">
            <v>0</v>
          </cell>
        </row>
        <row r="201">
          <cell r="A201">
            <v>2104020000</v>
          </cell>
          <cell r="B201" t="str">
            <v xml:space="preserve">        SBPU Perusahaan Indonesia yang diperingkat</v>
          </cell>
          <cell r="C201">
            <v>0</v>
          </cell>
          <cell r="D201">
            <v>0</v>
          </cell>
          <cell r="E201">
            <v>0</v>
          </cell>
          <cell r="F201">
            <v>0</v>
          </cell>
        </row>
        <row r="202">
          <cell r="A202">
            <v>2104030000</v>
          </cell>
          <cell r="B202" t="str">
            <v xml:space="preserve">        Efek Bersifat Ekuitas yang Tercatat di Bursa Efek Indonesia</v>
          </cell>
          <cell r="C202">
            <v>0</v>
          </cell>
          <cell r="D202">
            <v>0</v>
          </cell>
          <cell r="E202">
            <v>0</v>
          </cell>
          <cell r="F202">
            <v>0</v>
          </cell>
        </row>
        <row r="203">
          <cell r="A203">
            <v>2104040000</v>
          </cell>
          <cell r="B203" t="str">
            <v xml:space="preserve">        Efek Bersifat Hutang yang Tercatat di Bursa Efek Indonesia</v>
          </cell>
          <cell r="C203">
            <v>0</v>
          </cell>
          <cell r="D203">
            <v>0</v>
          </cell>
          <cell r="E203">
            <v>0</v>
          </cell>
          <cell r="F203">
            <v>0</v>
          </cell>
        </row>
        <row r="204">
          <cell r="A204">
            <v>2104050000</v>
          </cell>
          <cell r="B204" t="str">
            <v xml:space="preserve">        Efek Lain yang Terdaftar di Bapepam</v>
          </cell>
          <cell r="C204">
            <v>0</v>
          </cell>
          <cell r="D204">
            <v>0</v>
          </cell>
          <cell r="E204">
            <v>0</v>
          </cell>
          <cell r="F204">
            <v>0</v>
          </cell>
        </row>
        <row r="205">
          <cell r="A205">
            <v>2104060000</v>
          </cell>
          <cell r="B205" t="str">
            <v xml:space="preserve">        Efek yang Tercatat di Bursa Luar Negeri</v>
          </cell>
          <cell r="C205">
            <v>0</v>
          </cell>
          <cell r="D205">
            <v>0</v>
          </cell>
          <cell r="E205">
            <v>0</v>
          </cell>
          <cell r="F205">
            <v>0</v>
          </cell>
        </row>
        <row r="206">
          <cell r="A206">
            <v>2105000000</v>
          </cell>
          <cell r="B206" t="str">
            <v xml:space="preserve">    Hutang Nasabah Pemilik Rekening Efek</v>
          </cell>
          <cell r="C206">
            <v>0</v>
          </cell>
          <cell r="D206">
            <v>0</v>
          </cell>
          <cell r="E206">
            <v>0</v>
          </cell>
          <cell r="F206">
            <v>0</v>
          </cell>
        </row>
        <row r="207">
          <cell r="A207">
            <v>2105010000</v>
          </cell>
          <cell r="B207" t="str">
            <v xml:space="preserve">        Transaksi Jual Efek</v>
          </cell>
          <cell r="C207">
            <v>0</v>
          </cell>
          <cell r="D207">
            <v>0</v>
          </cell>
          <cell r="E207">
            <v>0</v>
          </cell>
          <cell r="F207">
            <v>0</v>
          </cell>
        </row>
        <row r="208">
          <cell r="A208">
            <v>2105020000</v>
          </cell>
          <cell r="B208" t="str">
            <v xml:space="preserve">        Saldo Kredit Rekening Efek Nasabah</v>
          </cell>
          <cell r="C208">
            <v>0</v>
          </cell>
          <cell r="D208">
            <v>0</v>
          </cell>
          <cell r="E208">
            <v>0</v>
          </cell>
          <cell r="F208">
            <v>0</v>
          </cell>
        </row>
        <row r="209">
          <cell r="A209">
            <v>2106000000</v>
          </cell>
          <cell r="B209" t="str">
            <v xml:space="preserve">    Hutang Nasabah Umum</v>
          </cell>
          <cell r="C209">
            <v>0</v>
          </cell>
          <cell r="D209">
            <v>0</v>
          </cell>
          <cell r="E209">
            <v>0</v>
          </cell>
          <cell r="F209">
            <v>0</v>
          </cell>
        </row>
        <row r="210">
          <cell r="A210">
            <v>2107000000</v>
          </cell>
          <cell r="B210" t="str">
            <v xml:space="preserve">    Hutang Nasabah Kelembagaan</v>
          </cell>
          <cell r="C210">
            <v>0</v>
          </cell>
          <cell r="D210">
            <v>0</v>
          </cell>
          <cell r="E210">
            <v>0</v>
          </cell>
          <cell r="F210">
            <v>0</v>
          </cell>
        </row>
        <row r="211">
          <cell r="A211">
            <v>2107010000</v>
          </cell>
          <cell r="B211" t="str">
            <v xml:space="preserve">        Transaksi Jual Efek</v>
          </cell>
          <cell r="C211">
            <v>0</v>
          </cell>
          <cell r="D211">
            <v>0</v>
          </cell>
          <cell r="E211">
            <v>0</v>
          </cell>
          <cell r="F211">
            <v>0</v>
          </cell>
        </row>
        <row r="212">
          <cell r="A212">
            <v>2107020000</v>
          </cell>
          <cell r="B212" t="str">
            <v xml:space="preserve">        Gagal Terima - Transaksi Kelembagaan</v>
          </cell>
          <cell r="C212">
            <v>0</v>
          </cell>
          <cell r="D212">
            <v>0</v>
          </cell>
          <cell r="E212">
            <v>0</v>
          </cell>
          <cell r="F212">
            <v>0</v>
          </cell>
        </row>
        <row r="213">
          <cell r="A213">
            <v>2108000000</v>
          </cell>
          <cell r="B213" t="str">
            <v xml:space="preserve">    Hutang Transaksi Bursa - Lembaga Kliring Penjaminan</v>
          </cell>
          <cell r="C213">
            <v>0</v>
          </cell>
          <cell r="D213">
            <v>0</v>
          </cell>
          <cell r="E213">
            <v>0</v>
          </cell>
          <cell r="F213">
            <v>0</v>
          </cell>
        </row>
        <row r="214">
          <cell r="A214">
            <v>2109000000</v>
          </cell>
          <cell r="B214" t="str">
            <v xml:space="preserve">    Hutang Perusahaan Efek</v>
          </cell>
          <cell r="C214">
            <v>0</v>
          </cell>
          <cell r="D214">
            <v>0</v>
          </cell>
          <cell r="E214">
            <v>0</v>
          </cell>
          <cell r="F214">
            <v>0</v>
          </cell>
        </row>
        <row r="215">
          <cell r="A215">
            <v>2109010000</v>
          </cell>
          <cell r="B215" t="str">
            <v xml:space="preserve">        Saldo Kredit Rekening pada Anggota Kliring</v>
          </cell>
          <cell r="C215">
            <v>0</v>
          </cell>
          <cell r="D215">
            <v>0</v>
          </cell>
          <cell r="E215">
            <v>0</v>
          </cell>
          <cell r="F215">
            <v>0</v>
          </cell>
        </row>
        <row r="216">
          <cell r="A216">
            <v>2109020000</v>
          </cell>
          <cell r="B216" t="str">
            <v xml:space="preserve">        Transaksi Beli  Efek</v>
          </cell>
          <cell r="C216">
            <v>0</v>
          </cell>
          <cell r="D216">
            <v>0</v>
          </cell>
          <cell r="E216">
            <v>0</v>
          </cell>
          <cell r="F216">
            <v>0</v>
          </cell>
        </row>
        <row r="217">
          <cell r="A217">
            <v>2109030000</v>
          </cell>
          <cell r="B217" t="str">
            <v xml:space="preserve">        Hutang Komisi</v>
          </cell>
          <cell r="C217">
            <v>0</v>
          </cell>
          <cell r="D217">
            <v>0</v>
          </cell>
          <cell r="E217">
            <v>0</v>
          </cell>
          <cell r="F217">
            <v>0</v>
          </cell>
        </row>
        <row r="218">
          <cell r="A218">
            <v>2109040000</v>
          </cell>
          <cell r="B218" t="str">
            <v xml:space="preserve">        Gagal Terima - Perusahaan Efek</v>
          </cell>
          <cell r="C218">
            <v>0</v>
          </cell>
          <cell r="D218">
            <v>0</v>
          </cell>
          <cell r="E218">
            <v>0</v>
          </cell>
          <cell r="F218">
            <v>0</v>
          </cell>
        </row>
        <row r="219">
          <cell r="A219">
            <v>2110000000</v>
          </cell>
          <cell r="B219" t="str">
            <v xml:space="preserve">    Selisih Efek Negatif</v>
          </cell>
          <cell r="C219">
            <v>0</v>
          </cell>
          <cell r="D219">
            <v>0</v>
          </cell>
          <cell r="E219">
            <v>0</v>
          </cell>
          <cell r="F219">
            <v>0</v>
          </cell>
        </row>
        <row r="220">
          <cell r="A220">
            <v>2111000000</v>
          </cell>
          <cell r="B220" t="str">
            <v xml:space="preserve">    Hutang Jangka Pendek Lainnya</v>
          </cell>
          <cell r="C220">
            <v>-6356218474.6000004</v>
          </cell>
          <cell r="D220">
            <v>1039634615.62</v>
          </cell>
          <cell r="E220">
            <v>2941997571.8600001</v>
          </cell>
          <cell r="F220">
            <v>-8258581430.8500004</v>
          </cell>
        </row>
        <row r="221">
          <cell r="A221">
            <v>2111010000</v>
          </cell>
          <cell r="B221" t="str">
            <v xml:space="preserve">        Hutang Pajak</v>
          </cell>
          <cell r="C221">
            <v>-298806629.48000002</v>
          </cell>
          <cell r="D221">
            <v>327629468</v>
          </cell>
          <cell r="E221">
            <v>1176976101</v>
          </cell>
          <cell r="F221">
            <v>-1148153262.48</v>
          </cell>
        </row>
        <row r="222">
          <cell r="A222">
            <v>2111010100</v>
          </cell>
          <cell r="B222" t="str">
            <v xml:space="preserve">            Hutang PPh 21</v>
          </cell>
          <cell r="C222">
            <v>-290884010</v>
          </cell>
          <cell r="D222">
            <v>324631722</v>
          </cell>
          <cell r="E222">
            <v>219894753</v>
          </cell>
          <cell r="F222">
            <v>-186147041</v>
          </cell>
        </row>
        <row r="223">
          <cell r="A223">
            <v>2111010200</v>
          </cell>
          <cell r="B223" t="str">
            <v xml:space="preserve">            Hutang PPh 23</v>
          </cell>
          <cell r="C223">
            <v>-3014663.8</v>
          </cell>
          <cell r="D223">
            <v>2997746</v>
          </cell>
          <cell r="E223">
            <v>6601163</v>
          </cell>
          <cell r="F223">
            <v>-6618080.7999999998</v>
          </cell>
        </row>
        <row r="224">
          <cell r="A224">
            <v>2111010300</v>
          </cell>
          <cell r="B224" t="str">
            <v xml:space="preserve">            Hutang PPh 23 Final</v>
          </cell>
          <cell r="C224">
            <v>-197466</v>
          </cell>
          <cell r="D224">
            <v>0</v>
          </cell>
          <cell r="E224">
            <v>8494266</v>
          </cell>
          <cell r="F224">
            <v>-8691732</v>
          </cell>
        </row>
        <row r="225">
          <cell r="A225">
            <v>2111010400</v>
          </cell>
          <cell r="B225" t="str">
            <v xml:space="preserve">            Hutang PPh 26</v>
          </cell>
          <cell r="C225">
            <v>0</v>
          </cell>
          <cell r="D225">
            <v>0</v>
          </cell>
          <cell r="E225">
            <v>0</v>
          </cell>
          <cell r="F225">
            <v>0</v>
          </cell>
        </row>
        <row r="226">
          <cell r="A226">
            <v>2111010500</v>
          </cell>
          <cell r="B226" t="str">
            <v xml:space="preserve">            Hutang PPh 29</v>
          </cell>
          <cell r="C226">
            <v>0</v>
          </cell>
          <cell r="D226">
            <v>0</v>
          </cell>
          <cell r="E226">
            <v>0</v>
          </cell>
          <cell r="F226">
            <v>0</v>
          </cell>
        </row>
        <row r="227">
          <cell r="A227">
            <v>2111010600</v>
          </cell>
          <cell r="B227" t="str">
            <v xml:space="preserve">            PPN Keluaran</v>
          </cell>
          <cell r="C227">
            <v>-4710489.68</v>
          </cell>
          <cell r="D227">
            <v>0</v>
          </cell>
          <cell r="E227">
            <v>941985919</v>
          </cell>
          <cell r="F227">
            <v>-946696408.67999995</v>
          </cell>
        </row>
        <row r="228">
          <cell r="A228">
            <v>2111020000</v>
          </cell>
          <cell r="B228" t="str">
            <v xml:space="preserve">        Biaya Yang Masih Harus Dibayar</v>
          </cell>
          <cell r="C228">
            <v>-5036914897.8500004</v>
          </cell>
          <cell r="D228">
            <v>238037810.06</v>
          </cell>
          <cell r="E228">
            <v>1636722697.3599999</v>
          </cell>
          <cell r="F228">
            <v>-6435599785.1599998</v>
          </cell>
        </row>
        <row r="229">
          <cell r="A229">
            <v>2111020100</v>
          </cell>
          <cell r="B229" t="str">
            <v xml:space="preserve">            Hutang Levy</v>
          </cell>
          <cell r="C229">
            <v>0</v>
          </cell>
          <cell r="D229">
            <v>0</v>
          </cell>
          <cell r="E229">
            <v>0</v>
          </cell>
          <cell r="F229">
            <v>0</v>
          </cell>
        </row>
        <row r="230">
          <cell r="A230">
            <v>2111020200</v>
          </cell>
          <cell r="B230" t="str">
            <v xml:space="preserve">            Hutang PPh Penjualan</v>
          </cell>
          <cell r="C230">
            <v>0</v>
          </cell>
          <cell r="D230">
            <v>0</v>
          </cell>
          <cell r="E230">
            <v>0</v>
          </cell>
          <cell r="F230">
            <v>0</v>
          </cell>
        </row>
        <row r="231">
          <cell r="A231">
            <v>2111020300</v>
          </cell>
          <cell r="B231" t="str">
            <v xml:space="preserve">            Hutang Biaya Sewa Gedung</v>
          </cell>
          <cell r="C231">
            <v>0</v>
          </cell>
          <cell r="D231">
            <v>0</v>
          </cell>
          <cell r="E231">
            <v>0</v>
          </cell>
          <cell r="F231">
            <v>0</v>
          </cell>
        </row>
        <row r="232">
          <cell r="A232">
            <v>2111020400</v>
          </cell>
          <cell r="B232" t="str">
            <v xml:space="preserve">            Penyisihan Performance Bonus</v>
          </cell>
          <cell r="C232">
            <v>-4676331000.1999998</v>
          </cell>
          <cell r="D232">
            <v>0</v>
          </cell>
          <cell r="E232">
            <v>1298390000</v>
          </cell>
          <cell r="F232">
            <v>-5974721000.1999998</v>
          </cell>
        </row>
        <row r="233">
          <cell r="A233">
            <v>2111020500</v>
          </cell>
          <cell r="B233" t="str">
            <v xml:space="preserve">            Hutang Biaya Audit</v>
          </cell>
          <cell r="C233">
            <v>-94305271.620000005</v>
          </cell>
          <cell r="D233">
            <v>1698326.2</v>
          </cell>
          <cell r="E233">
            <v>24573322.07</v>
          </cell>
          <cell r="F233">
            <v>-117180267.5</v>
          </cell>
        </row>
        <row r="234">
          <cell r="A234">
            <v>2111020501</v>
          </cell>
          <cell r="B234" t="str">
            <v xml:space="preserve">              Hutang Biaya Audit</v>
          </cell>
          <cell r="C234">
            <v>0</v>
          </cell>
          <cell r="D234">
            <v>0</v>
          </cell>
          <cell r="E234">
            <v>0</v>
          </cell>
          <cell r="F234">
            <v>0</v>
          </cell>
        </row>
        <row r="235">
          <cell r="A235">
            <v>2111020502</v>
          </cell>
          <cell r="B235" t="str">
            <v xml:space="preserve">              Hutang Biaya Audit - EQUIVALENT</v>
          </cell>
          <cell r="C235">
            <v>-94305271.620000005</v>
          </cell>
          <cell r="D235">
            <v>1698326.2</v>
          </cell>
          <cell r="E235">
            <v>24573322.07</v>
          </cell>
          <cell r="F235">
            <v>-117180267.5</v>
          </cell>
        </row>
        <row r="236">
          <cell r="A236">
            <v>2111020502</v>
          </cell>
          <cell r="B236" t="str">
            <v xml:space="preserve">              Hutang Biaya Audit-USD</v>
          </cell>
          <cell r="C236">
            <v>-11091.58</v>
          </cell>
          <cell r="D236">
            <v>0</v>
          </cell>
          <cell r="E236">
            <v>2833.42</v>
          </cell>
          <cell r="F236">
            <v>-13925</v>
          </cell>
        </row>
        <row r="237">
          <cell r="A237">
            <v>2111020600</v>
          </cell>
          <cell r="B237" t="str">
            <v xml:space="preserve">            Hutang Biaya Asuransi</v>
          </cell>
          <cell r="C237">
            <v>0</v>
          </cell>
          <cell r="D237">
            <v>0</v>
          </cell>
          <cell r="E237">
            <v>0</v>
          </cell>
          <cell r="F237">
            <v>0</v>
          </cell>
        </row>
        <row r="238">
          <cell r="A238">
            <v>2111020700</v>
          </cell>
          <cell r="B238" t="str">
            <v xml:space="preserve">            Hutang Biaya Lainnya</v>
          </cell>
          <cell r="C238">
            <v>-266278626.03</v>
          </cell>
          <cell r="D238">
            <v>236339483.86000001</v>
          </cell>
          <cell r="E238">
            <v>313759375.29000002</v>
          </cell>
          <cell r="F238">
            <v>-343698517.45999998</v>
          </cell>
        </row>
        <row r="239">
          <cell r="A239">
            <v>2111020701</v>
          </cell>
          <cell r="B239" t="str">
            <v xml:space="preserve">              Hutang Biaya Lainnya</v>
          </cell>
          <cell r="C239">
            <v>-265603184.13</v>
          </cell>
          <cell r="D239">
            <v>216694437</v>
          </cell>
          <cell r="E239">
            <v>202133208</v>
          </cell>
          <cell r="F239">
            <v>-251041955.13</v>
          </cell>
        </row>
        <row r="240">
          <cell r="A240">
            <v>2111020702</v>
          </cell>
          <cell r="B240" t="str">
            <v xml:space="preserve">              Hutang Biaya Lainnya-EQUIVALENT</v>
          </cell>
          <cell r="C240">
            <v>-544069.86</v>
          </cell>
          <cell r="D240">
            <v>19499975.66</v>
          </cell>
          <cell r="E240">
            <v>111612468.13</v>
          </cell>
          <cell r="F240">
            <v>-92656562.329999998</v>
          </cell>
        </row>
        <row r="241">
          <cell r="A241">
            <v>2111020702</v>
          </cell>
          <cell r="B241" t="str">
            <v xml:space="preserve">              Hutang Biaya Lainnya-USD</v>
          </cell>
          <cell r="C241">
            <v>-63.99</v>
          </cell>
          <cell r="D241">
            <v>2123.02</v>
          </cell>
          <cell r="E241">
            <v>13069.78</v>
          </cell>
          <cell r="F241">
            <v>-11010.75</v>
          </cell>
        </row>
        <row r="242">
          <cell r="A242">
            <v>2111020703</v>
          </cell>
          <cell r="B242" t="str">
            <v xml:space="preserve">              Hutang Biaya Lainnya-EQUIVALENT</v>
          </cell>
          <cell r="C242">
            <v>0</v>
          </cell>
          <cell r="D242">
            <v>0</v>
          </cell>
          <cell r="E242">
            <v>0</v>
          </cell>
          <cell r="F242">
            <v>0</v>
          </cell>
        </row>
        <row r="243">
          <cell r="A243">
            <v>2111020703</v>
          </cell>
          <cell r="B243" t="str">
            <v xml:space="preserve">              Hutang Biaya Lainnya-SFR</v>
          </cell>
          <cell r="C243">
            <v>0</v>
          </cell>
          <cell r="D243">
            <v>0</v>
          </cell>
          <cell r="E243">
            <v>0</v>
          </cell>
          <cell r="F243">
            <v>0</v>
          </cell>
        </row>
        <row r="244">
          <cell r="A244">
            <v>2111020704</v>
          </cell>
          <cell r="B244" t="str">
            <v xml:space="preserve">              Hutang Biaya Lainnya-EQUIVALENT</v>
          </cell>
          <cell r="C244">
            <v>0</v>
          </cell>
          <cell r="D244">
            <v>0</v>
          </cell>
          <cell r="E244">
            <v>0</v>
          </cell>
          <cell r="F244">
            <v>0</v>
          </cell>
        </row>
        <row r="245">
          <cell r="A245">
            <v>2111020704</v>
          </cell>
          <cell r="B245" t="str">
            <v xml:space="preserve">              Hutang Biaya Lainnya-SGD</v>
          </cell>
          <cell r="C245">
            <v>0</v>
          </cell>
          <cell r="D245">
            <v>0</v>
          </cell>
          <cell r="E245">
            <v>0</v>
          </cell>
          <cell r="F245">
            <v>0</v>
          </cell>
        </row>
        <row r="246">
          <cell r="A246">
            <v>2111020705</v>
          </cell>
          <cell r="B246" t="str">
            <v xml:space="preserve">              Hutang Biaya Lainnya-HKD</v>
          </cell>
          <cell r="C246">
            <v>-120</v>
          </cell>
          <cell r="D246">
            <v>120</v>
          </cell>
          <cell r="E246">
            <v>0</v>
          </cell>
          <cell r="F246">
            <v>0</v>
          </cell>
        </row>
        <row r="247">
          <cell r="A247">
            <v>2111020705</v>
          </cell>
          <cell r="B247" t="str">
            <v xml:space="preserve">              Hutang Biaya Lainnya-EQUIVALENT</v>
          </cell>
          <cell r="C247">
            <v>-131372.04</v>
          </cell>
          <cell r="D247">
            <v>145071.20000000001</v>
          </cell>
          <cell r="E247">
            <v>13699.16</v>
          </cell>
          <cell r="F247">
            <v>0</v>
          </cell>
        </row>
        <row r="248">
          <cell r="A248">
            <v>2111020706</v>
          </cell>
          <cell r="B248" t="str">
            <v xml:space="preserve">              Hutang Biaya Lainnya-EQUIVALENT</v>
          </cell>
          <cell r="C248">
            <v>0</v>
          </cell>
          <cell r="D248">
            <v>0</v>
          </cell>
          <cell r="E248">
            <v>0</v>
          </cell>
          <cell r="F248">
            <v>0</v>
          </cell>
        </row>
        <row r="249">
          <cell r="A249">
            <v>2111030000</v>
          </cell>
          <cell r="B249" t="str">
            <v xml:space="preserve">        Hutang Antar Kantor</v>
          </cell>
          <cell r="C249">
            <v>-868035790.01999998</v>
          </cell>
          <cell r="D249">
            <v>336310719.57999998</v>
          </cell>
          <cell r="E249">
            <v>127336635.37</v>
          </cell>
          <cell r="F249">
            <v>-659061705.80999994</v>
          </cell>
        </row>
        <row r="250">
          <cell r="A250">
            <v>2111030100</v>
          </cell>
          <cell r="B250" t="str">
            <v xml:space="preserve">          Hutang pada PT UBS Securities Jkt</v>
          </cell>
          <cell r="C250">
            <v>-293726066</v>
          </cell>
          <cell r="D250">
            <v>0</v>
          </cell>
          <cell r="E250">
            <v>0</v>
          </cell>
          <cell r="F250">
            <v>-293726066</v>
          </cell>
        </row>
        <row r="251">
          <cell r="A251">
            <v>2111030200</v>
          </cell>
          <cell r="B251" t="str">
            <v xml:space="preserve">          Hutang pada UBS AG Hongkong</v>
          </cell>
          <cell r="C251">
            <v>-279203690</v>
          </cell>
          <cell r="D251">
            <v>241703225</v>
          </cell>
          <cell r="E251">
            <v>48377295</v>
          </cell>
          <cell r="F251">
            <v>-85877760</v>
          </cell>
        </row>
        <row r="252">
          <cell r="A252">
            <v>2111030201</v>
          </cell>
          <cell r="B252" t="str">
            <v xml:space="preserve">            Hutang pada UBS AG Hongkong</v>
          </cell>
          <cell r="C252">
            <v>-226063565</v>
          </cell>
          <cell r="D252">
            <v>188380850</v>
          </cell>
          <cell r="E252">
            <v>37676170</v>
          </cell>
          <cell r="F252">
            <v>-75358885</v>
          </cell>
        </row>
        <row r="253">
          <cell r="A253">
            <v>2111030202</v>
          </cell>
          <cell r="B253" t="str">
            <v xml:space="preserve">            Hutang pada UBS AG Hongkong-Equivalent</v>
          </cell>
          <cell r="C253">
            <v>-53140125</v>
          </cell>
          <cell r="D253">
            <v>53322375</v>
          </cell>
          <cell r="E253">
            <v>10701125</v>
          </cell>
          <cell r="F253">
            <v>-10518875</v>
          </cell>
        </row>
        <row r="254">
          <cell r="A254">
            <v>2111030202</v>
          </cell>
          <cell r="B254" t="str">
            <v xml:space="preserve">            Hutang pada UBS AG Hongkong-USD</v>
          </cell>
          <cell r="C254">
            <v>-6250</v>
          </cell>
          <cell r="D254">
            <v>6250</v>
          </cell>
          <cell r="E254">
            <v>1250</v>
          </cell>
          <cell r="F254">
            <v>-1250</v>
          </cell>
        </row>
        <row r="255">
          <cell r="A255">
            <v>2111030300</v>
          </cell>
          <cell r="B255" t="str">
            <v xml:space="preserve">          Hutang pada UBSW Sdn Bhd, Malaysia</v>
          </cell>
          <cell r="C255">
            <v>-80634995.719999999</v>
          </cell>
          <cell r="D255">
            <v>80881573.739999995</v>
          </cell>
          <cell r="E255">
            <v>67190044.939999998</v>
          </cell>
          <cell r="F255">
            <v>-66943466.920000002</v>
          </cell>
        </row>
        <row r="256">
          <cell r="A256">
            <v>2111030301</v>
          </cell>
          <cell r="B256" t="str">
            <v xml:space="preserve">            Hutang pada UBSW Sdn Bhd, Malaysia</v>
          </cell>
          <cell r="C256">
            <v>-80634995.719999999</v>
          </cell>
          <cell r="D256">
            <v>80881573.739999995</v>
          </cell>
          <cell r="E256">
            <v>67190044.939999998</v>
          </cell>
          <cell r="F256">
            <v>-66943466.920000002</v>
          </cell>
        </row>
        <row r="257">
          <cell r="A257">
            <v>2111030301</v>
          </cell>
          <cell r="B257" t="str">
            <v xml:space="preserve">            Hutang pada UBSW Sdn Bhd, Malaysia - USD</v>
          </cell>
          <cell r="C257">
            <v>-9483.77</v>
          </cell>
          <cell r="D257">
            <v>9483.77</v>
          </cell>
          <cell r="E257">
            <v>7955.16</v>
          </cell>
          <cell r="F257">
            <v>-7955.16</v>
          </cell>
        </row>
        <row r="258">
          <cell r="A258">
            <v>2111030400</v>
          </cell>
          <cell r="B258" t="str">
            <v xml:space="preserve">          Hutang pada UBS Switzerland</v>
          </cell>
          <cell r="C258">
            <v>-119239172.95</v>
          </cell>
          <cell r="D258">
            <v>1842759.24</v>
          </cell>
          <cell r="E258">
            <v>700745.49</v>
          </cell>
          <cell r="F258">
            <v>-118097159.2</v>
          </cell>
        </row>
        <row r="259">
          <cell r="A259">
            <v>2111030401</v>
          </cell>
          <cell r="B259" t="str">
            <v xml:space="preserve">            Hutang pada UBS Switzerland</v>
          </cell>
          <cell r="C259">
            <v>-8040358</v>
          </cell>
          <cell r="D259">
            <v>0</v>
          </cell>
          <cell r="E259">
            <v>0</v>
          </cell>
          <cell r="F259">
            <v>-8040358</v>
          </cell>
        </row>
        <row r="260">
          <cell r="A260">
            <v>2111030402</v>
          </cell>
          <cell r="B260" t="str">
            <v xml:space="preserve">            Hutang pada UBS Switzerland - EQUIVALENT</v>
          </cell>
          <cell r="C260">
            <v>-111198814.95</v>
          </cell>
          <cell r="D260">
            <v>1842759.24</v>
          </cell>
          <cell r="E260">
            <v>700745.49</v>
          </cell>
          <cell r="F260">
            <v>-110056801.2</v>
          </cell>
        </row>
        <row r="261">
          <cell r="A261">
            <v>2111030402</v>
          </cell>
          <cell r="B261" t="str">
            <v xml:space="preserve">            Hutang pada UBS Switzerland - USD</v>
          </cell>
          <cell r="C261">
            <v>-13078.49</v>
          </cell>
          <cell r="D261">
            <v>0</v>
          </cell>
          <cell r="E261">
            <v>0</v>
          </cell>
          <cell r="F261">
            <v>-13078.49</v>
          </cell>
        </row>
        <row r="262">
          <cell r="A262">
            <v>2111030403</v>
          </cell>
          <cell r="B262" t="str">
            <v xml:space="preserve">            Hutang pada UBS Switzerland - EQUIVALENT</v>
          </cell>
          <cell r="C262">
            <v>0</v>
          </cell>
          <cell r="D262">
            <v>0</v>
          </cell>
          <cell r="E262">
            <v>0</v>
          </cell>
          <cell r="F262">
            <v>0</v>
          </cell>
        </row>
        <row r="263">
          <cell r="A263">
            <v>2111030403</v>
          </cell>
          <cell r="B263" t="str">
            <v xml:space="preserve">            Hutang pada UBS Switzerland - SFR</v>
          </cell>
          <cell r="C263">
            <v>0</v>
          </cell>
          <cell r="D263">
            <v>0</v>
          </cell>
          <cell r="E263">
            <v>0</v>
          </cell>
          <cell r="F263">
            <v>0</v>
          </cell>
        </row>
        <row r="264">
          <cell r="A264">
            <v>2111030500</v>
          </cell>
          <cell r="B264" t="str">
            <v xml:space="preserve">          Hutang pada UBS AG London</v>
          </cell>
          <cell r="C264">
            <v>-95231865.359999999</v>
          </cell>
          <cell r="D264">
            <v>11883161.6</v>
          </cell>
          <cell r="E264">
            <v>11068549.939999999</v>
          </cell>
          <cell r="F264">
            <v>-94417253.700000003</v>
          </cell>
        </row>
        <row r="265">
          <cell r="A265">
            <v>2111030501</v>
          </cell>
          <cell r="B265" t="str">
            <v xml:space="preserve">            Hutang pada UBS AG London</v>
          </cell>
          <cell r="C265">
            <v>0</v>
          </cell>
          <cell r="D265">
            <v>0</v>
          </cell>
          <cell r="E265">
            <v>0</v>
          </cell>
          <cell r="F265">
            <v>0</v>
          </cell>
        </row>
        <row r="266">
          <cell r="A266">
            <v>2111030502</v>
          </cell>
          <cell r="B266" t="str">
            <v xml:space="preserve">            Hutang pada UBS AG London - EQUIVALENT</v>
          </cell>
          <cell r="C266">
            <v>-95231865.359999999</v>
          </cell>
          <cell r="D266">
            <v>11883161.6</v>
          </cell>
          <cell r="E266">
            <v>11068549.939999999</v>
          </cell>
          <cell r="F266">
            <v>-94417253.700000003</v>
          </cell>
        </row>
        <row r="267">
          <cell r="A267">
            <v>2111030502</v>
          </cell>
          <cell r="B267" t="str">
            <v xml:space="preserve">            Hutang pada UBS AG London - USD</v>
          </cell>
          <cell r="C267">
            <v>-11200.56</v>
          </cell>
          <cell r="D267">
            <v>1228.6099999999999</v>
          </cell>
          <cell r="E267">
            <v>1248.03</v>
          </cell>
          <cell r="F267">
            <v>-11219.98</v>
          </cell>
        </row>
        <row r="268">
          <cell r="A268">
            <v>2111040000</v>
          </cell>
          <cell r="B268" t="str">
            <v xml:space="preserve">        Hutang Lainnya</v>
          </cell>
          <cell r="C268">
            <v>-152461157.25</v>
          </cell>
          <cell r="D268">
            <v>137656617.97999999</v>
          </cell>
          <cell r="E268">
            <v>962138.13</v>
          </cell>
          <cell r="F268">
            <v>-15766677.4</v>
          </cell>
        </row>
        <row r="269">
          <cell r="A269">
            <v>2111040100</v>
          </cell>
          <cell r="B269" t="str">
            <v xml:space="preserve">            Hutang Lainnya</v>
          </cell>
          <cell r="C269">
            <v>20020.5</v>
          </cell>
          <cell r="D269">
            <v>0</v>
          </cell>
          <cell r="E269">
            <v>0</v>
          </cell>
          <cell r="F269">
            <v>20020.5</v>
          </cell>
        </row>
        <row r="270">
          <cell r="A270">
            <v>2111040200</v>
          </cell>
          <cell r="B270" t="str">
            <v xml:space="preserve">            Hutang Lainnya - EQUIVALENT</v>
          </cell>
          <cell r="C270">
            <v>-152397376.08000001</v>
          </cell>
          <cell r="D270">
            <v>137655167.40000001</v>
          </cell>
          <cell r="E270">
            <v>960367.92</v>
          </cell>
          <cell r="F270">
            <v>-15702576.6</v>
          </cell>
        </row>
        <row r="271">
          <cell r="A271">
            <v>2111040200</v>
          </cell>
          <cell r="B271" t="str">
            <v xml:space="preserve">            Hutang Lainnya - USD</v>
          </cell>
          <cell r="C271">
            <v>-17924</v>
          </cell>
          <cell r="D271">
            <v>16058</v>
          </cell>
          <cell r="E271">
            <v>0</v>
          </cell>
          <cell r="F271">
            <v>-1866</v>
          </cell>
        </row>
        <row r="272">
          <cell r="A272">
            <v>2111040300</v>
          </cell>
          <cell r="B272" t="str">
            <v xml:space="preserve">            Hutang Lainnya - HKD</v>
          </cell>
          <cell r="C272">
            <v>0</v>
          </cell>
          <cell r="D272">
            <v>0</v>
          </cell>
          <cell r="E272">
            <v>0</v>
          </cell>
          <cell r="F272">
            <v>0</v>
          </cell>
        </row>
        <row r="273">
          <cell r="A273">
            <v>2111040300</v>
          </cell>
          <cell r="B273" t="str">
            <v xml:space="preserve">            Hutang Lainnya - EQUIVALENT</v>
          </cell>
          <cell r="C273">
            <v>0</v>
          </cell>
          <cell r="D273">
            <v>0</v>
          </cell>
          <cell r="E273">
            <v>0</v>
          </cell>
          <cell r="F273">
            <v>0</v>
          </cell>
        </row>
        <row r="274">
          <cell r="A274">
            <v>2111040400</v>
          </cell>
          <cell r="B274" t="str">
            <v xml:space="preserve">            Hutang Lainnya - EQUIVALENT</v>
          </cell>
          <cell r="C274">
            <v>-83801.67</v>
          </cell>
          <cell r="D274">
            <v>1450.58</v>
          </cell>
          <cell r="E274">
            <v>1770.21</v>
          </cell>
          <cell r="F274">
            <v>-84121.3</v>
          </cell>
        </row>
        <row r="275">
          <cell r="A275">
            <v>2111040400</v>
          </cell>
          <cell r="B275" t="str">
            <v xml:space="preserve">            Hutang Lainnya - SGD</v>
          </cell>
          <cell r="C275">
            <v>-17</v>
          </cell>
          <cell r="D275">
            <v>0</v>
          </cell>
          <cell r="E275">
            <v>0</v>
          </cell>
          <cell r="F275">
            <v>-17</v>
          </cell>
        </row>
        <row r="276">
          <cell r="A276">
            <v>2111040500</v>
          </cell>
          <cell r="B276" t="str">
            <v xml:space="preserve">            Hutang Lainnya - EQUIVALENT</v>
          </cell>
          <cell r="C276">
            <v>0</v>
          </cell>
          <cell r="D276">
            <v>0</v>
          </cell>
          <cell r="E276">
            <v>0</v>
          </cell>
          <cell r="F276">
            <v>0</v>
          </cell>
        </row>
        <row r="277">
          <cell r="A277">
            <v>2111040500</v>
          </cell>
          <cell r="B277" t="str">
            <v xml:space="preserve">            Hutang Lainnya - SFR</v>
          </cell>
          <cell r="C277">
            <v>0</v>
          </cell>
          <cell r="D277">
            <v>0</v>
          </cell>
          <cell r="E277">
            <v>0</v>
          </cell>
          <cell r="F277">
            <v>0</v>
          </cell>
        </row>
        <row r="278">
          <cell r="A278">
            <v>2111040600</v>
          </cell>
          <cell r="B278" t="str">
            <v xml:space="preserve">            HUTANG LAINNYA - GBP</v>
          </cell>
          <cell r="C278">
            <v>0</v>
          </cell>
          <cell r="D278">
            <v>0</v>
          </cell>
          <cell r="E278">
            <v>0</v>
          </cell>
          <cell r="F278">
            <v>0</v>
          </cell>
        </row>
        <row r="279">
          <cell r="A279">
            <v>2111040600</v>
          </cell>
          <cell r="B279" t="str">
            <v xml:space="preserve">            HUTANG LAINNYA GBP-IDR EQUIVALENT</v>
          </cell>
          <cell r="C279">
            <v>0</v>
          </cell>
          <cell r="D279">
            <v>0</v>
          </cell>
          <cell r="E279">
            <v>0</v>
          </cell>
          <cell r="F279">
            <v>0</v>
          </cell>
        </row>
        <row r="280">
          <cell r="A280">
            <v>2112000000</v>
          </cell>
          <cell r="B280" t="str">
            <v xml:space="preserve">    Hutang Jangka Panjang</v>
          </cell>
          <cell r="C280">
            <v>0</v>
          </cell>
          <cell r="D280">
            <v>0</v>
          </cell>
          <cell r="E280">
            <v>0</v>
          </cell>
          <cell r="F280">
            <v>0</v>
          </cell>
        </row>
        <row r="281">
          <cell r="A281">
            <v>2113000000</v>
          </cell>
          <cell r="B281" t="str">
            <v xml:space="preserve">    Hutang Sub-Ordinasi</v>
          </cell>
          <cell r="C281">
            <v>0</v>
          </cell>
          <cell r="D281">
            <v>0</v>
          </cell>
          <cell r="E281">
            <v>0</v>
          </cell>
          <cell r="F281">
            <v>0</v>
          </cell>
        </row>
        <row r="282">
          <cell r="A282">
            <v>3100000000</v>
          </cell>
          <cell r="B282" t="str">
            <v xml:space="preserve">  EKUITAS</v>
          </cell>
          <cell r="C282">
            <v>-22274433786.919998</v>
          </cell>
          <cell r="D282">
            <v>0</v>
          </cell>
          <cell r="E282">
            <v>6952525454.6499996</v>
          </cell>
          <cell r="F282">
            <v>-29226959241.57</v>
          </cell>
        </row>
        <row r="283">
          <cell r="A283">
            <v>3100010000</v>
          </cell>
          <cell r="B283" t="str">
            <v xml:space="preserve">        Modal Ditempatkan dan Disetor</v>
          </cell>
          <cell r="C283">
            <v>-25000000000</v>
          </cell>
          <cell r="D283">
            <v>0</v>
          </cell>
          <cell r="E283">
            <v>0</v>
          </cell>
          <cell r="F283">
            <v>-25000000000</v>
          </cell>
        </row>
        <row r="284">
          <cell r="A284">
            <v>3100020000</v>
          </cell>
          <cell r="B284" t="str">
            <v xml:space="preserve">        Agio Saham</v>
          </cell>
          <cell r="C284">
            <v>0</v>
          </cell>
          <cell r="D284">
            <v>0</v>
          </cell>
          <cell r="E284">
            <v>0</v>
          </cell>
          <cell r="F284">
            <v>0</v>
          </cell>
        </row>
        <row r="285">
          <cell r="A285">
            <v>3100030000</v>
          </cell>
          <cell r="B285" t="str">
            <v xml:space="preserve">        Laba(Rugi) Ditahan</v>
          </cell>
          <cell r="C285">
            <v>939174654.5</v>
          </cell>
          <cell r="D285">
            <v>0</v>
          </cell>
          <cell r="E285">
            <v>0</v>
          </cell>
          <cell r="F285">
            <v>939174654.5</v>
          </cell>
        </row>
        <row r="286">
          <cell r="A286">
            <v>3100040000</v>
          </cell>
          <cell r="B286" t="str">
            <v xml:space="preserve">        Laba(Rugi) Tahun Berjalan</v>
          </cell>
          <cell r="C286">
            <v>1786391558.5799999</v>
          </cell>
          <cell r="D286">
            <v>0</v>
          </cell>
          <cell r="E286">
            <v>6952525454.6499996</v>
          </cell>
          <cell r="F286">
            <v>-5166133896.0699997</v>
          </cell>
        </row>
        <row r="287">
          <cell r="A287">
            <v>4000000000</v>
          </cell>
          <cell r="B287" t="str">
            <v>Total Pendapatan</v>
          </cell>
          <cell r="C287">
            <v>-14744221932.1</v>
          </cell>
          <cell r="D287">
            <v>22910842.609999999</v>
          </cell>
          <cell r="E287">
            <v>9540230385.7800007</v>
          </cell>
          <cell r="F287">
            <v>-24261541475.27</v>
          </cell>
        </row>
        <row r="288">
          <cell r="A288">
            <v>4100000000</v>
          </cell>
          <cell r="B288" t="str">
            <v xml:space="preserve">  PENDAPATAN USAHA</v>
          </cell>
          <cell r="C288">
            <v>-14744221932.1</v>
          </cell>
          <cell r="D288">
            <v>22910842.609999999</v>
          </cell>
          <cell r="E288">
            <v>9540230385.7800007</v>
          </cell>
          <cell r="F288">
            <v>-24261541475.27</v>
          </cell>
        </row>
        <row r="289">
          <cell r="A289">
            <v>4100010000</v>
          </cell>
          <cell r="B289" t="str">
            <v xml:space="preserve">        Komisi Jasa Perantara Efek</v>
          </cell>
          <cell r="C289">
            <v>-29900</v>
          </cell>
          <cell r="D289">
            <v>0</v>
          </cell>
          <cell r="E289">
            <v>0</v>
          </cell>
          <cell r="F289">
            <v>-29900</v>
          </cell>
        </row>
        <row r="290">
          <cell r="A290">
            <v>4100010100</v>
          </cell>
          <cell r="B290" t="str">
            <v xml:space="preserve">            Transaksi Non-Margin</v>
          </cell>
          <cell r="C290">
            <v>-29900</v>
          </cell>
          <cell r="D290">
            <v>0</v>
          </cell>
          <cell r="E290">
            <v>0</v>
          </cell>
          <cell r="F290">
            <v>-29900</v>
          </cell>
        </row>
        <row r="291">
          <cell r="A291">
            <v>4100020000</v>
          </cell>
          <cell r="B291" t="str">
            <v xml:space="preserve">        Pendapatan dari Portfolio Efek Saham</v>
          </cell>
          <cell r="C291">
            <v>0</v>
          </cell>
          <cell r="D291">
            <v>0</v>
          </cell>
          <cell r="E291">
            <v>0</v>
          </cell>
          <cell r="F291">
            <v>0</v>
          </cell>
        </row>
        <row r="292">
          <cell r="A292">
            <v>4100020100</v>
          </cell>
          <cell r="B292" t="str">
            <v xml:space="preserve">            Laba (rugi) Perdagangan Portfolio yg Sudah Terealisasi</v>
          </cell>
          <cell r="C292">
            <v>0</v>
          </cell>
          <cell r="D292">
            <v>0</v>
          </cell>
          <cell r="E292">
            <v>0</v>
          </cell>
          <cell r="F292">
            <v>0</v>
          </cell>
        </row>
        <row r="293">
          <cell r="A293">
            <v>4100020200</v>
          </cell>
          <cell r="B293" t="str">
            <v xml:space="preserve">            Dividen</v>
          </cell>
          <cell r="C293">
            <v>0</v>
          </cell>
          <cell r="D293">
            <v>0</v>
          </cell>
          <cell r="E293">
            <v>0</v>
          </cell>
          <cell r="F293">
            <v>0</v>
          </cell>
        </row>
        <row r="294">
          <cell r="A294">
            <v>4100020300</v>
          </cell>
          <cell r="B294" t="str">
            <v xml:space="preserve">            Penyisihan Penurunan Nilai Pasar Bersih Portfolio</v>
          </cell>
          <cell r="C294">
            <v>0</v>
          </cell>
          <cell r="D294">
            <v>0</v>
          </cell>
          <cell r="E294">
            <v>0</v>
          </cell>
          <cell r="F294">
            <v>0</v>
          </cell>
        </row>
        <row r="295">
          <cell r="A295">
            <v>4100030000</v>
          </cell>
          <cell r="B295" t="str">
            <v xml:space="preserve">        Jasa Penjamin/Underwriting</v>
          </cell>
          <cell r="C295">
            <v>0</v>
          </cell>
          <cell r="D295">
            <v>0</v>
          </cell>
          <cell r="E295">
            <v>9389253125</v>
          </cell>
          <cell r="F295">
            <v>-9389253125</v>
          </cell>
        </row>
        <row r="296">
          <cell r="A296">
            <v>4100030100</v>
          </cell>
          <cell r="B296" t="str">
            <v xml:space="preserve">            Jasa Penjaminan Emisi Saham</v>
          </cell>
          <cell r="C296">
            <v>0</v>
          </cell>
          <cell r="D296">
            <v>0</v>
          </cell>
          <cell r="E296">
            <v>9389253125</v>
          </cell>
          <cell r="F296">
            <v>-9389253125</v>
          </cell>
        </row>
        <row r="297">
          <cell r="A297">
            <v>4100030200</v>
          </cell>
          <cell r="B297" t="str">
            <v xml:space="preserve">            Jasa Penjualan Emisi Saham</v>
          </cell>
          <cell r="C297">
            <v>0</v>
          </cell>
          <cell r="D297">
            <v>0</v>
          </cell>
          <cell r="E297">
            <v>0</v>
          </cell>
          <cell r="F297">
            <v>0</v>
          </cell>
        </row>
        <row r="298">
          <cell r="A298">
            <v>4100030300</v>
          </cell>
          <cell r="B298" t="str">
            <v xml:space="preserve">            Pendapatan (biaya) Penjaminan/Penjualan Emisi Saham/Obligasi</v>
          </cell>
          <cell r="C298">
            <v>0</v>
          </cell>
          <cell r="D298">
            <v>0</v>
          </cell>
          <cell r="E298">
            <v>0</v>
          </cell>
          <cell r="F298">
            <v>0</v>
          </cell>
        </row>
        <row r="299">
          <cell r="A299">
            <v>4100040000</v>
          </cell>
          <cell r="B299" t="str">
            <v xml:space="preserve">        Pendapatan dari Fixed Income</v>
          </cell>
          <cell r="C299">
            <v>0</v>
          </cell>
          <cell r="D299">
            <v>0</v>
          </cell>
          <cell r="E299">
            <v>0</v>
          </cell>
          <cell r="F299">
            <v>0</v>
          </cell>
        </row>
        <row r="300">
          <cell r="A300">
            <v>4100040100</v>
          </cell>
          <cell r="B300" t="str">
            <v xml:space="preserve">            Komisi Perdagangan Efek Hutang</v>
          </cell>
          <cell r="C300">
            <v>0</v>
          </cell>
          <cell r="D300">
            <v>0</v>
          </cell>
          <cell r="E300">
            <v>0</v>
          </cell>
          <cell r="F300">
            <v>0</v>
          </cell>
        </row>
        <row r="301">
          <cell r="A301">
            <v>4100040200</v>
          </cell>
          <cell r="B301" t="str">
            <v xml:space="preserve">            Laba (rugi) Perdagangan Efek Hutang yg Sudah Terealisasi</v>
          </cell>
          <cell r="C301">
            <v>0</v>
          </cell>
          <cell r="D301">
            <v>0</v>
          </cell>
          <cell r="E301">
            <v>0</v>
          </cell>
          <cell r="F301">
            <v>0</v>
          </cell>
        </row>
        <row r="302">
          <cell r="A302">
            <v>4100040300</v>
          </cell>
          <cell r="B302" t="str">
            <v xml:space="preserve">            Bunga atas Portfolio Efek Hutang</v>
          </cell>
          <cell r="C302">
            <v>0</v>
          </cell>
          <cell r="D302">
            <v>0</v>
          </cell>
          <cell r="E302">
            <v>0</v>
          </cell>
          <cell r="F302">
            <v>0</v>
          </cell>
        </row>
        <row r="303">
          <cell r="A303">
            <v>4100040500</v>
          </cell>
          <cell r="B303" t="str">
            <v xml:space="preserve">            Penyisihan Penurunan Nilai Pasar Bersih Portfolio</v>
          </cell>
          <cell r="C303">
            <v>0</v>
          </cell>
          <cell r="D303">
            <v>0</v>
          </cell>
          <cell r="E303">
            <v>0</v>
          </cell>
          <cell r="F303">
            <v>0</v>
          </cell>
        </row>
        <row r="304">
          <cell r="A304">
            <v>4100050000</v>
          </cell>
          <cell r="B304" t="str">
            <v xml:space="preserve">        Jasa Penasehat Keuangan</v>
          </cell>
          <cell r="C304">
            <v>0</v>
          </cell>
          <cell r="D304">
            <v>0</v>
          </cell>
          <cell r="E304">
            <v>0</v>
          </cell>
          <cell r="F304">
            <v>0</v>
          </cell>
        </row>
        <row r="305">
          <cell r="A305">
            <v>4100050100</v>
          </cell>
          <cell r="B305" t="str">
            <v xml:space="preserve">            Restrukturisasi</v>
          </cell>
          <cell r="C305">
            <v>0</v>
          </cell>
          <cell r="D305">
            <v>0</v>
          </cell>
          <cell r="E305">
            <v>0</v>
          </cell>
          <cell r="F305">
            <v>0</v>
          </cell>
        </row>
        <row r="306">
          <cell r="A306">
            <v>4100050200</v>
          </cell>
          <cell r="B306" t="str">
            <v xml:space="preserve">            Merger &amp; Akuisisi</v>
          </cell>
          <cell r="C306">
            <v>0</v>
          </cell>
          <cell r="D306">
            <v>0</v>
          </cell>
          <cell r="E306">
            <v>0</v>
          </cell>
          <cell r="F306">
            <v>0</v>
          </cell>
        </row>
        <row r="307">
          <cell r="A307">
            <v>4100050300</v>
          </cell>
          <cell r="B307" t="str">
            <v xml:space="preserve">            Private Placement</v>
          </cell>
          <cell r="C307">
            <v>0</v>
          </cell>
          <cell r="D307">
            <v>0</v>
          </cell>
          <cell r="E307">
            <v>0</v>
          </cell>
          <cell r="F307">
            <v>0</v>
          </cell>
        </row>
        <row r="308">
          <cell r="A308">
            <v>4100060000</v>
          </cell>
          <cell r="B308" t="str">
            <v xml:space="preserve">        Pendapatan Bunga dan Lain-lain</v>
          </cell>
          <cell r="C308">
            <v>-47075000</v>
          </cell>
          <cell r="D308">
            <v>0</v>
          </cell>
          <cell r="E308">
            <v>30606061</v>
          </cell>
          <cell r="F308">
            <v>-77681061</v>
          </cell>
        </row>
        <row r="309">
          <cell r="A309">
            <v>4100060100</v>
          </cell>
          <cell r="B309" t="str">
            <v xml:space="preserve">            Pendapatan Bunga atas Piutang Nasabah</v>
          </cell>
          <cell r="C309">
            <v>0</v>
          </cell>
          <cell r="D309">
            <v>0</v>
          </cell>
          <cell r="E309">
            <v>0</v>
          </cell>
          <cell r="F309">
            <v>0</v>
          </cell>
        </row>
        <row r="310">
          <cell r="A310">
            <v>4100060200</v>
          </cell>
          <cell r="B310" t="str">
            <v xml:space="preserve">            Pendapatan Tunda Terima efek</v>
          </cell>
          <cell r="C310">
            <v>0</v>
          </cell>
          <cell r="D310">
            <v>0</v>
          </cell>
          <cell r="E310">
            <v>0</v>
          </cell>
          <cell r="F310">
            <v>0</v>
          </cell>
        </row>
        <row r="311">
          <cell r="A311">
            <v>4100060300</v>
          </cell>
          <cell r="B311" t="str">
            <v xml:space="preserve">            Lain-lain</v>
          </cell>
          <cell r="C311">
            <v>-47075000</v>
          </cell>
          <cell r="D311">
            <v>0</v>
          </cell>
          <cell r="E311">
            <v>30606061</v>
          </cell>
          <cell r="F311">
            <v>-77681061</v>
          </cell>
        </row>
        <row r="312">
          <cell r="A312">
            <v>4201000000</v>
          </cell>
          <cell r="B312" t="str">
            <v xml:space="preserve">    Penghasilan ( Biaya ) Lain-lain</v>
          </cell>
          <cell r="C312">
            <v>-14697117032.1</v>
          </cell>
          <cell r="D312">
            <v>22910842.609999999</v>
          </cell>
          <cell r="E312">
            <v>120371199.78</v>
          </cell>
          <cell r="F312">
            <v>-14794577389.27</v>
          </cell>
        </row>
        <row r="313">
          <cell r="A313">
            <v>4201010000</v>
          </cell>
          <cell r="B313" t="str">
            <v xml:space="preserve">        Penghasilan Bunga</v>
          </cell>
          <cell r="C313">
            <v>-682449495.75999999</v>
          </cell>
          <cell r="D313">
            <v>0</v>
          </cell>
          <cell r="E313">
            <v>109489238</v>
          </cell>
          <cell r="F313">
            <v>-791938733.75999999</v>
          </cell>
        </row>
        <row r="314">
          <cell r="A314">
            <v>4201010100</v>
          </cell>
          <cell r="B314" t="str">
            <v xml:space="preserve">            Bunga Jasa Giro / Tabungan</v>
          </cell>
          <cell r="C314">
            <v>-108401660.53</v>
          </cell>
          <cell r="D314">
            <v>0</v>
          </cell>
          <cell r="E314">
            <v>5570905</v>
          </cell>
          <cell r="F314">
            <v>-113972565.53</v>
          </cell>
        </row>
        <row r="315">
          <cell r="A315">
            <v>4201010200</v>
          </cell>
          <cell r="B315" t="str">
            <v xml:space="preserve">            Bunga Deposito</v>
          </cell>
          <cell r="C315">
            <v>-574047835.23000002</v>
          </cell>
          <cell r="D315">
            <v>0</v>
          </cell>
          <cell r="E315">
            <v>103918333</v>
          </cell>
          <cell r="F315">
            <v>-677966168.23000002</v>
          </cell>
        </row>
        <row r="316">
          <cell r="A316">
            <v>4201020000</v>
          </cell>
          <cell r="B316" t="str">
            <v xml:space="preserve">        Biaya Bunga &amp; Administrasi Bank</v>
          </cell>
          <cell r="C316">
            <v>11547650.369999999</v>
          </cell>
          <cell r="D316">
            <v>1376393</v>
          </cell>
          <cell r="E316">
            <v>0</v>
          </cell>
          <cell r="F316">
            <v>12924043.369999999</v>
          </cell>
        </row>
        <row r="317">
          <cell r="A317">
            <v>4201020100</v>
          </cell>
          <cell r="B317" t="str">
            <v xml:space="preserve">            Bunga Pinjaman Bank</v>
          </cell>
          <cell r="C317">
            <v>0</v>
          </cell>
          <cell r="D317">
            <v>0</v>
          </cell>
          <cell r="E317">
            <v>0</v>
          </cell>
          <cell r="F317">
            <v>0</v>
          </cell>
        </row>
        <row r="318">
          <cell r="A318">
            <v>4201020200</v>
          </cell>
          <cell r="B318" t="str">
            <v xml:space="preserve">            Bunga Fasilitas Overdraft</v>
          </cell>
          <cell r="C318">
            <v>0</v>
          </cell>
          <cell r="D318">
            <v>0</v>
          </cell>
          <cell r="E318">
            <v>0</v>
          </cell>
          <cell r="F318">
            <v>0</v>
          </cell>
        </row>
        <row r="319">
          <cell r="A319">
            <v>4201020300</v>
          </cell>
          <cell r="B319" t="str">
            <v xml:space="preserve">            Biaya Administrasi Bank</v>
          </cell>
          <cell r="C319">
            <v>11547650.369999999</v>
          </cell>
          <cell r="D319">
            <v>1376393</v>
          </cell>
          <cell r="E319">
            <v>0</v>
          </cell>
          <cell r="F319">
            <v>12924043.369999999</v>
          </cell>
        </row>
        <row r="320">
          <cell r="A320">
            <v>4201020400</v>
          </cell>
          <cell r="B320" t="str">
            <v xml:space="preserve">            Biaya Pajak Bank</v>
          </cell>
          <cell r="C320">
            <v>0</v>
          </cell>
          <cell r="D320">
            <v>0</v>
          </cell>
          <cell r="E320">
            <v>0</v>
          </cell>
          <cell r="F320">
            <v>0</v>
          </cell>
        </row>
        <row r="321">
          <cell r="A321">
            <v>4201030000</v>
          </cell>
          <cell r="B321" t="str">
            <v xml:space="preserve">        Laba ( Rugi ) Selisih Kurs</v>
          </cell>
          <cell r="C321">
            <v>126286784.29000001</v>
          </cell>
          <cell r="D321">
            <v>21534449.609999999</v>
          </cell>
          <cell r="E321">
            <v>10881961.779999999</v>
          </cell>
          <cell r="F321">
            <v>136939272.12</v>
          </cell>
        </row>
        <row r="322">
          <cell r="A322">
            <v>4201040000</v>
          </cell>
          <cell r="B322" t="str">
            <v xml:space="preserve">        Laba ( Rugi ) atas Penjualan Aktiva Tetap</v>
          </cell>
          <cell r="C322">
            <v>-274168846</v>
          </cell>
          <cell r="D322">
            <v>0</v>
          </cell>
          <cell r="E322">
            <v>0</v>
          </cell>
          <cell r="F322">
            <v>-274168846</v>
          </cell>
        </row>
        <row r="323">
          <cell r="A323">
            <v>4201050000</v>
          </cell>
          <cell r="B323" t="str">
            <v xml:space="preserve">        Pendapatan Subsidi</v>
          </cell>
          <cell r="C323">
            <v>-13878333125</v>
          </cell>
          <cell r="D323">
            <v>0</v>
          </cell>
          <cell r="E323">
            <v>0</v>
          </cell>
          <cell r="F323">
            <v>-13878333125</v>
          </cell>
        </row>
        <row r="324">
          <cell r="A324">
            <v>5000000000</v>
          </cell>
          <cell r="B324" t="str">
            <v>Total Biaya</v>
          </cell>
          <cell r="C324">
            <v>16530613490.68</v>
          </cell>
          <cell r="D324">
            <v>2858206928.52</v>
          </cell>
          <cell r="E324">
            <v>293412840</v>
          </cell>
          <cell r="F324">
            <v>19095407579.200001</v>
          </cell>
        </row>
        <row r="325">
          <cell r="A325">
            <v>5100000000</v>
          </cell>
          <cell r="B325" t="str">
            <v xml:space="preserve">  BEBAN USAHA</v>
          </cell>
          <cell r="C325">
            <v>16530613490.68</v>
          </cell>
          <cell r="D325">
            <v>2858206928.52</v>
          </cell>
          <cell r="E325">
            <v>293412840</v>
          </cell>
          <cell r="F325">
            <v>19095407579.200001</v>
          </cell>
        </row>
        <row r="326">
          <cell r="A326">
            <v>5100010000</v>
          </cell>
          <cell r="B326" t="str">
            <v xml:space="preserve">        Biaya Trading</v>
          </cell>
          <cell r="C326">
            <v>256248515</v>
          </cell>
          <cell r="D326">
            <v>17218524</v>
          </cell>
          <cell r="E326">
            <v>0</v>
          </cell>
          <cell r="F326">
            <v>273467039</v>
          </cell>
        </row>
        <row r="327">
          <cell r="A327">
            <v>5100030800</v>
          </cell>
          <cell r="B327" t="str">
            <v xml:space="preserve">            Biaya Transaksi Bursa</v>
          </cell>
          <cell r="C327">
            <v>0</v>
          </cell>
          <cell r="D327">
            <v>0</v>
          </cell>
          <cell r="E327">
            <v>0</v>
          </cell>
          <cell r="F327">
            <v>0</v>
          </cell>
        </row>
        <row r="328">
          <cell r="A328">
            <v>5100030801</v>
          </cell>
          <cell r="B328" t="str">
            <v xml:space="preserve">                Biaya Levy Bursa</v>
          </cell>
          <cell r="C328">
            <v>0</v>
          </cell>
          <cell r="D328">
            <v>0</v>
          </cell>
          <cell r="E328">
            <v>0</v>
          </cell>
          <cell r="F328">
            <v>0</v>
          </cell>
        </row>
        <row r="329">
          <cell r="A329">
            <v>5100030802</v>
          </cell>
          <cell r="B329" t="str">
            <v xml:space="preserve">                PPh Penjualan Saham Portfolio</v>
          </cell>
          <cell r="C329">
            <v>0</v>
          </cell>
          <cell r="D329">
            <v>0</v>
          </cell>
          <cell r="E329">
            <v>0</v>
          </cell>
          <cell r="F329">
            <v>0</v>
          </cell>
        </row>
        <row r="330">
          <cell r="A330">
            <v>5100030803</v>
          </cell>
          <cell r="B330" t="str">
            <v xml:space="preserve">                Biaya Denda Bursa</v>
          </cell>
          <cell r="C330">
            <v>0</v>
          </cell>
          <cell r="D330">
            <v>0</v>
          </cell>
          <cell r="E330">
            <v>0</v>
          </cell>
          <cell r="F330">
            <v>0</v>
          </cell>
        </row>
        <row r="331">
          <cell r="A331">
            <v>5100030804</v>
          </cell>
          <cell r="B331" t="str">
            <v xml:space="preserve">                Pencadangan Kesalahan Transaksi</v>
          </cell>
          <cell r="C331">
            <v>0</v>
          </cell>
          <cell r="D331">
            <v>0</v>
          </cell>
          <cell r="E331">
            <v>0</v>
          </cell>
          <cell r="F331">
            <v>0</v>
          </cell>
        </row>
        <row r="332">
          <cell r="A332">
            <v>5100030806</v>
          </cell>
          <cell r="B332" t="str">
            <v xml:space="preserve">                Biaya Transaksi Bursa Lain-lain</v>
          </cell>
          <cell r="C332">
            <v>0</v>
          </cell>
          <cell r="D332">
            <v>0</v>
          </cell>
          <cell r="E332">
            <v>0</v>
          </cell>
          <cell r="F332">
            <v>0</v>
          </cell>
        </row>
        <row r="333">
          <cell r="A333">
            <v>5100030900</v>
          </cell>
          <cell r="B333" t="str">
            <v xml:space="preserve">            Software Informasi On-Line Bursa</v>
          </cell>
          <cell r="C333">
            <v>256248515</v>
          </cell>
          <cell r="D333">
            <v>17218524</v>
          </cell>
          <cell r="E333">
            <v>0</v>
          </cell>
          <cell r="F333">
            <v>273467039</v>
          </cell>
        </row>
        <row r="334">
          <cell r="A334">
            <v>5100030901</v>
          </cell>
          <cell r="B334" t="str">
            <v xml:space="preserve">                RTI</v>
          </cell>
          <cell r="C334">
            <v>0</v>
          </cell>
          <cell r="D334">
            <v>0</v>
          </cell>
          <cell r="E334">
            <v>0</v>
          </cell>
          <cell r="F334">
            <v>0</v>
          </cell>
        </row>
        <row r="335">
          <cell r="A335">
            <v>5100030902</v>
          </cell>
          <cell r="B335" t="str">
            <v xml:space="preserve">                IMQ</v>
          </cell>
          <cell r="C335">
            <v>0</v>
          </cell>
          <cell r="D335">
            <v>0</v>
          </cell>
          <cell r="E335">
            <v>0</v>
          </cell>
          <cell r="F335">
            <v>0</v>
          </cell>
        </row>
        <row r="336">
          <cell r="A336">
            <v>5100030903</v>
          </cell>
          <cell r="B336" t="str">
            <v xml:space="preserve">                Bloomberg</v>
          </cell>
          <cell r="C336">
            <v>256204515</v>
          </cell>
          <cell r="D336">
            <v>17218524</v>
          </cell>
          <cell r="E336">
            <v>0</v>
          </cell>
          <cell r="F336">
            <v>273423039</v>
          </cell>
        </row>
        <row r="337">
          <cell r="A337">
            <v>5100030904</v>
          </cell>
          <cell r="B337" t="str">
            <v xml:space="preserve">                Bridge</v>
          </cell>
          <cell r="C337">
            <v>0</v>
          </cell>
          <cell r="D337">
            <v>0</v>
          </cell>
          <cell r="E337">
            <v>0</v>
          </cell>
          <cell r="F337">
            <v>0</v>
          </cell>
        </row>
        <row r="338">
          <cell r="A338">
            <v>5100030906</v>
          </cell>
          <cell r="B338" t="str">
            <v xml:space="preserve">                C-Best</v>
          </cell>
          <cell r="C338">
            <v>44000</v>
          </cell>
          <cell r="D338">
            <v>0</v>
          </cell>
          <cell r="E338">
            <v>0</v>
          </cell>
          <cell r="F338">
            <v>44000</v>
          </cell>
        </row>
        <row r="339">
          <cell r="A339">
            <v>5100031000</v>
          </cell>
          <cell r="B339" t="str">
            <v xml:space="preserve">            Biaya Trading Lainnya</v>
          </cell>
          <cell r="C339">
            <v>0</v>
          </cell>
          <cell r="D339">
            <v>0</v>
          </cell>
          <cell r="E339">
            <v>0</v>
          </cell>
          <cell r="F339">
            <v>0</v>
          </cell>
        </row>
        <row r="340">
          <cell r="A340">
            <v>5100031001</v>
          </cell>
          <cell r="B340" t="str">
            <v xml:space="preserve">                Biaya Booth Tambahan</v>
          </cell>
          <cell r="C340">
            <v>0</v>
          </cell>
          <cell r="D340">
            <v>0</v>
          </cell>
          <cell r="E340">
            <v>0</v>
          </cell>
          <cell r="F340">
            <v>0</v>
          </cell>
        </row>
        <row r="341">
          <cell r="A341">
            <v>5100031002</v>
          </cell>
          <cell r="B341" t="str">
            <v xml:space="preserve">                Biaya Registrasi Saham</v>
          </cell>
          <cell r="C341">
            <v>0</v>
          </cell>
          <cell r="D341">
            <v>0</v>
          </cell>
          <cell r="E341">
            <v>0</v>
          </cell>
          <cell r="F341">
            <v>0</v>
          </cell>
        </row>
        <row r="342">
          <cell r="A342">
            <v>5100031003</v>
          </cell>
          <cell r="B342" t="str">
            <v xml:space="preserve">                Biaya Gagal Serah</v>
          </cell>
          <cell r="C342">
            <v>0</v>
          </cell>
          <cell r="D342">
            <v>0</v>
          </cell>
          <cell r="E342">
            <v>0</v>
          </cell>
          <cell r="F342">
            <v>0</v>
          </cell>
        </row>
        <row r="343">
          <cell r="A343">
            <v>5200010000</v>
          </cell>
          <cell r="B343" t="str">
            <v xml:space="preserve">        Biaya Personel</v>
          </cell>
          <cell r="C343">
            <v>10839806397</v>
          </cell>
          <cell r="D343">
            <v>2043144031</v>
          </cell>
          <cell r="E343">
            <v>229301730</v>
          </cell>
          <cell r="F343">
            <v>12653648698</v>
          </cell>
        </row>
        <row r="344">
          <cell r="A344">
            <v>5200010100</v>
          </cell>
          <cell r="B344" t="str">
            <v xml:space="preserve">            Gaji</v>
          </cell>
          <cell r="C344">
            <v>4570679461</v>
          </cell>
          <cell r="D344">
            <v>629156934</v>
          </cell>
          <cell r="E344">
            <v>193028244</v>
          </cell>
          <cell r="F344">
            <v>5006808151</v>
          </cell>
        </row>
        <row r="345">
          <cell r="A345">
            <v>5200010101</v>
          </cell>
          <cell r="B345" t="str">
            <v xml:space="preserve">                Gaji-local staff</v>
          </cell>
          <cell r="C345">
            <v>4455899917</v>
          </cell>
          <cell r="D345">
            <v>423702024</v>
          </cell>
          <cell r="E345">
            <v>0</v>
          </cell>
          <cell r="F345">
            <v>4879601941</v>
          </cell>
        </row>
        <row r="346">
          <cell r="A346">
            <v>5200010102</v>
          </cell>
          <cell r="B346" t="str">
            <v xml:space="preserve">                Gaji-contract staff</v>
          </cell>
          <cell r="C346">
            <v>0</v>
          </cell>
          <cell r="D346">
            <v>0</v>
          </cell>
          <cell r="E346">
            <v>0</v>
          </cell>
          <cell r="F346">
            <v>0</v>
          </cell>
        </row>
        <row r="347">
          <cell r="A347">
            <v>5200010103</v>
          </cell>
          <cell r="B347" t="str">
            <v xml:space="preserve">                Gaji-temporary staff</v>
          </cell>
          <cell r="C347">
            <v>114779544</v>
          </cell>
          <cell r="D347">
            <v>12426666</v>
          </cell>
          <cell r="E347">
            <v>0</v>
          </cell>
          <cell r="F347">
            <v>127206210</v>
          </cell>
        </row>
        <row r="348">
          <cell r="A348">
            <v>5200010104</v>
          </cell>
          <cell r="B348" t="str">
            <v xml:space="preserve">                Gaji-IA</v>
          </cell>
          <cell r="C348">
            <v>0</v>
          </cell>
          <cell r="D348">
            <v>193028244</v>
          </cell>
          <cell r="E348">
            <v>193028244</v>
          </cell>
          <cell r="F348">
            <v>0</v>
          </cell>
        </row>
        <row r="349">
          <cell r="A349">
            <v>5200010200</v>
          </cell>
          <cell r="B349" t="str">
            <v xml:space="preserve">            Lembur</v>
          </cell>
          <cell r="C349">
            <v>6771670</v>
          </cell>
          <cell r="D349">
            <v>386078</v>
          </cell>
          <cell r="E349">
            <v>0</v>
          </cell>
          <cell r="F349">
            <v>7157748</v>
          </cell>
        </row>
        <row r="350">
          <cell r="A350">
            <v>5200010201</v>
          </cell>
          <cell r="B350" t="str">
            <v xml:space="preserve">                Lembur-local staff</v>
          </cell>
          <cell r="C350">
            <v>6771670</v>
          </cell>
          <cell r="D350">
            <v>386078</v>
          </cell>
          <cell r="E350">
            <v>0</v>
          </cell>
          <cell r="F350">
            <v>7157748</v>
          </cell>
        </row>
        <row r="351">
          <cell r="A351">
            <v>5200010203</v>
          </cell>
          <cell r="B351" t="str">
            <v xml:space="preserve">                Lembur-temporary staff</v>
          </cell>
          <cell r="C351">
            <v>0</v>
          </cell>
          <cell r="D351">
            <v>0</v>
          </cell>
          <cell r="E351">
            <v>0</v>
          </cell>
          <cell r="F351">
            <v>0</v>
          </cell>
        </row>
        <row r="352">
          <cell r="A352">
            <v>5200010300</v>
          </cell>
          <cell r="B352" t="str">
            <v xml:space="preserve">            Pengobatan</v>
          </cell>
          <cell r="C352">
            <v>74434140</v>
          </cell>
          <cell r="D352">
            <v>49244350</v>
          </cell>
          <cell r="E352">
            <v>0</v>
          </cell>
          <cell r="F352">
            <v>123678490</v>
          </cell>
        </row>
        <row r="353">
          <cell r="A353">
            <v>5200010400</v>
          </cell>
          <cell r="B353" t="str">
            <v xml:space="preserve">            Tunjangan</v>
          </cell>
          <cell r="C353">
            <v>0</v>
          </cell>
          <cell r="D353">
            <v>0</v>
          </cell>
          <cell r="E353">
            <v>0</v>
          </cell>
          <cell r="F353">
            <v>0</v>
          </cell>
        </row>
        <row r="354">
          <cell r="A354">
            <v>5200010401</v>
          </cell>
          <cell r="B354" t="str">
            <v xml:space="preserve">            Uang Harian/Makan</v>
          </cell>
          <cell r="C354">
            <v>4640000</v>
          </cell>
          <cell r="D354">
            <v>300000</v>
          </cell>
          <cell r="E354">
            <v>0</v>
          </cell>
          <cell r="F354">
            <v>4940000</v>
          </cell>
        </row>
        <row r="355">
          <cell r="A355">
            <v>5200010402</v>
          </cell>
          <cell r="B355" t="str">
            <v xml:space="preserve">            Tunjangan kendaraan</v>
          </cell>
          <cell r="C355">
            <v>172926667</v>
          </cell>
          <cell r="D355">
            <v>59193486</v>
          </cell>
          <cell r="E355">
            <v>36273486</v>
          </cell>
          <cell r="F355">
            <v>195846667</v>
          </cell>
        </row>
        <row r="356">
          <cell r="A356">
            <v>5200010500</v>
          </cell>
          <cell r="B356" t="str">
            <v xml:space="preserve">            Asuransi</v>
          </cell>
          <cell r="C356">
            <v>55277252</v>
          </cell>
          <cell r="D356">
            <v>6473183</v>
          </cell>
          <cell r="E356">
            <v>0</v>
          </cell>
          <cell r="F356">
            <v>61750435</v>
          </cell>
        </row>
        <row r="357">
          <cell r="A357">
            <v>5200010501</v>
          </cell>
          <cell r="B357" t="str">
            <v xml:space="preserve">                Asuransi Jiwa</v>
          </cell>
          <cell r="C357">
            <v>31702897</v>
          </cell>
          <cell r="D357">
            <v>2819845</v>
          </cell>
          <cell r="E357">
            <v>0</v>
          </cell>
          <cell r="F357">
            <v>34522742</v>
          </cell>
        </row>
        <row r="358">
          <cell r="A358">
            <v>5200010502</v>
          </cell>
          <cell r="B358" t="str">
            <v xml:space="preserve">                Asuransi Kesehatan/Rumah sakit</v>
          </cell>
          <cell r="C358">
            <v>23574355</v>
          </cell>
          <cell r="D358">
            <v>3653338</v>
          </cell>
          <cell r="E358">
            <v>0</v>
          </cell>
          <cell r="F358">
            <v>27227693</v>
          </cell>
        </row>
        <row r="359">
          <cell r="A359">
            <v>5200010600</v>
          </cell>
          <cell r="B359" t="str">
            <v xml:space="preserve">            Tunjangan Hari Raya</v>
          </cell>
          <cell r="C359">
            <v>278360788</v>
          </cell>
          <cell r="D359">
            <v>0</v>
          </cell>
          <cell r="E359">
            <v>0</v>
          </cell>
          <cell r="F359">
            <v>278360788</v>
          </cell>
        </row>
        <row r="360">
          <cell r="A360">
            <v>5200010601</v>
          </cell>
          <cell r="B360" t="str">
            <v xml:space="preserve">                THR-permanent staff</v>
          </cell>
          <cell r="C360">
            <v>278360788</v>
          </cell>
          <cell r="D360">
            <v>0</v>
          </cell>
          <cell r="E360">
            <v>0</v>
          </cell>
          <cell r="F360">
            <v>278360788</v>
          </cell>
        </row>
        <row r="361">
          <cell r="A361">
            <v>5200010700</v>
          </cell>
          <cell r="B361" t="str">
            <v xml:space="preserve">                Honorarium</v>
          </cell>
          <cell r="C361">
            <v>0</v>
          </cell>
          <cell r="D361">
            <v>0</v>
          </cell>
          <cell r="E361">
            <v>0</v>
          </cell>
          <cell r="F361">
            <v>0</v>
          </cell>
        </row>
        <row r="362">
          <cell r="A362">
            <v>5200010750</v>
          </cell>
          <cell r="B362" t="str">
            <v xml:space="preserve">                LONG SERVICE RECOGNITION</v>
          </cell>
          <cell r="C362">
            <v>0</v>
          </cell>
          <cell r="D362">
            <v>0</v>
          </cell>
          <cell r="E362">
            <v>0</v>
          </cell>
          <cell r="F362">
            <v>0</v>
          </cell>
        </row>
        <row r="363">
          <cell r="A363">
            <v>5200010800</v>
          </cell>
          <cell r="B363" t="str">
            <v xml:space="preserve">            Penyisihan Performance Bonus</v>
          </cell>
          <cell r="C363">
            <v>5676716419</v>
          </cell>
          <cell r="D363">
            <v>1298390000</v>
          </cell>
          <cell r="E363">
            <v>0</v>
          </cell>
          <cell r="F363">
            <v>6975106419</v>
          </cell>
        </row>
        <row r="364">
          <cell r="A364">
            <v>5200010801</v>
          </cell>
          <cell r="B364" t="str">
            <v xml:space="preserve">                Bonus-local staff</v>
          </cell>
          <cell r="C364">
            <v>4676331000</v>
          </cell>
          <cell r="D364">
            <v>1298390000</v>
          </cell>
          <cell r="E364">
            <v>0</v>
          </cell>
          <cell r="F364">
            <v>5974721000</v>
          </cell>
        </row>
        <row r="365">
          <cell r="A365">
            <v>5200010802</v>
          </cell>
          <cell r="B365" t="str">
            <v xml:space="preserve">                Bonus-IA</v>
          </cell>
          <cell r="C365">
            <v>0</v>
          </cell>
          <cell r="D365">
            <v>0</v>
          </cell>
          <cell r="E365">
            <v>0</v>
          </cell>
          <cell r="F365">
            <v>0</v>
          </cell>
        </row>
        <row r="366">
          <cell r="A366">
            <v>5200010804</v>
          </cell>
          <cell r="B366" t="str">
            <v xml:space="preserve">                Bonus-Kelebihan/kekurangan Penyisihan tahun sebelumnya</v>
          </cell>
          <cell r="C366">
            <v>-2030206465</v>
          </cell>
          <cell r="D366">
            <v>0</v>
          </cell>
          <cell r="E366">
            <v>0</v>
          </cell>
          <cell r="F366">
            <v>-2030206465</v>
          </cell>
        </row>
        <row r="367">
          <cell r="A367">
            <v>5200010900</v>
          </cell>
          <cell r="B367" t="str">
            <v xml:space="preserve">                Pesangon</v>
          </cell>
          <cell r="C367">
            <v>3030591884</v>
          </cell>
          <cell r="D367">
            <v>0</v>
          </cell>
          <cell r="E367">
            <v>0</v>
          </cell>
          <cell r="F367">
            <v>3030591884</v>
          </cell>
        </row>
        <row r="368">
          <cell r="A368">
            <v>5200011000</v>
          </cell>
          <cell r="B368" t="str">
            <v xml:space="preserve">        Biaya personel lainnya</v>
          </cell>
          <cell r="C368">
            <v>682038189</v>
          </cell>
          <cell r="D368">
            <v>97838229</v>
          </cell>
          <cell r="E368">
            <v>44952984</v>
          </cell>
          <cell r="F368">
            <v>734923434</v>
          </cell>
        </row>
        <row r="369">
          <cell r="A369">
            <v>5200011001</v>
          </cell>
          <cell r="B369" t="str">
            <v xml:space="preserve">            Perumahan karyawan</v>
          </cell>
          <cell r="C369">
            <v>99965492</v>
          </cell>
          <cell r="D369">
            <v>7703713</v>
          </cell>
          <cell r="E369">
            <v>0</v>
          </cell>
          <cell r="F369">
            <v>107669205</v>
          </cell>
        </row>
        <row r="370">
          <cell r="A370">
            <v>5200011002</v>
          </cell>
          <cell r="B370" t="str">
            <v xml:space="preserve">            Biaya Utillities Perumahan karyawan</v>
          </cell>
          <cell r="C370">
            <v>11138952</v>
          </cell>
          <cell r="D370">
            <v>1001030</v>
          </cell>
          <cell r="E370">
            <v>0</v>
          </cell>
          <cell r="F370">
            <v>12139982</v>
          </cell>
        </row>
        <row r="371">
          <cell r="A371">
            <v>5200011003</v>
          </cell>
          <cell r="B371" t="str">
            <v xml:space="preserve">            Pendidikan anak</v>
          </cell>
          <cell r="C371">
            <v>58360400</v>
          </cell>
          <cell r="D371">
            <v>0</v>
          </cell>
          <cell r="E371">
            <v>0</v>
          </cell>
          <cell r="F371">
            <v>58360400</v>
          </cell>
        </row>
        <row r="372">
          <cell r="A372">
            <v>5200011004</v>
          </cell>
          <cell r="B372" t="str">
            <v xml:space="preserve">            Pajak atas gaji IA</v>
          </cell>
          <cell r="C372">
            <v>253062462</v>
          </cell>
          <cell r="D372">
            <v>67164375</v>
          </cell>
          <cell r="E372">
            <v>37937788</v>
          </cell>
          <cell r="F372">
            <v>282289049</v>
          </cell>
        </row>
        <row r="373">
          <cell r="A373">
            <v>5200011006</v>
          </cell>
          <cell r="B373" t="str">
            <v xml:space="preserve">            Jamsostek/Social securities</v>
          </cell>
          <cell r="C373">
            <v>89453350</v>
          </cell>
          <cell r="D373">
            <v>9700088</v>
          </cell>
          <cell r="E373">
            <v>0</v>
          </cell>
          <cell r="F373">
            <v>99153438</v>
          </cell>
        </row>
        <row r="374">
          <cell r="A374">
            <v>5200011007</v>
          </cell>
          <cell r="B374" t="str">
            <v xml:space="preserve">            Comp. Addon soc security-IA</v>
          </cell>
          <cell r="C374">
            <v>0</v>
          </cell>
          <cell r="D374">
            <v>6975696</v>
          </cell>
          <cell r="E374">
            <v>6975696</v>
          </cell>
          <cell r="F374">
            <v>0</v>
          </cell>
        </row>
        <row r="375">
          <cell r="A375">
            <v>5200011008</v>
          </cell>
          <cell r="B375" t="str">
            <v xml:space="preserve">            Comp. Addon retirement benefit</v>
          </cell>
          <cell r="C375">
            <v>0</v>
          </cell>
          <cell r="D375">
            <v>0</v>
          </cell>
          <cell r="E375">
            <v>0</v>
          </cell>
          <cell r="F375">
            <v>0</v>
          </cell>
        </row>
        <row r="376">
          <cell r="A376">
            <v>5200011009</v>
          </cell>
          <cell r="B376" t="str">
            <v xml:space="preserve">            Comp. Addon Other staff cost-IA</v>
          </cell>
          <cell r="C376">
            <v>0</v>
          </cell>
          <cell r="D376">
            <v>0</v>
          </cell>
          <cell r="E376">
            <v>0</v>
          </cell>
          <cell r="F376">
            <v>0</v>
          </cell>
        </row>
        <row r="377">
          <cell r="A377">
            <v>5200011010</v>
          </cell>
          <cell r="B377" t="str">
            <v xml:space="preserve">            Meals</v>
          </cell>
          <cell r="C377">
            <v>4925948</v>
          </cell>
          <cell r="D377">
            <v>1679300</v>
          </cell>
          <cell r="E377">
            <v>39500</v>
          </cell>
          <cell r="F377">
            <v>6565748</v>
          </cell>
        </row>
        <row r="378">
          <cell r="A378">
            <v>5200011011</v>
          </cell>
          <cell r="B378" t="str">
            <v xml:space="preserve">            Biaya Pendidikan dan Latihan</v>
          </cell>
          <cell r="C378">
            <v>2400000</v>
          </cell>
          <cell r="D378">
            <v>0</v>
          </cell>
          <cell r="E378">
            <v>0</v>
          </cell>
          <cell r="F378">
            <v>2400000</v>
          </cell>
        </row>
        <row r="379">
          <cell r="A379">
            <v>5200011012</v>
          </cell>
          <cell r="B379" t="str">
            <v xml:space="preserve">            Iuran Keanggotaan</v>
          </cell>
          <cell r="C379">
            <v>30505285</v>
          </cell>
          <cell r="D379">
            <v>3614027</v>
          </cell>
          <cell r="E379">
            <v>0</v>
          </cell>
          <cell r="F379">
            <v>34119312</v>
          </cell>
        </row>
        <row r="380">
          <cell r="A380">
            <v>5200011013</v>
          </cell>
          <cell r="B380" t="str">
            <v xml:space="preserve">            Sport &amp; recreation</v>
          </cell>
          <cell r="C380">
            <v>0</v>
          </cell>
          <cell r="D380">
            <v>0</v>
          </cell>
          <cell r="E380">
            <v>0</v>
          </cell>
          <cell r="F380">
            <v>0</v>
          </cell>
        </row>
        <row r="381">
          <cell r="A381">
            <v>5200011014</v>
          </cell>
          <cell r="B381" t="str">
            <v xml:space="preserve">            Biaya Perijinan Karyawan</v>
          </cell>
          <cell r="C381">
            <v>129288000</v>
          </cell>
          <cell r="D381">
            <v>0</v>
          </cell>
          <cell r="E381">
            <v>0</v>
          </cell>
          <cell r="F381">
            <v>129288000</v>
          </cell>
        </row>
        <row r="382">
          <cell r="A382">
            <v>5200011015</v>
          </cell>
          <cell r="B382" t="str">
            <v xml:space="preserve">            Benefit karyawan lainnya</v>
          </cell>
          <cell r="C382">
            <v>2938300</v>
          </cell>
          <cell r="D382">
            <v>0</v>
          </cell>
          <cell r="E382">
            <v>0</v>
          </cell>
          <cell r="F382">
            <v>2938300</v>
          </cell>
        </row>
        <row r="383">
          <cell r="A383">
            <v>5200011016</v>
          </cell>
          <cell r="B383" t="str">
            <v xml:space="preserve">            IA Cost</v>
          </cell>
          <cell r="C383">
            <v>0</v>
          </cell>
          <cell r="D383">
            <v>0</v>
          </cell>
          <cell r="E383">
            <v>0</v>
          </cell>
          <cell r="F383">
            <v>0</v>
          </cell>
        </row>
        <row r="384">
          <cell r="A384">
            <v>5300010000</v>
          </cell>
          <cell r="B384" t="str">
            <v xml:space="preserve">        Biaya Kantor</v>
          </cell>
          <cell r="C384">
            <v>4641246529.6800003</v>
          </cell>
          <cell r="D384">
            <v>698763644.51999998</v>
          </cell>
          <cell r="E384">
            <v>19158126</v>
          </cell>
          <cell r="F384">
            <v>5320852048.1999998</v>
          </cell>
        </row>
        <row r="385">
          <cell r="A385">
            <v>5300010100</v>
          </cell>
          <cell r="B385" t="str">
            <v xml:space="preserve">            Sewa Gedung</v>
          </cell>
          <cell r="C385">
            <v>788682457</v>
          </cell>
          <cell r="D385">
            <v>173221793</v>
          </cell>
          <cell r="E385">
            <v>0</v>
          </cell>
          <cell r="F385">
            <v>961904250</v>
          </cell>
        </row>
        <row r="386">
          <cell r="A386">
            <v>5300010101</v>
          </cell>
          <cell r="B386" t="str">
            <v xml:space="preserve">                Sewa Gedung</v>
          </cell>
          <cell r="C386">
            <v>341926397</v>
          </cell>
          <cell r="D386">
            <v>83845682</v>
          </cell>
          <cell r="E386">
            <v>0</v>
          </cell>
          <cell r="F386">
            <v>425772079</v>
          </cell>
        </row>
        <row r="387">
          <cell r="A387">
            <v>5300010102</v>
          </cell>
          <cell r="B387" t="str">
            <v xml:space="preserve">                Sewa Lahan Parkir</v>
          </cell>
          <cell r="C387">
            <v>23036218</v>
          </cell>
          <cell r="D387">
            <v>5722841</v>
          </cell>
          <cell r="E387">
            <v>0</v>
          </cell>
          <cell r="F387">
            <v>28759059</v>
          </cell>
        </row>
        <row r="388">
          <cell r="A388">
            <v>5300010103</v>
          </cell>
          <cell r="B388" t="str">
            <v xml:space="preserve">                Service charge</v>
          </cell>
          <cell r="C388">
            <v>322900598</v>
          </cell>
          <cell r="D388">
            <v>67076543</v>
          </cell>
          <cell r="E388">
            <v>0</v>
          </cell>
          <cell r="F388">
            <v>389977141</v>
          </cell>
        </row>
        <row r="389">
          <cell r="A389">
            <v>5300010104</v>
          </cell>
          <cell r="B389" t="str">
            <v xml:space="preserve">                RELOCATION BUSINESS</v>
          </cell>
          <cell r="C389">
            <v>8850000</v>
          </cell>
          <cell r="D389">
            <v>0</v>
          </cell>
          <cell r="E389">
            <v>0</v>
          </cell>
          <cell r="F389">
            <v>8850000</v>
          </cell>
        </row>
        <row r="390">
          <cell r="A390">
            <v>5300010200</v>
          </cell>
          <cell r="B390" t="str">
            <v xml:space="preserve">                Listrik, Air ( Utities )</v>
          </cell>
          <cell r="C390">
            <v>91969244</v>
          </cell>
          <cell r="D390">
            <v>16576727</v>
          </cell>
          <cell r="E390">
            <v>0</v>
          </cell>
          <cell r="F390">
            <v>108545971</v>
          </cell>
        </row>
        <row r="391">
          <cell r="A391">
            <v>5300010300</v>
          </cell>
          <cell r="B391" t="str">
            <v xml:space="preserve">            Alat Tulis Kantor , Cetakan dan Umum</v>
          </cell>
          <cell r="C391">
            <v>148642000.44999999</v>
          </cell>
          <cell r="D391">
            <v>7285292</v>
          </cell>
          <cell r="E391">
            <v>0</v>
          </cell>
          <cell r="F391">
            <v>155927292.44999999</v>
          </cell>
        </row>
        <row r="392">
          <cell r="A392">
            <v>5300010301</v>
          </cell>
          <cell r="B392" t="str">
            <v xml:space="preserve">                Alat Tulis Kantor &amp; Cetakan</v>
          </cell>
          <cell r="C392">
            <v>60639850</v>
          </cell>
          <cell r="D392">
            <v>896000</v>
          </cell>
          <cell r="E392">
            <v>0</v>
          </cell>
          <cell r="F392">
            <v>61535850</v>
          </cell>
        </row>
        <row r="393">
          <cell r="A393">
            <v>5300010302</v>
          </cell>
          <cell r="B393" t="str">
            <v xml:space="preserve">                Fotokopi</v>
          </cell>
          <cell r="C393">
            <v>29260000</v>
          </cell>
          <cell r="D393">
            <v>2660000</v>
          </cell>
          <cell r="E393">
            <v>0</v>
          </cell>
          <cell r="F393">
            <v>31920000</v>
          </cell>
        </row>
        <row r="394">
          <cell r="A394">
            <v>5300010303</v>
          </cell>
          <cell r="B394" t="str">
            <v xml:space="preserve">                Materai</v>
          </cell>
          <cell r="C394">
            <v>1622000</v>
          </cell>
          <cell r="D394">
            <v>132000</v>
          </cell>
          <cell r="E394">
            <v>0</v>
          </cell>
          <cell r="F394">
            <v>1754000</v>
          </cell>
        </row>
        <row r="395">
          <cell r="A395">
            <v>5300010304</v>
          </cell>
          <cell r="B395" t="str">
            <v xml:space="preserve">                Konsumsi (Pantry) &amp; Umum</v>
          </cell>
          <cell r="C395">
            <v>7421000</v>
          </cell>
          <cell r="D395">
            <v>269500</v>
          </cell>
          <cell r="E395">
            <v>0</v>
          </cell>
          <cell r="F395">
            <v>7690500</v>
          </cell>
        </row>
        <row r="396">
          <cell r="A396">
            <v>5300010305</v>
          </cell>
          <cell r="B396" t="str">
            <v xml:space="preserve">                Pos / kurir</v>
          </cell>
          <cell r="C396">
            <v>49699150.450000003</v>
          </cell>
          <cell r="D396">
            <v>3327792</v>
          </cell>
          <cell r="E396">
            <v>0</v>
          </cell>
          <cell r="F396">
            <v>53026942.450000003</v>
          </cell>
        </row>
        <row r="397">
          <cell r="A397">
            <v>5300010400</v>
          </cell>
          <cell r="B397" t="str">
            <v xml:space="preserve">            Biaya Telekomunikasi</v>
          </cell>
          <cell r="C397">
            <v>546402291</v>
          </cell>
          <cell r="D397">
            <v>66647437</v>
          </cell>
          <cell r="E397">
            <v>0</v>
          </cell>
          <cell r="F397">
            <v>613049728</v>
          </cell>
        </row>
        <row r="398">
          <cell r="A398">
            <v>5300010401</v>
          </cell>
          <cell r="B398" t="str">
            <v xml:space="preserve">                Telephone</v>
          </cell>
          <cell r="C398">
            <v>421098583</v>
          </cell>
          <cell r="D398">
            <v>55065023</v>
          </cell>
          <cell r="E398">
            <v>0</v>
          </cell>
          <cell r="F398">
            <v>476163606</v>
          </cell>
        </row>
        <row r="399">
          <cell r="A399">
            <v>5300010402</v>
          </cell>
          <cell r="B399" t="str">
            <v xml:space="preserve">                Handphone &amp; Pager</v>
          </cell>
          <cell r="C399">
            <v>85135882</v>
          </cell>
          <cell r="D399">
            <v>10637769</v>
          </cell>
          <cell r="E399">
            <v>0</v>
          </cell>
          <cell r="F399">
            <v>95773651</v>
          </cell>
        </row>
        <row r="400">
          <cell r="A400">
            <v>5300010403</v>
          </cell>
          <cell r="B400" t="str">
            <v xml:space="preserve">                Fax</v>
          </cell>
          <cell r="C400">
            <v>25940670</v>
          </cell>
          <cell r="D400">
            <v>944645</v>
          </cell>
          <cell r="E400">
            <v>0</v>
          </cell>
          <cell r="F400">
            <v>26885315</v>
          </cell>
        </row>
        <row r="401">
          <cell r="A401">
            <v>5300010404</v>
          </cell>
          <cell r="B401" t="str">
            <v xml:space="preserve">                ITFS</v>
          </cell>
          <cell r="C401">
            <v>1579323</v>
          </cell>
          <cell r="D401">
            <v>0</v>
          </cell>
          <cell r="E401">
            <v>0</v>
          </cell>
          <cell r="F401">
            <v>1579323</v>
          </cell>
        </row>
        <row r="402">
          <cell r="A402">
            <v>5300010405</v>
          </cell>
          <cell r="B402" t="str">
            <v xml:space="preserve">                Supplies untuk Peralatan komunikasi</v>
          </cell>
          <cell r="C402">
            <v>7034040</v>
          </cell>
          <cell r="D402">
            <v>0</v>
          </cell>
          <cell r="E402">
            <v>0</v>
          </cell>
          <cell r="F402">
            <v>7034040</v>
          </cell>
        </row>
        <row r="403">
          <cell r="A403">
            <v>5300010406</v>
          </cell>
          <cell r="B403" t="str">
            <v xml:space="preserve">                Biaya Telekomunikasi Lainnya</v>
          </cell>
          <cell r="C403">
            <v>5613793</v>
          </cell>
          <cell r="D403">
            <v>0</v>
          </cell>
          <cell r="E403">
            <v>0</v>
          </cell>
          <cell r="F403">
            <v>5613793</v>
          </cell>
        </row>
        <row r="404">
          <cell r="A404">
            <v>5300010500</v>
          </cell>
          <cell r="B404" t="str">
            <v xml:space="preserve">            Biaya Transportasi</v>
          </cell>
          <cell r="C404">
            <v>108930375</v>
          </cell>
          <cell r="D404">
            <v>4540464</v>
          </cell>
          <cell r="E404">
            <v>0</v>
          </cell>
          <cell r="F404">
            <v>113470839</v>
          </cell>
        </row>
        <row r="405">
          <cell r="A405">
            <v>5300010501</v>
          </cell>
          <cell r="B405" t="str">
            <v xml:space="preserve">                Tranportasi Karyawan</v>
          </cell>
          <cell r="C405">
            <v>3987000</v>
          </cell>
          <cell r="D405">
            <v>160000</v>
          </cell>
          <cell r="E405">
            <v>0</v>
          </cell>
          <cell r="F405">
            <v>4147000</v>
          </cell>
        </row>
        <row r="406">
          <cell r="A406">
            <v>5300010502</v>
          </cell>
          <cell r="B406" t="str">
            <v xml:space="preserve">                BBM, Parkir &amp; Toll</v>
          </cell>
          <cell r="C406">
            <v>37499449</v>
          </cell>
          <cell r="D406">
            <v>3113250</v>
          </cell>
          <cell r="E406">
            <v>0</v>
          </cell>
          <cell r="F406">
            <v>40612699</v>
          </cell>
        </row>
        <row r="407">
          <cell r="A407">
            <v>5300010503</v>
          </cell>
          <cell r="B407" t="str">
            <v xml:space="preserve">                Asuransi Kendaraan</v>
          </cell>
          <cell r="C407">
            <v>18786258</v>
          </cell>
          <cell r="D407">
            <v>977214</v>
          </cell>
          <cell r="E407">
            <v>0</v>
          </cell>
          <cell r="F407">
            <v>19763472</v>
          </cell>
        </row>
        <row r="408">
          <cell r="A408">
            <v>5300010504</v>
          </cell>
          <cell r="B408" t="str">
            <v xml:space="preserve">                Pemeliharaan/Perbaikan Kendaraan</v>
          </cell>
          <cell r="C408">
            <v>48657668</v>
          </cell>
          <cell r="D408">
            <v>290000</v>
          </cell>
          <cell r="E408">
            <v>0</v>
          </cell>
          <cell r="F408">
            <v>48947668</v>
          </cell>
        </row>
        <row r="409">
          <cell r="A409">
            <v>5300010600</v>
          </cell>
          <cell r="B409" t="str">
            <v xml:space="preserve">            Biaya Pemeliharaan</v>
          </cell>
          <cell r="C409">
            <v>139478757</v>
          </cell>
          <cell r="D409">
            <v>17437952</v>
          </cell>
          <cell r="E409">
            <v>0</v>
          </cell>
          <cell r="F409">
            <v>156916709</v>
          </cell>
        </row>
        <row r="410">
          <cell r="A410">
            <v>5300010601</v>
          </cell>
          <cell r="B410" t="str">
            <v xml:space="preserve">                Pemeliharaan Komputer-Perangkat keras</v>
          </cell>
          <cell r="C410">
            <v>55915292</v>
          </cell>
          <cell r="D410">
            <v>6167952</v>
          </cell>
          <cell r="E410">
            <v>0</v>
          </cell>
          <cell r="F410">
            <v>62083244</v>
          </cell>
        </row>
        <row r="411">
          <cell r="A411">
            <v>5300010602</v>
          </cell>
          <cell r="B411" t="str">
            <v xml:space="preserve">                Pemeliharaan Komputer-Perangkat lunak</v>
          </cell>
          <cell r="C411">
            <v>18012526</v>
          </cell>
          <cell r="D411">
            <v>0</v>
          </cell>
          <cell r="E411">
            <v>0</v>
          </cell>
          <cell r="F411">
            <v>18012526</v>
          </cell>
        </row>
        <row r="412">
          <cell r="A412">
            <v>5300010603</v>
          </cell>
          <cell r="B412" t="str">
            <v xml:space="preserve">                Pemeliharaan Peralatan kantor</v>
          </cell>
          <cell r="C412">
            <v>65550939</v>
          </cell>
          <cell r="D412">
            <v>11270000</v>
          </cell>
          <cell r="E412">
            <v>0</v>
          </cell>
          <cell r="F412">
            <v>76820939</v>
          </cell>
        </row>
        <row r="413">
          <cell r="A413">
            <v>5300010700</v>
          </cell>
          <cell r="B413" t="str">
            <v xml:space="preserve">            Biaya Profesional</v>
          </cell>
          <cell r="C413">
            <v>653506685.33000004</v>
          </cell>
          <cell r="D413">
            <v>127619651.52</v>
          </cell>
          <cell r="E413">
            <v>17569828</v>
          </cell>
          <cell r="F413">
            <v>763556508.85000002</v>
          </cell>
        </row>
        <row r="414">
          <cell r="A414">
            <v>5300010701</v>
          </cell>
          <cell r="B414" t="str">
            <v xml:space="preserve">                Audit</v>
          </cell>
          <cell r="C414">
            <v>107785711.33</v>
          </cell>
          <cell r="D414">
            <v>23979035</v>
          </cell>
          <cell r="E414">
            <v>0</v>
          </cell>
          <cell r="F414">
            <v>131764746.33</v>
          </cell>
        </row>
        <row r="415">
          <cell r="A415">
            <v>5300010702</v>
          </cell>
          <cell r="B415" t="str">
            <v xml:space="preserve">                Konsultan hukum</v>
          </cell>
          <cell r="C415">
            <v>58515724</v>
          </cell>
          <cell r="D415">
            <v>73469653.519999996</v>
          </cell>
          <cell r="E415">
            <v>17569828</v>
          </cell>
          <cell r="F415">
            <v>114415549.52</v>
          </cell>
        </row>
        <row r="416">
          <cell r="A416">
            <v>5300010703</v>
          </cell>
          <cell r="B416" t="str">
            <v xml:space="preserve">                Outsourcing fee</v>
          </cell>
          <cell r="C416">
            <v>372039800</v>
          </cell>
          <cell r="D416">
            <v>30170963</v>
          </cell>
          <cell r="E416">
            <v>0</v>
          </cell>
          <cell r="F416">
            <v>402210763</v>
          </cell>
        </row>
        <row r="417">
          <cell r="A417">
            <v>5300010704</v>
          </cell>
          <cell r="B417" t="str">
            <v xml:space="preserve">                Konsultan lain-lain</v>
          </cell>
          <cell r="C417">
            <v>115165450</v>
          </cell>
          <cell r="D417">
            <v>0</v>
          </cell>
          <cell r="E417">
            <v>0</v>
          </cell>
          <cell r="F417">
            <v>115165450</v>
          </cell>
        </row>
        <row r="418">
          <cell r="A418">
            <v>5300010800</v>
          </cell>
          <cell r="B418" t="str">
            <v xml:space="preserve">            Biaya Perjalanan Dinas</v>
          </cell>
          <cell r="C418">
            <v>868824499.64999998</v>
          </cell>
          <cell r="D418">
            <v>171287205</v>
          </cell>
          <cell r="E418">
            <v>1230298</v>
          </cell>
          <cell r="F418">
            <v>1038881406.65</v>
          </cell>
        </row>
        <row r="419">
          <cell r="A419">
            <v>5300010801</v>
          </cell>
          <cell r="B419" t="str">
            <v xml:space="preserve">                Biaya Perjalanan Dinas Luar Negeri-nasabah</v>
          </cell>
          <cell r="C419">
            <v>637493820</v>
          </cell>
          <cell r="D419">
            <v>101389293</v>
          </cell>
          <cell r="E419">
            <v>0</v>
          </cell>
          <cell r="F419">
            <v>738883113</v>
          </cell>
        </row>
        <row r="420">
          <cell r="A420">
            <v>5300010802</v>
          </cell>
          <cell r="B420" t="str">
            <v xml:space="preserve">                Biaya Perjalanan Dinas Dalam Negeri-nasabah</v>
          </cell>
          <cell r="C420">
            <v>3380740</v>
          </cell>
          <cell r="D420">
            <v>2524200</v>
          </cell>
          <cell r="E420">
            <v>0</v>
          </cell>
          <cell r="F420">
            <v>5904940</v>
          </cell>
        </row>
        <row r="421">
          <cell r="A421">
            <v>5300010803</v>
          </cell>
          <cell r="B421" t="str">
            <v xml:space="preserve">                Biaya Perjalanan Dinas Luar Negeri-bukan nasabah</v>
          </cell>
          <cell r="C421">
            <v>107104052</v>
          </cell>
          <cell r="D421">
            <v>53803926</v>
          </cell>
          <cell r="E421">
            <v>0</v>
          </cell>
          <cell r="F421">
            <v>160907978</v>
          </cell>
        </row>
        <row r="422">
          <cell r="A422">
            <v>5300010804</v>
          </cell>
          <cell r="B422" t="str">
            <v xml:space="preserve">                Biaya Perjalanan Dinas Dalam Negeri-bukan nasabah</v>
          </cell>
          <cell r="C422">
            <v>0</v>
          </cell>
          <cell r="D422">
            <v>0</v>
          </cell>
          <cell r="E422">
            <v>0</v>
          </cell>
          <cell r="F422">
            <v>0</v>
          </cell>
        </row>
        <row r="423">
          <cell r="A423">
            <v>5300010805</v>
          </cell>
          <cell r="B423" t="str">
            <v xml:space="preserve">                Biaya Perjalanan Dinas Pelatihan karyawan</v>
          </cell>
          <cell r="C423">
            <v>18550658</v>
          </cell>
          <cell r="D423">
            <v>0</v>
          </cell>
          <cell r="E423">
            <v>0</v>
          </cell>
          <cell r="F423">
            <v>18550658</v>
          </cell>
        </row>
        <row r="424">
          <cell r="A424">
            <v>5300010806</v>
          </cell>
          <cell r="B424" t="str">
            <v xml:space="preserve">                BIAYA PERJALANAN DINAS (TAXI) - NASABAH</v>
          </cell>
          <cell r="C424">
            <v>95830281.5</v>
          </cell>
          <cell r="D424">
            <v>10866966</v>
          </cell>
          <cell r="E424">
            <v>1230298</v>
          </cell>
          <cell r="F424">
            <v>105466949.5</v>
          </cell>
        </row>
        <row r="425">
          <cell r="A425">
            <v>5300010807</v>
          </cell>
          <cell r="B425" t="str">
            <v xml:space="preserve">                BIAYA PERJALANAN DINAS (TAXI) - BUKAN NASABAH</v>
          </cell>
          <cell r="C425">
            <v>6464948.1500000004</v>
          </cell>
          <cell r="D425">
            <v>2702820</v>
          </cell>
          <cell r="E425">
            <v>0</v>
          </cell>
          <cell r="F425">
            <v>9167768.1500000004</v>
          </cell>
        </row>
        <row r="426">
          <cell r="A426">
            <v>5300010900</v>
          </cell>
          <cell r="B426" t="str">
            <v xml:space="preserve">            Biaya Pemasaran &amp; Pengembangan Usaha</v>
          </cell>
          <cell r="C426">
            <v>249573276</v>
          </cell>
          <cell r="D426">
            <v>30655206</v>
          </cell>
          <cell r="E426">
            <v>0</v>
          </cell>
          <cell r="F426">
            <v>280228482</v>
          </cell>
        </row>
        <row r="427">
          <cell r="A427">
            <v>5300010901</v>
          </cell>
          <cell r="B427" t="str">
            <v xml:space="preserve">                Jamuan ( Entertainment)-Nasabah</v>
          </cell>
          <cell r="C427">
            <v>193566994</v>
          </cell>
          <cell r="D427">
            <v>20558631</v>
          </cell>
          <cell r="E427">
            <v>0</v>
          </cell>
          <cell r="F427">
            <v>214125625</v>
          </cell>
        </row>
        <row r="428">
          <cell r="A428">
            <v>5300010902</v>
          </cell>
          <cell r="B428" t="str">
            <v xml:space="preserve">                Jamuan ( Entertainment)-Bukan Nasabah</v>
          </cell>
          <cell r="C428">
            <v>23375282</v>
          </cell>
          <cell r="D428">
            <v>8960954</v>
          </cell>
          <cell r="E428">
            <v>0</v>
          </cell>
          <cell r="F428">
            <v>32336236</v>
          </cell>
        </row>
        <row r="429">
          <cell r="A429">
            <v>5300010903</v>
          </cell>
          <cell r="B429" t="str">
            <v xml:space="preserve">                Pesta tahunan</v>
          </cell>
          <cell r="C429">
            <v>32631000</v>
          </cell>
          <cell r="D429">
            <v>1135621</v>
          </cell>
          <cell r="E429">
            <v>0</v>
          </cell>
          <cell r="F429">
            <v>33766621</v>
          </cell>
        </row>
        <row r="430">
          <cell r="A430">
            <v>5300011000</v>
          </cell>
          <cell r="B430" t="str">
            <v xml:space="preserve">            Biaya Kantor Lainnya</v>
          </cell>
          <cell r="C430">
            <v>31641837.25</v>
          </cell>
          <cell r="D430">
            <v>1837500</v>
          </cell>
          <cell r="E430">
            <v>358000</v>
          </cell>
          <cell r="F430">
            <v>33121337.25</v>
          </cell>
        </row>
        <row r="431">
          <cell r="A431">
            <v>5300011001</v>
          </cell>
          <cell r="B431" t="str">
            <v xml:space="preserve">                Koran, Majalah &amp; Buku</v>
          </cell>
          <cell r="C431">
            <v>28641837.25</v>
          </cell>
          <cell r="D431">
            <v>1837500</v>
          </cell>
          <cell r="E431">
            <v>358000</v>
          </cell>
          <cell r="F431">
            <v>30121337.25</v>
          </cell>
        </row>
        <row r="432">
          <cell r="A432">
            <v>5300011002</v>
          </cell>
          <cell r="B432" t="str">
            <v xml:space="preserve">                BIAYA PROMOSI &amp; IKLAN</v>
          </cell>
          <cell r="C432">
            <v>0</v>
          </cell>
          <cell r="D432">
            <v>0</v>
          </cell>
          <cell r="E432">
            <v>0</v>
          </cell>
          <cell r="F432">
            <v>0</v>
          </cell>
        </row>
        <row r="433">
          <cell r="A433">
            <v>5300011003</v>
          </cell>
          <cell r="B433" t="str">
            <v xml:space="preserve">                SUMBANGAN</v>
          </cell>
          <cell r="C433">
            <v>3000000</v>
          </cell>
          <cell r="D433">
            <v>0</v>
          </cell>
          <cell r="E433">
            <v>0</v>
          </cell>
          <cell r="F433">
            <v>3000000</v>
          </cell>
        </row>
        <row r="434">
          <cell r="A434">
            <v>5300020000</v>
          </cell>
          <cell r="B434" t="str">
            <v xml:space="preserve">            Biaya Depresiasi</v>
          </cell>
          <cell r="C434">
            <v>198654313</v>
          </cell>
          <cell r="D434">
            <v>20785407</v>
          </cell>
          <cell r="E434">
            <v>0</v>
          </cell>
          <cell r="F434">
            <v>219439720</v>
          </cell>
        </row>
        <row r="435">
          <cell r="A435">
            <v>5300020010</v>
          </cell>
          <cell r="B435" t="str">
            <v xml:space="preserve">                Penyusutan - Perabot Kantor</v>
          </cell>
          <cell r="C435">
            <v>5893109</v>
          </cell>
          <cell r="D435">
            <v>775063</v>
          </cell>
          <cell r="E435">
            <v>0</v>
          </cell>
          <cell r="F435">
            <v>6668172</v>
          </cell>
        </row>
        <row r="436">
          <cell r="A436">
            <v>5300020011</v>
          </cell>
          <cell r="B436" t="str">
            <v xml:space="preserve">                Penyusutan - Renovasi Kantor</v>
          </cell>
          <cell r="C436">
            <v>0</v>
          </cell>
          <cell r="D436">
            <v>0</v>
          </cell>
          <cell r="E436">
            <v>0</v>
          </cell>
          <cell r="F436">
            <v>0</v>
          </cell>
        </row>
        <row r="437">
          <cell r="A437">
            <v>5300020012</v>
          </cell>
          <cell r="B437" t="str">
            <v xml:space="preserve">                Penyusutan - Kendaraan</v>
          </cell>
          <cell r="C437">
            <v>48819199</v>
          </cell>
          <cell r="D437">
            <v>4438109</v>
          </cell>
          <cell r="E437">
            <v>0</v>
          </cell>
          <cell r="F437">
            <v>53257308</v>
          </cell>
        </row>
        <row r="438">
          <cell r="A438">
            <v>5300020013</v>
          </cell>
          <cell r="B438" t="str">
            <v xml:space="preserve">                Penyusutan - Komputer/Telekomunikasi</v>
          </cell>
          <cell r="C438">
            <v>143942005</v>
          </cell>
          <cell r="D438">
            <v>15572235</v>
          </cell>
          <cell r="E438">
            <v>0</v>
          </cell>
          <cell r="F438">
            <v>159514240</v>
          </cell>
        </row>
        <row r="439">
          <cell r="A439">
            <v>5300020050</v>
          </cell>
          <cell r="B439" t="str">
            <v xml:space="preserve">              Amortisasi</v>
          </cell>
          <cell r="C439">
            <v>0</v>
          </cell>
          <cell r="D439">
            <v>0</v>
          </cell>
          <cell r="E439">
            <v>0</v>
          </cell>
          <cell r="F439">
            <v>0</v>
          </cell>
        </row>
        <row r="440">
          <cell r="A440">
            <v>5300030000</v>
          </cell>
          <cell r="B440" t="str">
            <v xml:space="preserve">            Biaya Antar Kantor</v>
          </cell>
          <cell r="C440">
            <v>906910038</v>
          </cell>
          <cell r="D440">
            <v>77445737</v>
          </cell>
          <cell r="E440">
            <v>0</v>
          </cell>
          <cell r="F440">
            <v>984355775</v>
          </cell>
        </row>
        <row r="441">
          <cell r="A441">
            <v>5300030020</v>
          </cell>
          <cell r="B441" t="str">
            <v xml:space="preserve">              Biaya dari UBS London</v>
          </cell>
          <cell r="C441">
            <v>108637564</v>
          </cell>
          <cell r="D441">
            <v>10502309</v>
          </cell>
          <cell r="E441">
            <v>0</v>
          </cell>
          <cell r="F441">
            <v>119139873</v>
          </cell>
        </row>
        <row r="442">
          <cell r="A442">
            <v>5300030030</v>
          </cell>
          <cell r="B442" t="str">
            <v xml:space="preserve">              Biaya dari UBS Malaysia</v>
          </cell>
          <cell r="C442">
            <v>798272474</v>
          </cell>
          <cell r="D442">
            <v>66943428</v>
          </cell>
          <cell r="E442">
            <v>0</v>
          </cell>
          <cell r="F442">
            <v>865215902</v>
          </cell>
        </row>
        <row r="443">
          <cell r="A443">
            <v>5400010000</v>
          </cell>
          <cell r="B443" t="str">
            <v xml:space="preserve">        Biaya Lainnya</v>
          </cell>
          <cell r="C443">
            <v>111273860</v>
          </cell>
          <cell r="D443">
            <v>1242500</v>
          </cell>
          <cell r="E443">
            <v>0</v>
          </cell>
          <cell r="F443">
            <v>112516360</v>
          </cell>
        </row>
        <row r="444">
          <cell r="A444">
            <v>5400010010</v>
          </cell>
          <cell r="B444" t="str">
            <v xml:space="preserve">            Biaya Pajak</v>
          </cell>
          <cell r="C444">
            <v>80517000</v>
          </cell>
          <cell r="D444">
            <v>0</v>
          </cell>
          <cell r="E444">
            <v>0</v>
          </cell>
          <cell r="F444">
            <v>80517000</v>
          </cell>
        </row>
        <row r="445">
          <cell r="A445">
            <v>5400010020</v>
          </cell>
          <cell r="B445" t="str">
            <v xml:space="preserve">            Biaya Lainnya</v>
          </cell>
          <cell r="C445">
            <v>30756860</v>
          </cell>
          <cell r="D445">
            <v>1242500</v>
          </cell>
          <cell r="E445">
            <v>0</v>
          </cell>
          <cell r="F445">
            <v>31999360</v>
          </cell>
        </row>
        <row r="446">
          <cell r="A446">
            <v>5400010030</v>
          </cell>
          <cell r="B446" t="str">
            <v xml:space="preserve">            Penyisihan pajak penghasilan badan</v>
          </cell>
          <cell r="C446">
            <v>0</v>
          </cell>
          <cell r="D446">
            <v>0</v>
          </cell>
          <cell r="E446">
            <v>0</v>
          </cell>
          <cell r="F446">
            <v>0</v>
          </cell>
        </row>
      </sheetData>
      <sheetData sheetId="1">
        <row r="2">
          <cell r="A2">
            <v>1000000000</v>
          </cell>
        </row>
      </sheetData>
      <sheetData sheetId="2">
        <row r="2">
          <cell r="A2">
            <v>1000000000</v>
          </cell>
        </row>
      </sheetData>
      <sheetData sheetId="3">
        <row r="2">
          <cell r="A2">
            <v>1000000000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BS -Apr"/>
      <sheetName val="MappingPL-Apr"/>
      <sheetName val="TB"/>
      <sheetName val="BS"/>
      <sheetName val="PL"/>
      <sheetName val="TAX"/>
      <sheetName val="BS (after adj)"/>
      <sheetName val="PL (after adj)"/>
      <sheetName val="TAX (after adj)"/>
      <sheetName val="Other BS Detail (2)"/>
      <sheetName val="FINANCE"/>
      <sheetName val="PL 2002-2003"/>
    </sheetNames>
    <sheetDataSet>
      <sheetData sheetId="0" refreshError="1"/>
      <sheetData sheetId="1" refreshError="1"/>
      <sheetData sheetId="2" refreshError="1">
        <row r="7">
          <cell r="B7" t="str">
            <v>รหัสบัญชี</v>
          </cell>
          <cell r="C7" t="str">
            <v>กลุ่ม</v>
          </cell>
          <cell r="D7" t="str">
            <v>ชื่อบัญชี</v>
          </cell>
          <cell r="E7" t="str">
            <v>ยอดยกมา</v>
          </cell>
          <cell r="F7" t="str">
            <v xml:space="preserve"> ยอดรวม Dr</v>
          </cell>
          <cell r="G7" t="str">
            <v xml:space="preserve"> ยอดรวม Cr</v>
          </cell>
          <cell r="H7" t="str">
            <v>Balance</v>
          </cell>
        </row>
        <row r="8">
          <cell r="H8" t="str">
            <v>as at 31/12/03</v>
          </cell>
        </row>
        <row r="9">
          <cell r="B9">
            <v>100000</v>
          </cell>
          <cell r="C9">
            <v>1</v>
          </cell>
          <cell r="D9" t="str">
            <v>***   เงินสดในมือ  ***</v>
          </cell>
        </row>
        <row r="10">
          <cell r="B10">
            <v>100100</v>
          </cell>
          <cell r="C10">
            <v>1</v>
          </cell>
          <cell r="D10" t="str">
            <v>เงินสด สำนักงานใหญ่</v>
          </cell>
          <cell r="E10">
            <v>26230.5</v>
          </cell>
          <cell r="F10">
            <v>134130</v>
          </cell>
          <cell r="G10">
            <v>-28567</v>
          </cell>
          <cell r="H10">
            <v>131793.5</v>
          </cell>
        </row>
        <row r="11">
          <cell r="B11">
            <v>100200</v>
          </cell>
          <cell r="C11">
            <v>1</v>
          </cell>
          <cell r="D11" t="str">
            <v>เงินสดย่อย โรงงาน</v>
          </cell>
          <cell r="E11">
            <v>86</v>
          </cell>
          <cell r="F11">
            <v>29914</v>
          </cell>
          <cell r="G11">
            <v>-29914.5</v>
          </cell>
          <cell r="H11">
            <v>85.5</v>
          </cell>
        </row>
        <row r="12">
          <cell r="B12">
            <v>101100</v>
          </cell>
          <cell r="C12">
            <v>1</v>
          </cell>
          <cell r="D12" t="str">
            <v>***  เงินฝากธนาคาร(ออมทรัพย์)  ***</v>
          </cell>
        </row>
        <row r="13">
          <cell r="B13">
            <v>101110</v>
          </cell>
          <cell r="C13">
            <v>1</v>
          </cell>
          <cell r="D13" t="str">
            <v>เงินฝากออมทรัพย์ ธ.เอบีเอม แอมโร</v>
          </cell>
        </row>
        <row r="14">
          <cell r="B14">
            <v>101120</v>
          </cell>
          <cell r="C14">
            <v>1</v>
          </cell>
          <cell r="D14" t="str">
            <v>เงินฝากออมทรัพย์-ธ.เอเชีย สำนักงานใหญ่</v>
          </cell>
          <cell r="E14">
            <v>21319623.010000002</v>
          </cell>
          <cell r="F14">
            <v>1621183.19</v>
          </cell>
          <cell r="G14">
            <v>-2061050.72</v>
          </cell>
          <cell r="H14">
            <v>20879755.48</v>
          </cell>
        </row>
        <row r="15">
          <cell r="B15">
            <v>101121</v>
          </cell>
          <cell r="C15">
            <v>1</v>
          </cell>
          <cell r="D15" t="str">
            <v>เงินฝากออมทรัพย์ประกัน-ธ.เอเชีย สำนักงานใหญ่</v>
          </cell>
          <cell r="E15">
            <v>236636</v>
          </cell>
          <cell r="F15">
            <v>2428.4299999999998</v>
          </cell>
          <cell r="H15">
            <v>239064.43</v>
          </cell>
        </row>
        <row r="16">
          <cell r="B16">
            <v>101130</v>
          </cell>
          <cell r="C16">
            <v>1</v>
          </cell>
          <cell r="D16" t="str">
            <v>เงินฝากออมทรัพย์ USD ธ. เอเชีย สำนักงานใหญ่</v>
          </cell>
          <cell r="E16">
            <v>19515828.140000001</v>
          </cell>
          <cell r="F16">
            <v>1338596.28</v>
          </cell>
          <cell r="G16">
            <v>-483052.09</v>
          </cell>
          <cell r="H16">
            <v>20371372.329999998</v>
          </cell>
        </row>
        <row r="17">
          <cell r="B17">
            <v>101131</v>
          </cell>
          <cell r="C17">
            <v>1</v>
          </cell>
          <cell r="D17" t="str">
            <v>กำไร (ขาดทุน) จากอัตราแลกเปลี่ยน บัญชีเงินฝากดอลล่าร์</v>
          </cell>
        </row>
        <row r="18">
          <cell r="B18">
            <v>101200</v>
          </cell>
          <cell r="C18">
            <v>1</v>
          </cell>
          <cell r="D18" t="str">
            <v>***   เงินฝากธนาคาร(กระแสรายวัน)  ***</v>
          </cell>
        </row>
        <row r="19">
          <cell r="B19">
            <v>101210</v>
          </cell>
          <cell r="C19">
            <v>1</v>
          </cell>
          <cell r="D19" t="str">
            <v>เงินฝากกระแสรายวัน- ธ.เอบีเอม แอมโร</v>
          </cell>
        </row>
        <row r="20">
          <cell r="B20">
            <v>101220</v>
          </cell>
          <cell r="C20">
            <v>1</v>
          </cell>
          <cell r="D20" t="str">
            <v>เงินฝากกระแสรายวัน- ธ.เอเชีย สำนักงานใหญ่</v>
          </cell>
          <cell r="E20">
            <v>0.69</v>
          </cell>
          <cell r="F20">
            <v>1542663.22</v>
          </cell>
          <cell r="G20">
            <v>-1542663.91</v>
          </cell>
        </row>
        <row r="21">
          <cell r="B21">
            <v>101230</v>
          </cell>
          <cell r="C21">
            <v>1</v>
          </cell>
          <cell r="D21" t="str">
            <v>เงินฝากกระแสรายวัน-USD  ธ.เอเชีย สำนักงานใหญ่</v>
          </cell>
        </row>
        <row r="22">
          <cell r="B22">
            <v>102000</v>
          </cell>
          <cell r="C22">
            <v>1</v>
          </cell>
          <cell r="D22" t="str">
            <v>***  เงินฝาก-ตั๋วสัญญาใช้เงิน  ***</v>
          </cell>
        </row>
        <row r="23">
          <cell r="B23">
            <v>102010</v>
          </cell>
          <cell r="C23">
            <v>1</v>
          </cell>
          <cell r="D23" t="str">
            <v>ตั๋วเงินรับ</v>
          </cell>
        </row>
        <row r="24">
          <cell r="B24">
            <v>102020</v>
          </cell>
          <cell r="C24">
            <v>1</v>
          </cell>
          <cell r="D24" t="str">
            <v>บัตรภาษี</v>
          </cell>
          <cell r="E24">
            <v>736721.88</v>
          </cell>
          <cell r="F24">
            <v>72382</v>
          </cell>
          <cell r="G24">
            <v>-62000</v>
          </cell>
          <cell r="H24">
            <v>747103.88</v>
          </cell>
        </row>
        <row r="25">
          <cell r="B25">
            <v>102041</v>
          </cell>
          <cell r="C25">
            <v>1</v>
          </cell>
          <cell r="D25" t="str">
            <v>เช็ครับลงวันที่ล่วงหน้า</v>
          </cell>
          <cell r="E25">
            <v>629159</v>
          </cell>
          <cell r="F25">
            <v>1</v>
          </cell>
          <cell r="G25">
            <v>-629160</v>
          </cell>
        </row>
        <row r="26">
          <cell r="B26">
            <v>103000</v>
          </cell>
          <cell r="C26">
            <v>1</v>
          </cell>
          <cell r="D26" t="str">
            <v>***   ลูกหนี้การค้า  ***</v>
          </cell>
        </row>
        <row r="27">
          <cell r="B27">
            <v>103100</v>
          </cell>
          <cell r="C27">
            <v>1</v>
          </cell>
          <cell r="D27" t="str">
            <v>ลูกหนี้การค้าในประเทศ</v>
          </cell>
          <cell r="E27">
            <v>2094139.8</v>
          </cell>
          <cell r="H27">
            <v>2094139.8</v>
          </cell>
        </row>
        <row r="28">
          <cell r="B28">
            <v>103200</v>
          </cell>
          <cell r="C28">
            <v>1</v>
          </cell>
          <cell r="D28" t="str">
            <v>ลูกหนี้การค้าต่างประเทศ</v>
          </cell>
          <cell r="E28">
            <v>2076928.89</v>
          </cell>
          <cell r="F28">
            <v>2669261.87</v>
          </cell>
          <cell r="G28">
            <v>-122854.24</v>
          </cell>
          <cell r="H28">
            <v>4623336.5199999996</v>
          </cell>
        </row>
        <row r="29">
          <cell r="B29">
            <v>103300</v>
          </cell>
          <cell r="C29">
            <v>1</v>
          </cell>
          <cell r="D29" t="str">
            <v>ลูกหนี้การค้าบริษัทในเครือ</v>
          </cell>
        </row>
        <row r="30">
          <cell r="B30">
            <v>103400</v>
          </cell>
          <cell r="C30">
            <v>1</v>
          </cell>
          <cell r="D30" t="str">
            <v>หนี้สงสัยจะสูญ</v>
          </cell>
        </row>
        <row r="31">
          <cell r="B31">
            <v>103500</v>
          </cell>
          <cell r="C31">
            <v>1</v>
          </cell>
          <cell r="D31" t="str">
            <v>ลูกหนี้เงินยืมพนักงาน</v>
          </cell>
        </row>
        <row r="32">
          <cell r="B32">
            <v>103600</v>
          </cell>
          <cell r="C32">
            <v>1</v>
          </cell>
          <cell r="D32" t="str">
            <v>ลูกหนี้อื่น ๆ</v>
          </cell>
        </row>
        <row r="33">
          <cell r="B33">
            <v>103601</v>
          </cell>
          <cell r="C33">
            <v>1</v>
          </cell>
          <cell r="D33" t="str">
            <v>ลูกหนี้เกี่ยวกับขอคืนอากร 19 ทวิ</v>
          </cell>
          <cell r="E33">
            <v>432266</v>
          </cell>
          <cell r="H33">
            <v>432266</v>
          </cell>
        </row>
        <row r="34">
          <cell r="B34">
            <v>103602</v>
          </cell>
          <cell r="C34">
            <v>1</v>
          </cell>
          <cell r="D34" t="str">
            <v>ลูกหนี้ค่าสินไหมทดแทนจากบริษัทประกันภัย</v>
          </cell>
          <cell r="E34">
            <v>303579.68</v>
          </cell>
          <cell r="H34">
            <v>303579.68</v>
          </cell>
        </row>
        <row r="35">
          <cell r="B35">
            <v>103700</v>
          </cell>
          <cell r="C35">
            <v>1</v>
          </cell>
          <cell r="D35" t="str">
            <v>เงินทดรองจ่ายกรรมการ</v>
          </cell>
          <cell r="F35">
            <v>104130</v>
          </cell>
          <cell r="G35">
            <v>-104130</v>
          </cell>
        </row>
        <row r="36">
          <cell r="B36">
            <v>103800</v>
          </cell>
          <cell r="C36">
            <v>1</v>
          </cell>
          <cell r="D36" t="str">
            <v>ลูกหนี้จากการขอคืนบัตรภาษี</v>
          </cell>
          <cell r="E36">
            <v>620973.9</v>
          </cell>
          <cell r="F36">
            <v>20973.79</v>
          </cell>
          <cell r="G36">
            <v>-72382</v>
          </cell>
          <cell r="H36">
            <v>569565.68999999994</v>
          </cell>
        </row>
        <row r="37">
          <cell r="B37">
            <v>104000</v>
          </cell>
          <cell r="C37">
            <v>1</v>
          </cell>
          <cell r="D37" t="str">
            <v>***  สินค้า  ***</v>
          </cell>
        </row>
        <row r="38">
          <cell r="B38">
            <v>104010</v>
          </cell>
          <cell r="C38">
            <v>1</v>
          </cell>
          <cell r="D38" t="str">
            <v>สินค้าสำเร็จรูป</v>
          </cell>
          <cell r="E38">
            <v>14050592.68</v>
          </cell>
          <cell r="G38">
            <v>-756643.41</v>
          </cell>
          <cell r="H38">
            <v>13293949.27</v>
          </cell>
        </row>
        <row r="39">
          <cell r="B39">
            <v>104011</v>
          </cell>
          <cell r="C39">
            <v>1</v>
          </cell>
          <cell r="D39" t="str">
            <v>สินค้าสำเร็จรูป-บริษัทแม่</v>
          </cell>
        </row>
        <row r="40">
          <cell r="B40">
            <v>104012</v>
          </cell>
          <cell r="C40">
            <v>1</v>
          </cell>
          <cell r="D40" t="str">
            <v>สินค้าสำเร็จรูป-ภายในประเทศ</v>
          </cell>
        </row>
        <row r="41">
          <cell r="B41">
            <v>104020</v>
          </cell>
          <cell r="C41">
            <v>1</v>
          </cell>
          <cell r="D41" t="str">
            <v>งานระหว่างทำ</v>
          </cell>
          <cell r="E41">
            <v>6814667.1799999997</v>
          </cell>
          <cell r="G41">
            <v>-583318.76</v>
          </cell>
          <cell r="H41">
            <v>6231348.4199999999</v>
          </cell>
        </row>
        <row r="42">
          <cell r="B42">
            <v>104021</v>
          </cell>
          <cell r="C42">
            <v>1</v>
          </cell>
          <cell r="D42" t="str">
            <v>งานระหว่างทำ-บริษัทแม่</v>
          </cell>
        </row>
        <row r="43">
          <cell r="B43">
            <v>104022</v>
          </cell>
          <cell r="C43">
            <v>1</v>
          </cell>
          <cell r="D43" t="str">
            <v>งานระหว่างทำ -ภายในประเทศ</v>
          </cell>
        </row>
        <row r="44">
          <cell r="B44">
            <v>104030</v>
          </cell>
          <cell r="C44">
            <v>1</v>
          </cell>
          <cell r="D44" t="str">
            <v>สินค้าระหว่างทาง</v>
          </cell>
        </row>
        <row r="45">
          <cell r="B45">
            <v>104050</v>
          </cell>
          <cell r="C45">
            <v>1</v>
          </cell>
          <cell r="D45" t="str">
            <v>วัตถุดิบในการผลิต</v>
          </cell>
          <cell r="E45">
            <v>15070063.189999999</v>
          </cell>
          <cell r="G45">
            <v>-4587367.21</v>
          </cell>
          <cell r="H45">
            <v>10482695.98</v>
          </cell>
        </row>
        <row r="46">
          <cell r="B46">
            <v>104051</v>
          </cell>
          <cell r="C46">
            <v>1</v>
          </cell>
          <cell r="D46" t="str">
            <v>วัตถุดิบในการผลิต-ต่างประเทศ</v>
          </cell>
          <cell r="E46">
            <v>10327757.640000001</v>
          </cell>
          <cell r="H46">
            <v>10327757.640000001</v>
          </cell>
        </row>
        <row r="47">
          <cell r="B47">
            <v>104052</v>
          </cell>
          <cell r="C47">
            <v>1</v>
          </cell>
          <cell r="D47" t="str">
            <v>วัตถุดิบในการผลิต-บริษัทแม่</v>
          </cell>
        </row>
        <row r="48">
          <cell r="B48">
            <v>104053</v>
          </cell>
          <cell r="C48">
            <v>1</v>
          </cell>
          <cell r="D48" t="str">
            <v>วัตถุดิบในการผลิต-ในประเทศ</v>
          </cell>
        </row>
        <row r="49">
          <cell r="B49">
            <v>104060</v>
          </cell>
          <cell r="C49">
            <v>1</v>
          </cell>
          <cell r="D49" t="str">
            <v>วัสดุบรรจุ</v>
          </cell>
          <cell r="E49">
            <v>124106.26</v>
          </cell>
          <cell r="G49">
            <v>-2533.91</v>
          </cell>
          <cell r="H49">
            <v>121572.35</v>
          </cell>
        </row>
        <row r="50">
          <cell r="B50">
            <v>104070</v>
          </cell>
          <cell r="C50">
            <v>1</v>
          </cell>
          <cell r="D50" t="str">
            <v>วัสดุสิ้นเปลืองฝ่ายผลิต</v>
          </cell>
          <cell r="E50">
            <v>43726.29</v>
          </cell>
          <cell r="G50">
            <v>-3356.32</v>
          </cell>
          <cell r="H50">
            <v>40369.97</v>
          </cell>
        </row>
        <row r="51">
          <cell r="B51">
            <v>104080</v>
          </cell>
          <cell r="C51">
            <v>1</v>
          </cell>
          <cell r="D51" t="str">
            <v>ส่วนประกอบซ่อมบำรุงเครื่องจักร</v>
          </cell>
          <cell r="E51">
            <v>249065</v>
          </cell>
          <cell r="H51">
            <v>249065</v>
          </cell>
        </row>
        <row r="52">
          <cell r="B52">
            <v>104090</v>
          </cell>
          <cell r="C52">
            <v>1</v>
          </cell>
          <cell r="D52" t="str">
            <v>วัสดุเกี่ยวกับความปลอดภัยุ</v>
          </cell>
          <cell r="E52">
            <v>20975.99</v>
          </cell>
          <cell r="G52">
            <v>-152</v>
          </cell>
          <cell r="H52">
            <v>20823.990000000002</v>
          </cell>
        </row>
        <row r="53">
          <cell r="B53">
            <v>104100</v>
          </cell>
          <cell r="C53">
            <v>1</v>
          </cell>
          <cell r="D53" t="str">
            <v>วัสดุเกี่ยวกับผ้ากรอง</v>
          </cell>
          <cell r="E53">
            <v>17874</v>
          </cell>
          <cell r="H53">
            <v>17874</v>
          </cell>
        </row>
        <row r="54">
          <cell r="B54">
            <v>104200</v>
          </cell>
          <cell r="D54" t="str">
            <v>สินค้าล้าสมัย</v>
          </cell>
        </row>
        <row r="55">
          <cell r="B55">
            <v>105000</v>
          </cell>
          <cell r="C55">
            <v>1</v>
          </cell>
          <cell r="D55" t="str">
            <v>เงินทดลองจ่าย</v>
          </cell>
        </row>
        <row r="56">
          <cell r="B56">
            <v>105010</v>
          </cell>
          <cell r="C56">
            <v>1</v>
          </cell>
          <cell r="D56" t="str">
            <v>เงินทดลองจ่ายสำนักงาน</v>
          </cell>
        </row>
        <row r="57">
          <cell r="B57">
            <v>105020</v>
          </cell>
          <cell r="C57">
            <v>1</v>
          </cell>
          <cell r="D57" t="str">
            <v>เงินทดลองจ่ายโรงงาน</v>
          </cell>
          <cell r="E57">
            <v>45880</v>
          </cell>
          <cell r="H57">
            <v>45880</v>
          </cell>
        </row>
        <row r="58">
          <cell r="B58">
            <v>105021</v>
          </cell>
          <cell r="C58">
            <v>1</v>
          </cell>
          <cell r="D58" t="str">
            <v>เงินทดรองจ่ายเจ้าหนี้</v>
          </cell>
          <cell r="E58">
            <v>62501.1</v>
          </cell>
          <cell r="H58">
            <v>62501.1</v>
          </cell>
        </row>
        <row r="59">
          <cell r="B59">
            <v>105030</v>
          </cell>
          <cell r="C59">
            <v>1</v>
          </cell>
          <cell r="D59" t="str">
            <v>เงินทดลองจ่ายค่าภาษีสินค้านำเข้า</v>
          </cell>
          <cell r="E59">
            <v>29218</v>
          </cell>
          <cell r="H59">
            <v>29218</v>
          </cell>
        </row>
        <row r="60">
          <cell r="B60">
            <v>105040</v>
          </cell>
          <cell r="C60">
            <v>1</v>
          </cell>
          <cell r="D60" t="str">
            <v>เงินทดลองจ่ายค่าเคลียร์สินค้านำเข้า</v>
          </cell>
          <cell r="E60">
            <v>43947.17</v>
          </cell>
          <cell r="H60">
            <v>43947.17</v>
          </cell>
        </row>
        <row r="61">
          <cell r="B61">
            <v>105050</v>
          </cell>
          <cell r="C61">
            <v>1</v>
          </cell>
          <cell r="D61" t="str">
            <v>เงินทดรองจ่ายอื่นๆ</v>
          </cell>
        </row>
        <row r="62">
          <cell r="B62">
            <v>106000</v>
          </cell>
          <cell r="C62">
            <v>1</v>
          </cell>
          <cell r="D62" t="str">
            <v>***  เงินประกันและเงินมัดจำต่าง ๆ  ****</v>
          </cell>
        </row>
        <row r="63">
          <cell r="B63">
            <v>106010</v>
          </cell>
          <cell r="C63">
            <v>1</v>
          </cell>
          <cell r="D63" t="str">
            <v>ค่าประกันธนาคาร</v>
          </cell>
        </row>
        <row r="64">
          <cell r="B64">
            <v>106020</v>
          </cell>
          <cell r="C64">
            <v>1</v>
          </cell>
          <cell r="D64" t="str">
            <v>เงินประกันเครื่องโทรศัพท์</v>
          </cell>
          <cell r="E64">
            <v>135000</v>
          </cell>
          <cell r="H64">
            <v>135000</v>
          </cell>
        </row>
        <row r="65">
          <cell r="B65">
            <v>106030</v>
          </cell>
          <cell r="C65">
            <v>1</v>
          </cell>
          <cell r="D65" t="str">
            <v>เงินมัดจำซื้อเครื่องจักรและอุปกรณ์</v>
          </cell>
        </row>
        <row r="66">
          <cell r="B66">
            <v>106040</v>
          </cell>
          <cell r="C66">
            <v>1</v>
          </cell>
          <cell r="D66" t="str">
            <v>เงินมัดจำอื่นๆ</v>
          </cell>
          <cell r="E66">
            <v>393838.23</v>
          </cell>
          <cell r="G66">
            <v>-28000</v>
          </cell>
          <cell r="H66">
            <v>365838.23</v>
          </cell>
        </row>
        <row r="67">
          <cell r="B67">
            <v>107000</v>
          </cell>
          <cell r="C67">
            <v>1</v>
          </cell>
          <cell r="D67" t="str">
            <v>***  ค่าใช้จ่ายจ่ายล่วงหน้า  ****-</v>
          </cell>
        </row>
        <row r="68">
          <cell r="B68">
            <v>107110</v>
          </cell>
          <cell r="C68">
            <v>1</v>
          </cell>
          <cell r="D68" t="str">
            <v>ค่าใช้จ่ายจ่ายล่วงหน้า</v>
          </cell>
        </row>
        <row r="69">
          <cell r="B69">
            <v>107120</v>
          </cell>
          <cell r="C69">
            <v>1</v>
          </cell>
          <cell r="D69" t="str">
            <v>ค่าเบี้ยประกันจ่ายล่วงหน้า</v>
          </cell>
          <cell r="E69">
            <v>252544.65</v>
          </cell>
          <cell r="G69">
            <v>-96407.28</v>
          </cell>
          <cell r="H69">
            <v>156137.37</v>
          </cell>
        </row>
        <row r="70">
          <cell r="B70">
            <v>107130</v>
          </cell>
          <cell r="C70">
            <v>1</v>
          </cell>
          <cell r="D70" t="str">
            <v>เงินสำรองจ่ายล่วงหน้า</v>
          </cell>
        </row>
        <row r="71">
          <cell r="B71">
            <v>107140</v>
          </cell>
          <cell r="C71">
            <v>1</v>
          </cell>
          <cell r="D71" t="str">
            <v>ค่าภาษีนิติบุคคลจ่ายล่วงหน้า</v>
          </cell>
        </row>
        <row r="72">
          <cell r="B72">
            <v>107150</v>
          </cell>
          <cell r="C72">
            <v>1</v>
          </cell>
          <cell r="D72" t="str">
            <v>ภาษีเงินได้หัก ณ ที่จ่ายจ่ายล่วงหน้า</v>
          </cell>
          <cell r="E72">
            <v>11941.3</v>
          </cell>
          <cell r="F72">
            <v>227.7</v>
          </cell>
          <cell r="H72">
            <v>12169</v>
          </cell>
        </row>
        <row r="73">
          <cell r="B73">
            <v>107160</v>
          </cell>
          <cell r="C73">
            <v>1</v>
          </cell>
          <cell r="D73" t="str">
            <v>รายได้ค้างรับ</v>
          </cell>
        </row>
        <row r="74">
          <cell r="B74">
            <v>107170</v>
          </cell>
          <cell r="C74">
            <v>1</v>
          </cell>
          <cell r="D74" t="str">
            <v>เงินมัดจำค่าสินค้าจ่ายล่วงหน้า</v>
          </cell>
        </row>
        <row r="75">
          <cell r="B75">
            <v>107420</v>
          </cell>
          <cell r="C75">
            <v>1</v>
          </cell>
          <cell r="D75" t="str">
            <v>ลูกหนี้กรมสรรพากร</v>
          </cell>
          <cell r="E75">
            <v>22659795.670000002</v>
          </cell>
          <cell r="F75">
            <v>6658.5</v>
          </cell>
          <cell r="H75">
            <v>22666454.170000002</v>
          </cell>
        </row>
        <row r="76">
          <cell r="B76">
            <v>107510</v>
          </cell>
          <cell r="C76">
            <v>1</v>
          </cell>
          <cell r="D76" t="str">
            <v>ภาษีซื้อ</v>
          </cell>
          <cell r="E76">
            <v>0.01</v>
          </cell>
          <cell r="F76">
            <v>34462.230000000003</v>
          </cell>
          <cell r="G76">
            <v>-36422.239999999998</v>
          </cell>
          <cell r="H76">
            <v>-1960</v>
          </cell>
        </row>
        <row r="77">
          <cell r="B77">
            <v>107520</v>
          </cell>
          <cell r="C77">
            <v>1</v>
          </cell>
          <cell r="D77" t="str">
            <v>ภาษีซื้อเครดิตคืน</v>
          </cell>
        </row>
        <row r="78">
          <cell r="B78">
            <v>107530</v>
          </cell>
          <cell r="C78">
            <v>1</v>
          </cell>
          <cell r="D78" t="str">
            <v>ภาษีซื้อขอคืนเงินสด</v>
          </cell>
        </row>
        <row r="79">
          <cell r="B79">
            <v>107540</v>
          </cell>
          <cell r="C79">
            <v>1</v>
          </cell>
          <cell r="D79" t="str">
            <v>ภาษีซื้อรอตัดบัญชี</v>
          </cell>
          <cell r="E79">
            <v>45560.94</v>
          </cell>
          <cell r="F79">
            <v>18955.27</v>
          </cell>
          <cell r="G79">
            <v>-13480.27</v>
          </cell>
          <cell r="H79">
            <v>51035.94</v>
          </cell>
        </row>
        <row r="80">
          <cell r="B80">
            <v>110100</v>
          </cell>
          <cell r="C80">
            <v>1</v>
          </cell>
          <cell r="D80" t="str">
            <v>***  ที่ดิน อาคาร และอุปกรณ์  ***</v>
          </cell>
        </row>
        <row r="81">
          <cell r="B81">
            <v>110101</v>
          </cell>
          <cell r="C81">
            <v>1</v>
          </cell>
          <cell r="D81" t="str">
            <v>ที่ดิน</v>
          </cell>
          <cell r="E81">
            <v>38080065.18</v>
          </cell>
          <cell r="H81">
            <v>38080065.18</v>
          </cell>
        </row>
        <row r="82">
          <cell r="B82">
            <v>110102</v>
          </cell>
          <cell r="C82">
            <v>1</v>
          </cell>
          <cell r="D82" t="str">
            <v>อาคารโรงงาน</v>
          </cell>
          <cell r="E82">
            <v>7670008.5700000003</v>
          </cell>
          <cell r="H82">
            <v>7670008.5700000003</v>
          </cell>
        </row>
        <row r="83">
          <cell r="B83">
            <v>110103</v>
          </cell>
          <cell r="C83">
            <v>1</v>
          </cell>
          <cell r="D83" t="str">
            <v>ส่วนปรัปปรุงอาคารโรงงาน</v>
          </cell>
          <cell r="E83">
            <v>4095629.69</v>
          </cell>
          <cell r="H83">
            <v>4095629.69</v>
          </cell>
        </row>
        <row r="84">
          <cell r="B84">
            <v>110104</v>
          </cell>
          <cell r="C84">
            <v>1</v>
          </cell>
          <cell r="D84" t="str">
            <v>ส่วนปรับปรุงอาคารและสิ่งปลูกสร้างสำนักงาน</v>
          </cell>
          <cell r="E84">
            <v>583808</v>
          </cell>
          <cell r="G84">
            <v>-583808</v>
          </cell>
        </row>
        <row r="85">
          <cell r="B85">
            <v>110105</v>
          </cell>
          <cell r="C85">
            <v>1</v>
          </cell>
          <cell r="D85" t="str">
            <v>งานระหว่างก่อสร้าง และเครื่องจักรระหว่างติดตั้ง</v>
          </cell>
          <cell r="E85">
            <v>195500</v>
          </cell>
          <cell r="H85">
            <v>195500</v>
          </cell>
        </row>
        <row r="86">
          <cell r="B86">
            <v>110110</v>
          </cell>
          <cell r="C86">
            <v>1</v>
          </cell>
          <cell r="D86" t="str">
            <v>ค่าพัฒนาที่ดิน</v>
          </cell>
        </row>
        <row r="87">
          <cell r="B87">
            <v>110200</v>
          </cell>
          <cell r="C87">
            <v>1</v>
          </cell>
          <cell r="D87" t="str">
            <v>***  เครื่องมือเครื่องใช้อุปกรณ์  ***</v>
          </cell>
        </row>
        <row r="88">
          <cell r="B88">
            <v>110201</v>
          </cell>
          <cell r="C88">
            <v>1</v>
          </cell>
          <cell r="D88" t="str">
            <v>เครื่องมือเครื่องใช้</v>
          </cell>
          <cell r="E88">
            <v>19361587.949999999</v>
          </cell>
          <cell r="H88">
            <v>19361587.949999999</v>
          </cell>
        </row>
        <row r="89">
          <cell r="B89">
            <v>110202</v>
          </cell>
          <cell r="C89">
            <v>1</v>
          </cell>
          <cell r="D89" t="str">
            <v>อุปกรณ์และเครื่องใช้โรงงาน</v>
          </cell>
          <cell r="E89">
            <v>2836687.3</v>
          </cell>
          <cell r="H89">
            <v>2836687.3</v>
          </cell>
        </row>
        <row r="90">
          <cell r="B90">
            <v>110203</v>
          </cell>
          <cell r="C90">
            <v>1</v>
          </cell>
          <cell r="D90" t="str">
            <v>อุปกรณ์และเครื่องใช้สำนักงาน</v>
          </cell>
          <cell r="E90">
            <v>296034.7</v>
          </cell>
          <cell r="H90">
            <v>296034.7</v>
          </cell>
        </row>
        <row r="91">
          <cell r="B91">
            <v>110300</v>
          </cell>
          <cell r="C91">
            <v>1</v>
          </cell>
          <cell r="D91" t="str">
            <v>***  เครื่องตกแต่งและเครื่องใช้สำนักงาน  ***</v>
          </cell>
        </row>
        <row r="92">
          <cell r="B92">
            <v>110301</v>
          </cell>
          <cell r="C92">
            <v>1</v>
          </cell>
          <cell r="D92" t="str">
            <v>เครื่องตกแต่งสำนักงานโรงงาน</v>
          </cell>
          <cell r="E92">
            <v>745034.51</v>
          </cell>
          <cell r="H92">
            <v>745034.51</v>
          </cell>
        </row>
        <row r="93">
          <cell r="B93">
            <v>110302</v>
          </cell>
          <cell r="C93">
            <v>1</v>
          </cell>
          <cell r="D93" t="str">
            <v>เครื่องตกแต่งสำนักงานใหญ่</v>
          </cell>
          <cell r="E93">
            <v>350757.41</v>
          </cell>
          <cell r="H93">
            <v>350757.41</v>
          </cell>
        </row>
        <row r="94">
          <cell r="B94">
            <v>110400</v>
          </cell>
          <cell r="C94">
            <v>1</v>
          </cell>
          <cell r="D94" t="str">
            <v>*** รถยนต์พาหนะ  ***</v>
          </cell>
        </row>
        <row r="95">
          <cell r="B95">
            <v>110401</v>
          </cell>
          <cell r="C95">
            <v>1</v>
          </cell>
          <cell r="D95" t="str">
            <v>รถยก</v>
          </cell>
          <cell r="E95">
            <v>1216341.3799999999</v>
          </cell>
          <cell r="H95">
            <v>1216341.3799999999</v>
          </cell>
        </row>
        <row r="96">
          <cell r="B96">
            <v>110402</v>
          </cell>
          <cell r="C96">
            <v>1</v>
          </cell>
          <cell r="D96" t="str">
            <v>รถยนต์ที่โรงงาน</v>
          </cell>
          <cell r="E96">
            <v>1731409.09</v>
          </cell>
          <cell r="G96">
            <v>-410000</v>
          </cell>
          <cell r="H96">
            <v>1321409.0900000001</v>
          </cell>
        </row>
        <row r="97">
          <cell r="B97">
            <v>110403</v>
          </cell>
          <cell r="C97">
            <v>1</v>
          </cell>
          <cell r="D97" t="str">
            <v>รถยนต์ที่สำนักงาน</v>
          </cell>
          <cell r="E97">
            <v>1375000</v>
          </cell>
          <cell r="G97">
            <v>-1375000</v>
          </cell>
        </row>
        <row r="98">
          <cell r="B98">
            <v>110500</v>
          </cell>
          <cell r="C98">
            <v>1</v>
          </cell>
          <cell r="D98" t="str">
            <v>***  คอมพิวเตอร์และซอฟแวร์  ***</v>
          </cell>
        </row>
        <row r="99">
          <cell r="B99">
            <v>110501</v>
          </cell>
          <cell r="C99">
            <v>1</v>
          </cell>
          <cell r="D99" t="str">
            <v>คอมพิวเตอร์และซอฟแวร์ที่โรงงาน</v>
          </cell>
          <cell r="E99">
            <v>1104408.6599999999</v>
          </cell>
          <cell r="H99">
            <v>1104408.6599999999</v>
          </cell>
        </row>
        <row r="100">
          <cell r="B100">
            <v>110502</v>
          </cell>
          <cell r="C100">
            <v>1</v>
          </cell>
          <cell r="D100" t="str">
            <v>คอมพิวเตอร์และซอฟแวร์ที่สำนักงาน</v>
          </cell>
          <cell r="E100">
            <v>1224685.04</v>
          </cell>
          <cell r="H100">
            <v>1224685.04</v>
          </cell>
        </row>
        <row r="101">
          <cell r="B101">
            <v>120000</v>
          </cell>
          <cell r="C101">
            <v>1</v>
          </cell>
          <cell r="D101" t="str">
            <v>***   ค่าเสื่อมราคาสะสม  ***</v>
          </cell>
        </row>
        <row r="102">
          <cell r="B102">
            <v>120011</v>
          </cell>
          <cell r="C102">
            <v>1</v>
          </cell>
          <cell r="D102" t="str">
            <v>ค่าเสื่อมราคาสะสม-อาคารโรงงาน</v>
          </cell>
          <cell r="E102">
            <v>-5826790.8099999996</v>
          </cell>
          <cell r="G102">
            <v>-136222.5</v>
          </cell>
          <cell r="H102">
            <v>-5963013.3099999996</v>
          </cell>
        </row>
        <row r="103">
          <cell r="B103">
            <v>120012</v>
          </cell>
          <cell r="C103">
            <v>1</v>
          </cell>
          <cell r="D103" t="str">
            <v>ค่าเสื่อมราคาสะสม-อาคารสำนักงาน</v>
          </cell>
          <cell r="E103">
            <v>-547024.57999999996</v>
          </cell>
          <cell r="F103">
            <v>556941.30000000005</v>
          </cell>
          <cell r="G103">
            <v>-9916.74</v>
          </cell>
          <cell r="H103">
            <v>-0.02</v>
          </cell>
        </row>
        <row r="104">
          <cell r="B104">
            <v>120013</v>
          </cell>
          <cell r="C104">
            <v>1</v>
          </cell>
          <cell r="D104" t="str">
            <v>ค่าเสื่อมราคาสะสม-เครื่องจักรและอุปกรณ์โรงงาน</v>
          </cell>
          <cell r="E104">
            <v>-9190789.9800000004</v>
          </cell>
          <cell r="G104">
            <v>-178815.04</v>
          </cell>
          <cell r="H104">
            <v>-9369605.0199999996</v>
          </cell>
        </row>
        <row r="105">
          <cell r="B105">
            <v>120014</v>
          </cell>
          <cell r="C105">
            <v>1</v>
          </cell>
          <cell r="D105" t="str">
            <v>ค่าเสื่อมราคาสะสมอุปกรณ์สำนักงานโรงงาน</v>
          </cell>
          <cell r="E105">
            <v>-1329369.81</v>
          </cell>
          <cell r="G105">
            <v>-48454.239999999998</v>
          </cell>
          <cell r="H105">
            <v>-1377824.05</v>
          </cell>
        </row>
        <row r="106">
          <cell r="B106">
            <v>120015</v>
          </cell>
          <cell r="C106">
            <v>1</v>
          </cell>
          <cell r="D106" t="str">
            <v>ค่าเสื่อมราคาสะสม-อุปกรณ์สำนักงาน</v>
          </cell>
          <cell r="E106">
            <v>-254441.31</v>
          </cell>
          <cell r="G106">
            <v>-5028.53</v>
          </cell>
          <cell r="H106">
            <v>-259469.84</v>
          </cell>
        </row>
        <row r="107">
          <cell r="B107">
            <v>120016</v>
          </cell>
          <cell r="C107">
            <v>1</v>
          </cell>
          <cell r="D107" t="str">
            <v>ค่าเสื่อมราคาสะสมเฟอร์นิเจอร์ โีรงงาน</v>
          </cell>
          <cell r="E107">
            <v>-491739.72</v>
          </cell>
          <cell r="G107">
            <v>-12655.38</v>
          </cell>
          <cell r="H107">
            <v>-504395.1</v>
          </cell>
        </row>
        <row r="108">
          <cell r="B108">
            <v>120017</v>
          </cell>
          <cell r="C108">
            <v>1</v>
          </cell>
          <cell r="D108" t="str">
            <v>ค่าเสื่อมราคาสะสม-เฟอร์นิเจอร์สำนักงาน</v>
          </cell>
          <cell r="E108">
            <v>-280608.52</v>
          </cell>
          <cell r="G108">
            <v>-5958.07</v>
          </cell>
          <cell r="H108">
            <v>-286566.59000000003</v>
          </cell>
        </row>
        <row r="109">
          <cell r="B109">
            <v>120018</v>
          </cell>
          <cell r="C109">
            <v>1</v>
          </cell>
          <cell r="D109" t="str">
            <v>ค่าเสื่อมราคาสะสมรถยก</v>
          </cell>
          <cell r="E109">
            <v>-345240.98</v>
          </cell>
          <cell r="G109">
            <v>-20661.14</v>
          </cell>
          <cell r="H109">
            <v>-365902.12</v>
          </cell>
        </row>
        <row r="110">
          <cell r="B110">
            <v>120019</v>
          </cell>
          <cell r="C110">
            <v>1</v>
          </cell>
          <cell r="D110" t="str">
            <v>ค่าเสื่อมราคาสะสม-ยานพาหนะโรงงาน</v>
          </cell>
          <cell r="E110">
            <v>-1559005.8</v>
          </cell>
          <cell r="F110">
            <v>354734.24</v>
          </cell>
          <cell r="G110">
            <v>-22670.51</v>
          </cell>
          <cell r="H110">
            <v>-1226942.07</v>
          </cell>
        </row>
        <row r="111">
          <cell r="B111">
            <v>120020</v>
          </cell>
          <cell r="C111">
            <v>1</v>
          </cell>
          <cell r="D111" t="str">
            <v>ค่าเสื่อมราคาสะสมยามพาหนะสำนักงาน</v>
          </cell>
          <cell r="E111">
            <v>-1135451.74</v>
          </cell>
          <cell r="F111">
            <v>1136205.1599999999</v>
          </cell>
          <cell r="G111">
            <v>-753.42</v>
          </cell>
        </row>
        <row r="112">
          <cell r="B112">
            <v>120021</v>
          </cell>
          <cell r="C112">
            <v>1</v>
          </cell>
          <cell r="D112" t="str">
            <v>ค่าเสื่อมราคาสะสมคอมพิวเตอร์และซอฟแวร์</v>
          </cell>
          <cell r="E112">
            <v>-630308.56999999995</v>
          </cell>
          <cell r="G112">
            <v>-18759.82</v>
          </cell>
          <cell r="H112">
            <v>-649068.39</v>
          </cell>
        </row>
        <row r="113">
          <cell r="B113">
            <v>120022</v>
          </cell>
          <cell r="C113">
            <v>1</v>
          </cell>
          <cell r="D113" t="str">
            <v>ค่าเสื่อมราคาสะสมคอมพิวเตอร์และซอฟแวร์</v>
          </cell>
          <cell r="E113">
            <v>-829253.9</v>
          </cell>
          <cell r="F113">
            <v>24389.85</v>
          </cell>
          <cell r="G113">
            <v>-37241.230000000003</v>
          </cell>
          <cell r="H113">
            <v>-842105.28</v>
          </cell>
        </row>
        <row r="114">
          <cell r="B114">
            <v>120023</v>
          </cell>
          <cell r="D114" t="str">
            <v>สำรองค่าเผื่อการด้อยค่าของสินทรัพย์</v>
          </cell>
        </row>
        <row r="115">
          <cell r="B115">
            <v>130000</v>
          </cell>
          <cell r="C115">
            <v>1</v>
          </cell>
          <cell r="D115" t="str">
            <v>เงินสำรอง</v>
          </cell>
        </row>
        <row r="116">
          <cell r="B116">
            <v>140000</v>
          </cell>
          <cell r="C116">
            <v>1</v>
          </cell>
          <cell r="D116" t="str">
            <v>สินทรัพย์อื่นๆ</v>
          </cell>
        </row>
        <row r="117">
          <cell r="B117">
            <v>200000</v>
          </cell>
          <cell r="C117">
            <v>2</v>
          </cell>
          <cell r="D117" t="str">
            <v>***   หนี้สินหมุนเวียน   ***</v>
          </cell>
        </row>
        <row r="118">
          <cell r="B118">
            <v>200100</v>
          </cell>
          <cell r="C118">
            <v>2</v>
          </cell>
          <cell r="D118" t="str">
            <v>เงินเบิกเกินบัญชีธนาคาร-เอบีเอม แอมโร</v>
          </cell>
        </row>
        <row r="119">
          <cell r="B119">
            <v>200200</v>
          </cell>
          <cell r="C119">
            <v>2</v>
          </cell>
          <cell r="D119" t="str">
            <v>เงินเบิกเกินบัญชีธนาคาร-ธนาคารเอเชีย</v>
          </cell>
        </row>
        <row r="120">
          <cell r="B120">
            <v>201000</v>
          </cell>
          <cell r="C120">
            <v>2</v>
          </cell>
          <cell r="D120" t="str">
            <v>***   เช็คจ่ายล่วงหน้า  ***</v>
          </cell>
        </row>
        <row r="121">
          <cell r="B121">
            <v>201100</v>
          </cell>
          <cell r="C121">
            <v>2</v>
          </cell>
          <cell r="D121" t="str">
            <v>เช็คจ่ายล่วงหน้า - ธ.เอเชีย</v>
          </cell>
        </row>
        <row r="122">
          <cell r="B122">
            <v>202000</v>
          </cell>
          <cell r="C122">
            <v>2</v>
          </cell>
          <cell r="D122" t="str">
            <v>***  เงินกู้จากธนาคาร  ***</v>
          </cell>
        </row>
        <row r="123">
          <cell r="B123">
            <v>202100</v>
          </cell>
          <cell r="C123">
            <v>2</v>
          </cell>
          <cell r="D123" t="str">
            <v>เงินกู้จากธนาคาร - ธ. เอเชีย</v>
          </cell>
        </row>
        <row r="124">
          <cell r="B124">
            <v>202300</v>
          </cell>
          <cell r="C124">
            <v>2</v>
          </cell>
          <cell r="D124" t="str">
            <v>เงินกู้ระยะสั้นจากสถาบันการเงิน</v>
          </cell>
        </row>
        <row r="125">
          <cell r="B125">
            <v>203000</v>
          </cell>
          <cell r="C125">
            <v>2</v>
          </cell>
          <cell r="D125" t="str">
            <v>***  เจ้าหนี้การค้า  ***</v>
          </cell>
        </row>
        <row r="126">
          <cell r="B126">
            <v>203100</v>
          </cell>
          <cell r="C126">
            <v>2</v>
          </cell>
          <cell r="D126" t="str">
            <v>เจ้าหนี้การค้า-ในประเทศ</v>
          </cell>
        </row>
        <row r="127">
          <cell r="B127">
            <v>203200</v>
          </cell>
          <cell r="C127">
            <v>2</v>
          </cell>
          <cell r="D127" t="str">
            <v>เจ้าหนี้การค้า-ต่างประเทศ</v>
          </cell>
          <cell r="E127">
            <v>-1198622.6200000001</v>
          </cell>
          <cell r="F127">
            <v>63330.65</v>
          </cell>
          <cell r="G127">
            <v>-51175.4</v>
          </cell>
          <cell r="H127">
            <v>-1186467.3700000001</v>
          </cell>
        </row>
        <row r="128">
          <cell r="B128">
            <v>203300</v>
          </cell>
          <cell r="C128">
            <v>2</v>
          </cell>
          <cell r="D128" t="str">
            <v>เจ้าหนี้การค้าบริษัทในเครือ</v>
          </cell>
          <cell r="E128">
            <v>-15561109.130000001</v>
          </cell>
          <cell r="F128">
            <v>897296.27</v>
          </cell>
          <cell r="G128">
            <v>-869592.9</v>
          </cell>
          <cell r="H128">
            <v>-15533405.76</v>
          </cell>
        </row>
        <row r="129">
          <cell r="B129">
            <v>203301</v>
          </cell>
          <cell r="C129">
            <v>2</v>
          </cell>
          <cell r="D129" t="str">
            <v>เจ้าหนี้การค้าบริษัทในเครือ ประเทศฟินแลนด์</v>
          </cell>
          <cell r="E129">
            <v>-68425444.319999993</v>
          </cell>
          <cell r="F129">
            <v>785353.17</v>
          </cell>
          <cell r="G129">
            <v>-91450.07</v>
          </cell>
          <cell r="H129">
            <v>-67731541.219999999</v>
          </cell>
        </row>
        <row r="130">
          <cell r="B130">
            <v>203302</v>
          </cell>
          <cell r="C130">
            <v>2</v>
          </cell>
          <cell r="D130" t="str">
            <v>เจ้าหนี้การค้าบริษัทในเครือ ประเทศอเมริกา</v>
          </cell>
          <cell r="E130">
            <v>-4259124.0999999996</v>
          </cell>
          <cell r="F130">
            <v>231677.8</v>
          </cell>
          <cell r="G130">
            <v>-188485.98</v>
          </cell>
          <cell r="H130">
            <v>-4215932.28</v>
          </cell>
        </row>
        <row r="131">
          <cell r="B131">
            <v>203303</v>
          </cell>
          <cell r="C131">
            <v>2</v>
          </cell>
          <cell r="D131" t="str">
            <v>เจ้าหนี้การค้าบริษัทในเครือ ประเทศอังกฤษ</v>
          </cell>
        </row>
        <row r="132">
          <cell r="B132">
            <v>203400</v>
          </cell>
          <cell r="C132">
            <v>2</v>
          </cell>
          <cell r="D132" t="str">
            <v>ตั๋วเงินจ่าย</v>
          </cell>
        </row>
        <row r="133">
          <cell r="B133">
            <v>203500</v>
          </cell>
          <cell r="C133">
            <v>2</v>
          </cell>
          <cell r="D133" t="str">
            <v>เจ้าหนี้อื่นๆ</v>
          </cell>
          <cell r="E133">
            <v>-436553.47</v>
          </cell>
          <cell r="F133">
            <v>47520.75</v>
          </cell>
          <cell r="G133">
            <v>-381407.25</v>
          </cell>
          <cell r="H133">
            <v>-770439.97</v>
          </cell>
        </row>
        <row r="134">
          <cell r="B134">
            <v>204010</v>
          </cell>
          <cell r="C134">
            <v>2</v>
          </cell>
          <cell r="D134" t="str">
            <v>ภาษีเงินได้บุคคลธรรมดาหักณ.ที่จ่าย-1</v>
          </cell>
          <cell r="E134">
            <v>-48809</v>
          </cell>
          <cell r="F134">
            <v>48809</v>
          </cell>
          <cell r="G134">
            <v>-158839.25</v>
          </cell>
          <cell r="H134">
            <v>-158839.25</v>
          </cell>
        </row>
        <row r="135">
          <cell r="B135">
            <v>204020</v>
          </cell>
          <cell r="C135">
            <v>2</v>
          </cell>
          <cell r="D135" t="str">
            <v>ภาษีเงินได้นิติบุคคลหักณ.ที่จ่าย-3</v>
          </cell>
          <cell r="E135">
            <v>-338.16</v>
          </cell>
          <cell r="F135">
            <v>338.16</v>
          </cell>
          <cell r="G135">
            <v>-77.319999999999993</v>
          </cell>
          <cell r="H135">
            <v>-77.319999999999993</v>
          </cell>
        </row>
        <row r="136">
          <cell r="B136">
            <v>204030</v>
          </cell>
          <cell r="C136">
            <v>2</v>
          </cell>
          <cell r="D136" t="str">
            <v>ภาษีเงินได้นิติบุคคลหักณ.ที่จ่าย-53</v>
          </cell>
          <cell r="E136">
            <v>-13030.34</v>
          </cell>
          <cell r="F136">
            <v>13030.34</v>
          </cell>
          <cell r="G136">
            <v>-9779.4699999999993</v>
          </cell>
          <cell r="H136">
            <v>-9779.4699999999993</v>
          </cell>
        </row>
        <row r="137">
          <cell r="B137">
            <v>204040</v>
          </cell>
          <cell r="C137">
            <v>2</v>
          </cell>
          <cell r="D137" t="str">
            <v>ภาษีเงินได้นิติบุคคลหักณ.ที่จ่าย-54</v>
          </cell>
        </row>
        <row r="138">
          <cell r="B138">
            <v>204110</v>
          </cell>
          <cell r="C138">
            <v>2</v>
          </cell>
          <cell r="D138" t="str">
            <v>เงินประกันสังคมหัก ณ ที่จ่ายค้างจ่าย</v>
          </cell>
          <cell r="E138">
            <v>-25038</v>
          </cell>
          <cell r="F138">
            <v>24570</v>
          </cell>
          <cell r="G138">
            <v>-24244</v>
          </cell>
          <cell r="H138">
            <v>-24712</v>
          </cell>
        </row>
        <row r="139">
          <cell r="B139">
            <v>204111</v>
          </cell>
          <cell r="C139">
            <v>2</v>
          </cell>
          <cell r="D139" t="str">
            <v>เงินค่ารักษาพยาบาลค้างจ่าย</v>
          </cell>
        </row>
        <row r="140">
          <cell r="B140">
            <v>204120</v>
          </cell>
          <cell r="C140">
            <v>2</v>
          </cell>
          <cell r="D140" t="str">
            <v>ค่าภาษีมูลค่าเพิ่มค้างจ่าย</v>
          </cell>
        </row>
        <row r="141">
          <cell r="B141">
            <v>204210</v>
          </cell>
          <cell r="C141">
            <v>2</v>
          </cell>
          <cell r="D141" t="str">
            <v>ภาษีขาย 0%</v>
          </cell>
        </row>
        <row r="142">
          <cell r="B142">
            <v>204220</v>
          </cell>
          <cell r="C142">
            <v>2</v>
          </cell>
          <cell r="D142" t="str">
            <v>ภาษีขาย 7%</v>
          </cell>
          <cell r="F142">
            <v>27803.73</v>
          </cell>
          <cell r="G142">
            <v>-27803.73</v>
          </cell>
        </row>
        <row r="143">
          <cell r="B143">
            <v>204230</v>
          </cell>
          <cell r="C143">
            <v>2</v>
          </cell>
          <cell r="D143" t="str">
            <v>ภาษีขายยังไม่ถึงกำหนด</v>
          </cell>
        </row>
        <row r="144">
          <cell r="B144">
            <v>204300</v>
          </cell>
          <cell r="C144">
            <v>2</v>
          </cell>
          <cell r="D144" t="str">
            <v>เจ้าหนี้กรมสรรพากร</v>
          </cell>
        </row>
        <row r="145">
          <cell r="B145">
            <v>205000</v>
          </cell>
          <cell r="C145">
            <v>2</v>
          </cell>
          <cell r="D145" t="str">
            <v>***   หนี้สินหมุนเวียนอื่น  ***</v>
          </cell>
        </row>
        <row r="146">
          <cell r="B146">
            <v>205100</v>
          </cell>
          <cell r="C146">
            <v>2</v>
          </cell>
          <cell r="D146" t="str">
            <v>เงินมัดจำและเงินประกันรับล่วงหน้า</v>
          </cell>
        </row>
        <row r="147">
          <cell r="B147">
            <v>205200</v>
          </cell>
          <cell r="C147">
            <v>2</v>
          </cell>
          <cell r="D147" t="str">
            <v>รายได้รับล่วงหน้า</v>
          </cell>
          <cell r="E147">
            <v>-692342.54</v>
          </cell>
          <cell r="G147">
            <v>-1418963.92</v>
          </cell>
          <cell r="H147">
            <v>-2111306.46</v>
          </cell>
        </row>
        <row r="148">
          <cell r="B148">
            <v>205310</v>
          </cell>
          <cell r="C148">
            <v>2</v>
          </cell>
          <cell r="D148" t="str">
            <v>ค่าใช้จ่ายค้างจ่าย</v>
          </cell>
          <cell r="E148">
            <v>-808453.28</v>
          </cell>
          <cell r="F148">
            <v>121116.95</v>
          </cell>
          <cell r="G148">
            <v>-122488.73</v>
          </cell>
          <cell r="H148">
            <v>-809825.06</v>
          </cell>
        </row>
        <row r="149">
          <cell r="B149">
            <v>205320</v>
          </cell>
          <cell r="C149">
            <v>2</v>
          </cell>
          <cell r="D149" t="str">
            <v>ดอกเบี้ยจ่ายค้างจ่าย</v>
          </cell>
        </row>
        <row r="150">
          <cell r="B150">
            <v>205330</v>
          </cell>
          <cell r="C150">
            <v>2</v>
          </cell>
          <cell r="D150" t="str">
            <v>เงินปันผลค้างจ่าย</v>
          </cell>
        </row>
        <row r="151">
          <cell r="B151">
            <v>205340</v>
          </cell>
          <cell r="C151">
            <v>2</v>
          </cell>
          <cell r="D151" t="str">
            <v>ค่าสอบบัญชีและค่าปรึกษากฏหมายค้างจ่าย</v>
          </cell>
          <cell r="E151">
            <v>-220000</v>
          </cell>
          <cell r="G151">
            <v>-20000</v>
          </cell>
          <cell r="H151">
            <v>-240000</v>
          </cell>
        </row>
        <row r="152">
          <cell r="B152">
            <v>205350</v>
          </cell>
          <cell r="C152">
            <v>2</v>
          </cell>
          <cell r="D152" t="str">
            <v>เงินเดือนค้างจ่าย</v>
          </cell>
          <cell r="E152">
            <v>-94673.75</v>
          </cell>
          <cell r="G152">
            <v>-53490.5</v>
          </cell>
          <cell r="H152">
            <v>-148164.25</v>
          </cell>
        </row>
        <row r="153">
          <cell r="B153">
            <v>205360</v>
          </cell>
          <cell r="C153">
            <v>2</v>
          </cell>
          <cell r="D153" t="str">
            <v>โบนัส-สำนักงานค้างจ่าย</v>
          </cell>
          <cell r="E153">
            <v>-239900</v>
          </cell>
          <cell r="F153">
            <v>245500</v>
          </cell>
          <cell r="G153">
            <v>-5600</v>
          </cell>
        </row>
        <row r="154">
          <cell r="B154">
            <v>205370</v>
          </cell>
          <cell r="C154">
            <v>2</v>
          </cell>
          <cell r="D154" t="str">
            <v>โบนัส-โรงงานค้างจ่าย</v>
          </cell>
          <cell r="E154">
            <v>-452402</v>
          </cell>
          <cell r="F154">
            <v>537602</v>
          </cell>
          <cell r="G154">
            <v>-85200</v>
          </cell>
        </row>
        <row r="155">
          <cell r="B155">
            <v>205380</v>
          </cell>
          <cell r="C155">
            <v>2</v>
          </cell>
          <cell r="D155" t="str">
            <v>ค่านายหน้าค้างจ่าย</v>
          </cell>
          <cell r="E155">
            <v>-219905.36</v>
          </cell>
          <cell r="H155">
            <v>-219905.36</v>
          </cell>
        </row>
        <row r="156">
          <cell r="B156">
            <v>206100</v>
          </cell>
          <cell r="C156">
            <v>2</v>
          </cell>
          <cell r="D156" t="str">
            <v>เจ้าหนี้เงินยืมทดรองจ่ายกรรมการ-ลูกจ้าง</v>
          </cell>
        </row>
        <row r="157">
          <cell r="B157">
            <v>206150</v>
          </cell>
          <cell r="C157">
            <v>2</v>
          </cell>
          <cell r="D157" t="str">
            <v>เงินกู้ยืมถึงกำหนดชำระภายใน 1 ปี</v>
          </cell>
          <cell r="E157">
            <v>-81609770.890000001</v>
          </cell>
          <cell r="F157">
            <v>7788544.4100000001</v>
          </cell>
          <cell r="G157">
            <v>-6960938.9299999997</v>
          </cell>
          <cell r="H157">
            <v>-80782165.409999996</v>
          </cell>
        </row>
        <row r="158">
          <cell r="B158">
            <v>206200</v>
          </cell>
          <cell r="C158">
            <v>2</v>
          </cell>
          <cell r="D158" t="str">
            <v>เจ้าหนี้เงินยืมบริษัทในเครือ-บริษัทร่วม</v>
          </cell>
        </row>
        <row r="159">
          <cell r="B159">
            <v>206300</v>
          </cell>
          <cell r="C159">
            <v>2</v>
          </cell>
          <cell r="D159" t="str">
            <v>หนี้สินอื่นๆ</v>
          </cell>
        </row>
        <row r="160">
          <cell r="B160">
            <v>206301</v>
          </cell>
          <cell r="C160">
            <v>2</v>
          </cell>
          <cell r="D160" t="str">
            <v>สำรองผลกำไรขาดทุนจากอัตราแลกเปลี่ยน</v>
          </cell>
        </row>
        <row r="161">
          <cell r="B161">
            <v>206302</v>
          </cell>
          <cell r="C161">
            <v>2</v>
          </cell>
          <cell r="D161" t="str">
            <v>สำรองสินค้าเสื่อมสภาพ</v>
          </cell>
          <cell r="E161">
            <v>-369326.15</v>
          </cell>
          <cell r="F161">
            <v>369326.15</v>
          </cell>
        </row>
        <row r="162">
          <cell r="B162">
            <v>300000</v>
          </cell>
          <cell r="C162">
            <v>3</v>
          </cell>
          <cell r="D162" t="str">
            <v>***  ทุนและส่วนของผู้ถือหุ้น  ****</v>
          </cell>
        </row>
        <row r="163">
          <cell r="B163">
            <v>300100</v>
          </cell>
          <cell r="C163">
            <v>3</v>
          </cell>
          <cell r="D163" t="str">
            <v>ทุนเรือนหุ้น</v>
          </cell>
          <cell r="E163">
            <v>-18000000</v>
          </cell>
          <cell r="H163">
            <v>-18000000</v>
          </cell>
        </row>
        <row r="164">
          <cell r="B164">
            <v>300101</v>
          </cell>
          <cell r="C164">
            <v>3</v>
          </cell>
          <cell r="D164" t="str">
            <v>สำรองการประเมิน</v>
          </cell>
        </row>
        <row r="165">
          <cell r="B165">
            <v>300110</v>
          </cell>
          <cell r="C165">
            <v>3</v>
          </cell>
          <cell r="D165" t="str">
            <v>สำรองกฎหมาย</v>
          </cell>
        </row>
        <row r="166">
          <cell r="B166">
            <v>300200</v>
          </cell>
          <cell r="C166">
            <v>3</v>
          </cell>
          <cell r="D166" t="str">
            <v>กำไร(ขาดทุน)สะสม</v>
          </cell>
          <cell r="E166">
            <v>15385896.949999999</v>
          </cell>
          <cell r="H166">
            <v>15385896.949999999</v>
          </cell>
        </row>
        <row r="167">
          <cell r="B167">
            <v>300300</v>
          </cell>
          <cell r="C167">
            <v>3</v>
          </cell>
          <cell r="D167" t="str">
            <v>กำไร(ขาดทุน)งวดปัจจุบัน</v>
          </cell>
        </row>
        <row r="168">
          <cell r="B168">
            <v>400000</v>
          </cell>
          <cell r="C168">
            <v>4</v>
          </cell>
          <cell r="D168" t="str">
            <v>***  รายได้จากการขายสินค้า  ****</v>
          </cell>
        </row>
        <row r="169">
          <cell r="B169">
            <v>400100</v>
          </cell>
          <cell r="C169">
            <v>4</v>
          </cell>
          <cell r="D169" t="str">
            <v>รายได้จากการขายในประเทศ</v>
          </cell>
          <cell r="E169">
            <v>-81631316.140000001</v>
          </cell>
          <cell r="H169">
            <v>-81631316.140000001</v>
          </cell>
        </row>
        <row r="170">
          <cell r="B170">
            <v>400200</v>
          </cell>
          <cell r="C170">
            <v>4</v>
          </cell>
          <cell r="D170" t="str">
            <v>รายได้จากการขายต่างประเทศ</v>
          </cell>
          <cell r="E170">
            <v>-66571679.229999997</v>
          </cell>
          <cell r="G170">
            <v>-2575796.41</v>
          </cell>
          <cell r="H170">
            <v>-69147475.640000001</v>
          </cell>
        </row>
        <row r="171">
          <cell r="B171">
            <v>400300</v>
          </cell>
          <cell r="C171">
            <v>4</v>
          </cell>
          <cell r="D171" t="str">
            <v>รายได้จากการขายบริษัทในเครือ</v>
          </cell>
        </row>
        <row r="172">
          <cell r="B172">
            <v>400400</v>
          </cell>
          <cell r="C172">
            <v>4</v>
          </cell>
          <cell r="D172" t="str">
            <v>รายได้ค่ามัดจำสินค้า</v>
          </cell>
        </row>
        <row r="173">
          <cell r="B173">
            <v>410100</v>
          </cell>
          <cell r="C173">
            <v>4</v>
          </cell>
          <cell r="D173" t="str">
            <v>สินค้ารับคืน</v>
          </cell>
          <cell r="E173">
            <v>-46338.16</v>
          </cell>
          <cell r="H173">
            <v>-46338.16</v>
          </cell>
        </row>
        <row r="174">
          <cell r="B174">
            <v>410200</v>
          </cell>
          <cell r="C174">
            <v>4</v>
          </cell>
          <cell r="D174" t="str">
            <v>ส่วนลดจ่าย</v>
          </cell>
          <cell r="E174">
            <v>840466.7</v>
          </cell>
          <cell r="H174">
            <v>840466.7</v>
          </cell>
        </row>
        <row r="175">
          <cell r="B175">
            <v>420000</v>
          </cell>
          <cell r="C175">
            <v>4</v>
          </cell>
          <cell r="D175" t="str">
            <v>***  รายได้อื่น ๆ  ***</v>
          </cell>
        </row>
        <row r="176">
          <cell r="B176">
            <v>420100</v>
          </cell>
          <cell r="C176">
            <v>4</v>
          </cell>
          <cell r="D176" t="str">
            <v>ดอกเบี้ยรับ</v>
          </cell>
          <cell r="E176">
            <v>-32987.35</v>
          </cell>
          <cell r="G176">
            <v>-22757.33</v>
          </cell>
          <cell r="H176">
            <v>-55744.68</v>
          </cell>
        </row>
        <row r="177">
          <cell r="B177">
            <v>420200</v>
          </cell>
          <cell r="C177">
            <v>4</v>
          </cell>
          <cell r="D177" t="str">
            <v>กำไรจากการจำหน่ายทรัพย์สิน</v>
          </cell>
          <cell r="E177">
            <v>-72592.62</v>
          </cell>
          <cell r="F177">
            <v>53720.94</v>
          </cell>
          <cell r="G177">
            <v>-113551.59</v>
          </cell>
          <cell r="H177">
            <v>-132423.26999999999</v>
          </cell>
        </row>
        <row r="178">
          <cell r="B178">
            <v>420300</v>
          </cell>
          <cell r="C178">
            <v>4</v>
          </cell>
          <cell r="D178" t="str">
            <v>กำไร(ขาดทุน)จากอัตราแลกเปลี่ยน</v>
          </cell>
          <cell r="E178">
            <v>640496.49</v>
          </cell>
          <cell r="H178">
            <v>640496.49</v>
          </cell>
        </row>
        <row r="179">
          <cell r="B179">
            <v>420400</v>
          </cell>
          <cell r="C179">
            <v>4</v>
          </cell>
          <cell r="D179" t="str">
            <v>รายได้จากการขายเศษวัสดุ</v>
          </cell>
          <cell r="E179">
            <v>-328403.57</v>
          </cell>
          <cell r="H179">
            <v>-328403.57</v>
          </cell>
        </row>
        <row r="180">
          <cell r="B180">
            <v>420500</v>
          </cell>
          <cell r="C180">
            <v>4</v>
          </cell>
          <cell r="D180" t="str">
            <v>รายได้อื่นๆ</v>
          </cell>
          <cell r="E180">
            <v>-4432.7299999999996</v>
          </cell>
          <cell r="G180">
            <v>-1.73</v>
          </cell>
          <cell r="H180">
            <v>-4434.46</v>
          </cell>
        </row>
        <row r="181">
          <cell r="B181">
            <v>420600</v>
          </cell>
          <cell r="C181">
            <v>4</v>
          </cell>
          <cell r="D181" t="str">
            <v>ส่วนลดรับ</v>
          </cell>
          <cell r="E181">
            <v>-161910</v>
          </cell>
          <cell r="H181">
            <v>-161910</v>
          </cell>
        </row>
        <row r="182">
          <cell r="B182">
            <v>420700</v>
          </cell>
          <cell r="C182">
            <v>4</v>
          </cell>
          <cell r="D182" t="str">
            <v>กำไร (ขาดทุน) จากการปรับอัตราแลกเปลี่ยนสิ้นปี</v>
          </cell>
          <cell r="E182">
            <v>-14299866.26</v>
          </cell>
          <cell r="F182">
            <v>8637059.8100000005</v>
          </cell>
          <cell r="G182">
            <v>-10105037.18</v>
          </cell>
          <cell r="H182">
            <v>-15767843.630000001</v>
          </cell>
        </row>
        <row r="183">
          <cell r="B183">
            <v>420800</v>
          </cell>
          <cell r="C183">
            <v>4</v>
          </cell>
          <cell r="D183" t="str">
            <v>รายได้จากการขอคืนบัตรภาษี</v>
          </cell>
          <cell r="E183">
            <v>-666054.68999999994</v>
          </cell>
          <cell r="G183">
            <v>-20973.79</v>
          </cell>
          <cell r="H183">
            <v>-687028.48</v>
          </cell>
        </row>
        <row r="184">
          <cell r="B184">
            <v>420900</v>
          </cell>
          <cell r="C184">
            <v>4</v>
          </cell>
          <cell r="D184" t="str">
            <v>กำไร (ขาดทุน) จากการด้อยค่าของสินทรัพย์</v>
          </cell>
        </row>
        <row r="185">
          <cell r="B185">
            <v>500000</v>
          </cell>
          <cell r="C185">
            <v>5</v>
          </cell>
          <cell r="D185" t="str">
            <v>***  ซื้อวัตถุดิบ (Periodic)  ***</v>
          </cell>
        </row>
        <row r="186">
          <cell r="B186">
            <v>500100</v>
          </cell>
          <cell r="C186">
            <v>5</v>
          </cell>
          <cell r="D186" t="str">
            <v>ต้นทุนวัตถุดิบที่ใช้ในการผลิต-ภายในประเทศ</v>
          </cell>
          <cell r="E186">
            <v>65700093.579999998</v>
          </cell>
          <cell r="F186">
            <v>4414447.03</v>
          </cell>
          <cell r="H186">
            <v>70114540.609999999</v>
          </cell>
        </row>
        <row r="187">
          <cell r="B187">
            <v>500101</v>
          </cell>
          <cell r="C187">
            <v>5</v>
          </cell>
          <cell r="D187" t="str">
            <v>ต้นทุนวัตถุดิบในการผลิต-ต่างประเทศ</v>
          </cell>
          <cell r="E187">
            <v>4327</v>
          </cell>
          <cell r="H187">
            <v>4327</v>
          </cell>
        </row>
        <row r="188">
          <cell r="B188">
            <v>500102</v>
          </cell>
          <cell r="C188">
            <v>5</v>
          </cell>
          <cell r="D188" t="str">
            <v>ต้นทุนวัตถุดิบในการผลิต-บริษัทแม่</v>
          </cell>
          <cell r="E188">
            <v>49050.37</v>
          </cell>
          <cell r="H188">
            <v>49050.37</v>
          </cell>
        </row>
        <row r="189">
          <cell r="B189">
            <v>500103</v>
          </cell>
          <cell r="C189">
            <v>5</v>
          </cell>
          <cell r="D189" t="str">
            <v>ต้นทุนสินค้าระหว่างผลิต - ภายในประเทศ</v>
          </cell>
        </row>
        <row r="190">
          <cell r="B190">
            <v>500104</v>
          </cell>
          <cell r="C190">
            <v>5</v>
          </cell>
          <cell r="D190" t="str">
            <v>ต้นทุนสินค้าระหว่างผลิต - บริษัทแม่</v>
          </cell>
        </row>
        <row r="191">
          <cell r="B191">
            <v>500105</v>
          </cell>
          <cell r="C191">
            <v>5</v>
          </cell>
          <cell r="D191" t="str">
            <v>ต้นทุนสินค้าสำเร็จรูป - ภายในประเทศ</v>
          </cell>
        </row>
        <row r="192">
          <cell r="B192">
            <v>500106</v>
          </cell>
          <cell r="C192">
            <v>5</v>
          </cell>
          <cell r="D192" t="str">
            <v>ต้นทุนสินค้าสำเร็จรูป - ต่างประเทศ</v>
          </cell>
        </row>
        <row r="193">
          <cell r="B193">
            <v>500107</v>
          </cell>
          <cell r="C193">
            <v>5</v>
          </cell>
          <cell r="D193" t="str">
            <v>ต้นทุนสินค้าสำเร็จรูป - บริษัทแม่</v>
          </cell>
          <cell r="E193">
            <v>39223</v>
          </cell>
          <cell r="H193">
            <v>39223</v>
          </cell>
        </row>
        <row r="194">
          <cell r="B194">
            <v>500108</v>
          </cell>
          <cell r="C194">
            <v>5</v>
          </cell>
          <cell r="D194" t="str">
            <v>ซื้อสินค้าสำเร็จรูป</v>
          </cell>
          <cell r="E194">
            <v>5290929.01</v>
          </cell>
          <cell r="H194">
            <v>5290929.01</v>
          </cell>
        </row>
        <row r="195">
          <cell r="B195">
            <v>500109</v>
          </cell>
          <cell r="C195">
            <v>5</v>
          </cell>
          <cell r="D195" t="str">
            <v>ต้นทุนขายวัตถุดิบในการผลิต</v>
          </cell>
          <cell r="E195">
            <v>1646799.05</v>
          </cell>
          <cell r="H195">
            <v>1646799.05</v>
          </cell>
        </row>
        <row r="196">
          <cell r="B196">
            <v>500110</v>
          </cell>
          <cell r="C196">
            <v>5</v>
          </cell>
          <cell r="D196" t="str">
            <v>ต้นทุนของงานระหว่างทำ</v>
          </cell>
          <cell r="E196">
            <v>836343.48</v>
          </cell>
          <cell r="H196">
            <v>836343.48</v>
          </cell>
        </row>
        <row r="197">
          <cell r="B197">
            <v>500120</v>
          </cell>
          <cell r="C197">
            <v>5</v>
          </cell>
          <cell r="D197" t="str">
            <v>ต้นทุนสินค้าเสื่อมคุณภาพ</v>
          </cell>
          <cell r="F197">
            <v>759595.26</v>
          </cell>
          <cell r="H197">
            <v>759595.26</v>
          </cell>
        </row>
        <row r="198">
          <cell r="B198">
            <v>500200</v>
          </cell>
          <cell r="C198">
            <v>5</v>
          </cell>
          <cell r="D198" t="str">
            <v>ต้นทุนสินค้าระหว่างผลิต</v>
          </cell>
          <cell r="E198">
            <v>-89225.51</v>
          </cell>
          <cell r="H198">
            <v>-89225.51</v>
          </cell>
        </row>
        <row r="199">
          <cell r="B199">
            <v>500201</v>
          </cell>
          <cell r="C199">
            <v>5</v>
          </cell>
          <cell r="D199" t="str">
            <v>ค่าเช่า Tank</v>
          </cell>
          <cell r="E199">
            <v>176000</v>
          </cell>
          <cell r="F199">
            <v>16000</v>
          </cell>
          <cell r="H199">
            <v>192000</v>
          </cell>
        </row>
        <row r="200">
          <cell r="B200">
            <v>500202</v>
          </cell>
          <cell r="C200">
            <v>5</v>
          </cell>
          <cell r="D200" t="str">
            <v>ค่าเช่าอื่น ๆ</v>
          </cell>
        </row>
        <row r="201">
          <cell r="B201">
            <v>500300</v>
          </cell>
          <cell r="C201">
            <v>5</v>
          </cell>
          <cell r="D201" t="str">
            <v>ต้นทุนสินค้าสำเร็จรูป</v>
          </cell>
          <cell r="E201">
            <v>37985591.719999999</v>
          </cell>
          <cell r="F201">
            <v>756643.41</v>
          </cell>
          <cell r="H201">
            <v>38742235.130000003</v>
          </cell>
        </row>
        <row r="202">
          <cell r="B202">
            <v>502010</v>
          </cell>
          <cell r="C202">
            <v>5</v>
          </cell>
          <cell r="D202" t="str">
            <v>ต้นทุนขาย</v>
          </cell>
        </row>
        <row r="203">
          <cell r="B203">
            <v>503000</v>
          </cell>
          <cell r="C203">
            <v>5</v>
          </cell>
          <cell r="D203" t="str">
            <v>***ค่าใช้จ่ายในการผลิต***</v>
          </cell>
        </row>
        <row r="204">
          <cell r="B204">
            <v>503010</v>
          </cell>
          <cell r="C204">
            <v>5</v>
          </cell>
          <cell r="D204" t="str">
            <v>ค่าไฟฟ้า</v>
          </cell>
          <cell r="E204">
            <v>492321.32</v>
          </cell>
          <cell r="F204">
            <v>15566.57</v>
          </cell>
          <cell r="H204">
            <v>507887.89</v>
          </cell>
        </row>
        <row r="205">
          <cell r="B205">
            <v>503020</v>
          </cell>
          <cell r="C205">
            <v>5</v>
          </cell>
          <cell r="D205" t="str">
            <v>ค่าน้ำ</v>
          </cell>
          <cell r="E205">
            <v>17503.04</v>
          </cell>
          <cell r="F205">
            <v>2000</v>
          </cell>
          <cell r="H205">
            <v>19503.04</v>
          </cell>
        </row>
        <row r="206">
          <cell r="B206">
            <v>503030</v>
          </cell>
          <cell r="C206">
            <v>5</v>
          </cell>
          <cell r="D206" t="str">
            <v>ค่าน้ำมันเตา</v>
          </cell>
          <cell r="E206">
            <v>137257.91</v>
          </cell>
          <cell r="H206">
            <v>137257.91</v>
          </cell>
        </row>
        <row r="207">
          <cell r="B207">
            <v>503050</v>
          </cell>
          <cell r="C207">
            <v>5</v>
          </cell>
          <cell r="D207" t="str">
            <v>ค่าใช้จ่ายสิ้นเปลืองในการผลิต</v>
          </cell>
        </row>
        <row r="208">
          <cell r="B208">
            <v>503060</v>
          </cell>
          <cell r="C208">
            <v>5</v>
          </cell>
          <cell r="D208" t="str">
            <v>ค่าใช้จ่ายในการบรรจุหีบห่อ</v>
          </cell>
          <cell r="E208">
            <v>4076023.5</v>
          </cell>
          <cell r="F208">
            <v>2749.91</v>
          </cell>
          <cell r="H208">
            <v>4078773.41</v>
          </cell>
        </row>
        <row r="209">
          <cell r="B209">
            <v>503070</v>
          </cell>
          <cell r="C209">
            <v>5</v>
          </cell>
          <cell r="D209" t="str">
            <v>วัสดุทางวิศวกรรม</v>
          </cell>
        </row>
        <row r="210">
          <cell r="B210">
            <v>503080</v>
          </cell>
          <cell r="C210">
            <v>5</v>
          </cell>
          <cell r="D210" t="str">
            <v>ค่าใช้จ่ายสิ้นเปลืองวัสดุโรงงาน</v>
          </cell>
          <cell r="E210">
            <v>84816</v>
          </cell>
          <cell r="F210">
            <v>805</v>
          </cell>
          <cell r="H210">
            <v>85621</v>
          </cell>
        </row>
        <row r="211">
          <cell r="B211">
            <v>503090</v>
          </cell>
          <cell r="C211">
            <v>5</v>
          </cell>
          <cell r="D211" t="str">
            <v>ค่าใช้จ่ายสำหรับห้อง Laboratory</v>
          </cell>
          <cell r="E211">
            <v>160369.35999999999</v>
          </cell>
          <cell r="H211">
            <v>160369.35999999999</v>
          </cell>
        </row>
        <row r="212">
          <cell r="B212">
            <v>503091</v>
          </cell>
          <cell r="C212">
            <v>5</v>
          </cell>
          <cell r="D212" t="str">
            <v>ค่าใช้จ่ายตัวอย่างวัตถุดิบ</v>
          </cell>
          <cell r="E212">
            <v>7371.5</v>
          </cell>
          <cell r="H212">
            <v>7371.5</v>
          </cell>
        </row>
        <row r="213">
          <cell r="B213">
            <v>504010</v>
          </cell>
          <cell r="C213">
            <v>5</v>
          </cell>
          <cell r="D213" t="str">
            <v>ค่าใช้จ่ายด้านเชื้อเพลิง</v>
          </cell>
        </row>
        <row r="214">
          <cell r="B214">
            <v>504020</v>
          </cell>
          <cell r="C214">
            <v>5</v>
          </cell>
          <cell r="D214" t="str">
            <v>ค่าใช้จ่ายในวัสดุเพื่อความปลอดภัย</v>
          </cell>
          <cell r="E214">
            <v>169374.85</v>
          </cell>
          <cell r="F214">
            <v>578</v>
          </cell>
          <cell r="H214">
            <v>169952.85</v>
          </cell>
        </row>
        <row r="215">
          <cell r="B215">
            <v>504030</v>
          </cell>
          <cell r="C215">
            <v>5</v>
          </cell>
          <cell r="D215" t="str">
            <v>ค่าใช้จ่ายเกี่ยวกับผ้ากรอง</v>
          </cell>
          <cell r="E215">
            <v>5253</v>
          </cell>
          <cell r="H215">
            <v>5253</v>
          </cell>
        </row>
        <row r="216">
          <cell r="B216">
            <v>504040</v>
          </cell>
          <cell r="C216">
            <v>5</v>
          </cell>
          <cell r="D216" t="str">
            <v>ค่าใช้จ่ายสาธารณูปโภค</v>
          </cell>
          <cell r="E216">
            <v>20535.759999999998</v>
          </cell>
          <cell r="H216">
            <v>20535.759999999998</v>
          </cell>
        </row>
        <row r="217">
          <cell r="B217">
            <v>504091</v>
          </cell>
          <cell r="C217">
            <v>5</v>
          </cell>
          <cell r="D217" t="str">
            <v>ภาษีซื้อที่ขอคืนไม่ได้</v>
          </cell>
        </row>
        <row r="218">
          <cell r="B218">
            <v>510000</v>
          </cell>
          <cell r="C218">
            <v>5</v>
          </cell>
          <cell r="D218" t="str">
            <v>***เงินเดือนทางตรง***</v>
          </cell>
        </row>
        <row r="219">
          <cell r="B219">
            <v>510100</v>
          </cell>
          <cell r="C219">
            <v>5</v>
          </cell>
          <cell r="D219" t="str">
            <v>เงินเดือน ทางตรง</v>
          </cell>
          <cell r="E219">
            <v>2168720.5</v>
          </cell>
          <cell r="F219">
            <v>193750</v>
          </cell>
          <cell r="H219">
            <v>2362470.5</v>
          </cell>
        </row>
        <row r="220">
          <cell r="B220">
            <v>510200</v>
          </cell>
          <cell r="C220">
            <v>5</v>
          </cell>
          <cell r="D220" t="str">
            <v>ค่าแรงทางตรง</v>
          </cell>
          <cell r="E220">
            <v>440286</v>
          </cell>
          <cell r="F220">
            <v>17940</v>
          </cell>
          <cell r="H220">
            <v>458226</v>
          </cell>
        </row>
        <row r="221">
          <cell r="B221">
            <v>510300</v>
          </cell>
          <cell r="C221">
            <v>5</v>
          </cell>
          <cell r="D221" t="str">
            <v>ค่าล่วงเวลาทางตรง</v>
          </cell>
          <cell r="E221">
            <v>54754.29</v>
          </cell>
          <cell r="H221">
            <v>54754.29</v>
          </cell>
        </row>
        <row r="222">
          <cell r="B222">
            <v>510400</v>
          </cell>
          <cell r="C222">
            <v>5</v>
          </cell>
          <cell r="D222" t="str">
            <v>ค่าโบนัสทางตรง</v>
          </cell>
          <cell r="E222">
            <v>349845</v>
          </cell>
          <cell r="F222">
            <v>34800</v>
          </cell>
          <cell r="G222">
            <v>-176165.5</v>
          </cell>
          <cell r="H222">
            <v>208479.5</v>
          </cell>
        </row>
        <row r="223">
          <cell r="B223">
            <v>520000</v>
          </cell>
          <cell r="C223">
            <v>5</v>
          </cell>
          <cell r="D223" t="str">
            <v>***  เงินเดือนและค่าแรงต่างๆ - ส่วนโรงงาน  ***</v>
          </cell>
        </row>
        <row r="224">
          <cell r="B224">
            <v>520100</v>
          </cell>
          <cell r="C224">
            <v>5</v>
          </cell>
          <cell r="D224" t="str">
            <v>เงินเดือน-ทางอ้อม</v>
          </cell>
          <cell r="E224">
            <v>2828110.25</v>
          </cell>
          <cell r="F224">
            <v>225576</v>
          </cell>
          <cell r="H224">
            <v>3053686.25</v>
          </cell>
        </row>
        <row r="225">
          <cell r="B225">
            <v>520200</v>
          </cell>
          <cell r="C225">
            <v>5</v>
          </cell>
          <cell r="D225" t="str">
            <v>ค่าล่วงเวลา-ทางออ้ม</v>
          </cell>
          <cell r="E225">
            <v>69654.25</v>
          </cell>
          <cell r="F225">
            <v>937.75</v>
          </cell>
          <cell r="H225">
            <v>70592</v>
          </cell>
        </row>
        <row r="226">
          <cell r="B226">
            <v>520300</v>
          </cell>
          <cell r="C226">
            <v>5</v>
          </cell>
          <cell r="D226" t="str">
            <v>โบนัส-โรงงาน</v>
          </cell>
          <cell r="E226">
            <v>380190</v>
          </cell>
          <cell r="F226">
            <v>147900</v>
          </cell>
          <cell r="G226">
            <v>-188866.5</v>
          </cell>
          <cell r="H226">
            <v>339223.5</v>
          </cell>
        </row>
        <row r="227">
          <cell r="B227">
            <v>520400</v>
          </cell>
          <cell r="C227">
            <v>5</v>
          </cell>
          <cell r="D227" t="str">
            <v>เงินเดือน-ทางอ้อม - ฝ่ายวางแผน</v>
          </cell>
          <cell r="E227">
            <v>465500</v>
          </cell>
          <cell r="F227">
            <v>66500</v>
          </cell>
          <cell r="H227">
            <v>532000</v>
          </cell>
        </row>
        <row r="228">
          <cell r="B228">
            <v>520500</v>
          </cell>
          <cell r="C228">
            <v>5</v>
          </cell>
          <cell r="D228" t="str">
            <v>โบนัส-โรงงาน ฝ่ายวางแผน</v>
          </cell>
          <cell r="E228">
            <v>50110</v>
          </cell>
          <cell r="F228">
            <v>5600</v>
          </cell>
          <cell r="G228">
            <v>-22460</v>
          </cell>
          <cell r="H228">
            <v>33250</v>
          </cell>
        </row>
        <row r="229">
          <cell r="B229">
            <v>530000</v>
          </cell>
          <cell r="C229">
            <v>5</v>
          </cell>
          <cell r="D229" t="str">
            <v>***  ค่าใช้จ่ายสวัสดิการส่วนโรงงาน  ****</v>
          </cell>
        </row>
        <row r="230">
          <cell r="B230">
            <v>530010</v>
          </cell>
          <cell r="C230">
            <v>5</v>
          </cell>
          <cell r="D230" t="str">
            <v>ค่าเบี้ยประกันสังคม</v>
          </cell>
          <cell r="E230">
            <v>112370</v>
          </cell>
          <cell r="F230">
            <v>8302</v>
          </cell>
          <cell r="H230">
            <v>120672</v>
          </cell>
        </row>
        <row r="231">
          <cell r="B231">
            <v>530020</v>
          </cell>
          <cell r="C231">
            <v>5</v>
          </cell>
          <cell r="D231" t="str">
            <v>ค่าอาหาร</v>
          </cell>
          <cell r="E231">
            <v>199130.25</v>
          </cell>
          <cell r="F231">
            <v>16465</v>
          </cell>
          <cell r="H231">
            <v>215595.25</v>
          </cell>
        </row>
        <row r="232">
          <cell r="B232">
            <v>530030</v>
          </cell>
          <cell r="C232">
            <v>5</v>
          </cell>
          <cell r="D232" t="str">
            <v>ค่าใช้จ่ายเดินทาง,ค่าน้ำมัน</v>
          </cell>
        </row>
        <row r="233">
          <cell r="B233">
            <v>530040</v>
          </cell>
          <cell r="C233">
            <v>5</v>
          </cell>
          <cell r="D233" t="str">
            <v>ค่าชุดฟอร์ม</v>
          </cell>
          <cell r="E233">
            <v>24480</v>
          </cell>
          <cell r="H233">
            <v>24480</v>
          </cell>
        </row>
        <row r="234">
          <cell r="B234">
            <v>530050</v>
          </cell>
          <cell r="C234">
            <v>5</v>
          </cell>
          <cell r="D234" t="str">
            <v>ค่าบ้านพัก</v>
          </cell>
          <cell r="E234">
            <v>297377.62</v>
          </cell>
          <cell r="F234">
            <v>29920.79</v>
          </cell>
          <cell r="H234">
            <v>327298.40999999997</v>
          </cell>
        </row>
        <row r="235">
          <cell r="B235">
            <v>530060</v>
          </cell>
          <cell r="C235">
            <v>5</v>
          </cell>
          <cell r="D235" t="str">
            <v>ค่าเบี้ยประกันกรมแรงงาน</v>
          </cell>
          <cell r="E235">
            <v>81071.12</v>
          </cell>
          <cell r="H235">
            <v>81071.12</v>
          </cell>
        </row>
        <row r="236">
          <cell r="B236">
            <v>530070</v>
          </cell>
          <cell r="C236">
            <v>5</v>
          </cell>
          <cell r="D236" t="str">
            <v>สวัสดิการ , เบี้ยเลี้ยง ,เงินชดเชยต่างๆ</v>
          </cell>
          <cell r="E236">
            <v>305857.12</v>
          </cell>
          <cell r="F236">
            <v>347100</v>
          </cell>
          <cell r="H236">
            <v>652957.12</v>
          </cell>
        </row>
        <row r="237">
          <cell r="B237">
            <v>530080</v>
          </cell>
          <cell r="C237">
            <v>5</v>
          </cell>
          <cell r="D237" t="str">
            <v>ค่ารักษาพยาบาล</v>
          </cell>
          <cell r="E237">
            <v>178697.22</v>
          </cell>
          <cell r="F237">
            <v>46696.25</v>
          </cell>
          <cell r="H237">
            <v>225393.47</v>
          </cell>
        </row>
        <row r="238">
          <cell r="B238">
            <v>530090</v>
          </cell>
          <cell r="C238">
            <v>5</v>
          </cell>
          <cell r="D238" t="str">
            <v>ค่าอบรม, สัมนา</v>
          </cell>
          <cell r="E238">
            <v>17843.240000000002</v>
          </cell>
          <cell r="H238">
            <v>17843.240000000002</v>
          </cell>
        </row>
        <row r="239">
          <cell r="B239">
            <v>530100</v>
          </cell>
          <cell r="C239">
            <v>5</v>
          </cell>
          <cell r="D239" t="str">
            <v>เงินชดเชยให้ออกจากงาน - โรงงาน</v>
          </cell>
          <cell r="F239">
            <v>355799</v>
          </cell>
          <cell r="H239">
            <v>355799</v>
          </cell>
        </row>
        <row r="240">
          <cell r="B240">
            <v>540100</v>
          </cell>
          <cell r="C240">
            <v>5</v>
          </cell>
          <cell r="D240" t="str">
            <v>***ค่าติดต่อสื่อสารโรงงาน***</v>
          </cell>
        </row>
        <row r="241">
          <cell r="B241">
            <v>540110</v>
          </cell>
          <cell r="C241">
            <v>5</v>
          </cell>
          <cell r="D241" t="str">
            <v>ค่าโทรศัพท์  ภายในประเทศ</v>
          </cell>
          <cell r="E241">
            <v>126147.31</v>
          </cell>
          <cell r="F241">
            <v>9911</v>
          </cell>
          <cell r="G241">
            <v>-2631</v>
          </cell>
          <cell r="H241">
            <v>133427.31</v>
          </cell>
        </row>
        <row r="242">
          <cell r="B242">
            <v>540120</v>
          </cell>
          <cell r="C242">
            <v>5</v>
          </cell>
          <cell r="D242" t="str">
            <v>ค่าโทรศัพท์ทางไกลต่างประเทศ</v>
          </cell>
          <cell r="E242">
            <v>44226.7</v>
          </cell>
          <cell r="F242">
            <v>12447.4</v>
          </cell>
          <cell r="H242">
            <v>56674.1</v>
          </cell>
        </row>
        <row r="243">
          <cell r="B243">
            <v>540130</v>
          </cell>
          <cell r="C243">
            <v>5</v>
          </cell>
          <cell r="D243" t="str">
            <v>ค่าโทรสาร</v>
          </cell>
          <cell r="E243">
            <v>10782.8</v>
          </cell>
          <cell r="F243">
            <v>1555</v>
          </cell>
          <cell r="H243">
            <v>12337.8</v>
          </cell>
        </row>
        <row r="244">
          <cell r="B244">
            <v>540140</v>
          </cell>
          <cell r="C244">
            <v>5</v>
          </cell>
          <cell r="D244" t="str">
            <v>ค่าส่งเอกสารพัสดุ</v>
          </cell>
          <cell r="E244">
            <v>99910.56</v>
          </cell>
          <cell r="F244">
            <v>6340.27</v>
          </cell>
          <cell r="H244">
            <v>106250.83</v>
          </cell>
        </row>
        <row r="245">
          <cell r="B245">
            <v>540150</v>
          </cell>
          <cell r="C245">
            <v>5</v>
          </cell>
          <cell r="D245" t="str">
            <v>ค่าแสตมป์ อากร</v>
          </cell>
        </row>
        <row r="246">
          <cell r="B246">
            <v>540160</v>
          </cell>
          <cell r="C246">
            <v>5</v>
          </cell>
          <cell r="D246" t="str">
            <v>ค่าโทรศัพท์เคลื่อนที่ - K.Tyagi</v>
          </cell>
          <cell r="E246">
            <v>11384.54</v>
          </cell>
          <cell r="F246">
            <v>2103.89</v>
          </cell>
          <cell r="H246">
            <v>13488.43</v>
          </cell>
        </row>
        <row r="247">
          <cell r="B247">
            <v>540170</v>
          </cell>
          <cell r="C247">
            <v>5</v>
          </cell>
          <cell r="D247" t="str">
            <v>ค่าโทรศัพท์ / โทรสาร</v>
          </cell>
          <cell r="E247">
            <v>61743.06</v>
          </cell>
          <cell r="F247">
            <v>8925</v>
          </cell>
          <cell r="G247">
            <v>-4514.2</v>
          </cell>
          <cell r="H247">
            <v>66153.86</v>
          </cell>
        </row>
        <row r="248">
          <cell r="B248">
            <v>540180</v>
          </cell>
          <cell r="C248">
            <v>5</v>
          </cell>
          <cell r="D248" t="str">
            <v>คอมพิวเตอร์</v>
          </cell>
        </row>
        <row r="249">
          <cell r="B249">
            <v>540200</v>
          </cell>
          <cell r="C249">
            <v>5</v>
          </cell>
          <cell r="D249" t="str">
            <v>***ค่าใช้จ่ายในการเดินทาง***</v>
          </cell>
        </row>
        <row r="250">
          <cell r="B250">
            <v>540210</v>
          </cell>
          <cell r="C250">
            <v>5</v>
          </cell>
          <cell r="D250" t="str">
            <v>ค่าเดินทางภายในประเทศ</v>
          </cell>
        </row>
        <row r="251">
          <cell r="B251">
            <v>540211</v>
          </cell>
          <cell r="C251">
            <v>5</v>
          </cell>
          <cell r="D251" t="str">
            <v>ค่าเดินทางภายในประเทศ -ฝ่ายวางแผน</v>
          </cell>
          <cell r="E251">
            <v>14085</v>
          </cell>
          <cell r="F251">
            <v>1390</v>
          </cell>
          <cell r="H251">
            <v>15475</v>
          </cell>
        </row>
        <row r="252">
          <cell r="B252">
            <v>540220</v>
          </cell>
          <cell r="C252">
            <v>5</v>
          </cell>
          <cell r="D252" t="str">
            <v>ค่าเดินทางต่างประเทศ</v>
          </cell>
        </row>
        <row r="253">
          <cell r="B253">
            <v>540221</v>
          </cell>
          <cell r="C253">
            <v>5</v>
          </cell>
          <cell r="D253" t="str">
            <v>ค่าเดินทางต่างประเทศ - Mr.Tyagi</v>
          </cell>
        </row>
        <row r="254">
          <cell r="B254">
            <v>540222</v>
          </cell>
          <cell r="C254">
            <v>5</v>
          </cell>
          <cell r="D254" t="str">
            <v>ค่าเดินทางต่างประเทศ - Dr.Taban</v>
          </cell>
          <cell r="E254">
            <v>34470</v>
          </cell>
          <cell r="H254">
            <v>34470</v>
          </cell>
        </row>
        <row r="255">
          <cell r="B255">
            <v>540230</v>
          </cell>
          <cell r="C255">
            <v>5</v>
          </cell>
          <cell r="D255" t="str">
            <v>ค่าน้ำมัน ค่าจอดรถ</v>
          </cell>
          <cell r="E255">
            <v>41870</v>
          </cell>
          <cell r="F255">
            <v>3300</v>
          </cell>
          <cell r="H255">
            <v>45170</v>
          </cell>
        </row>
        <row r="256">
          <cell r="B256">
            <v>540231</v>
          </cell>
          <cell r="C256">
            <v>5</v>
          </cell>
          <cell r="D256" t="str">
            <v>ค่าน้ำมัน, ค่าทางด่วน, ค่าจอดรถ - รถตู้</v>
          </cell>
          <cell r="E256">
            <v>97217</v>
          </cell>
          <cell r="F256">
            <v>8165</v>
          </cell>
          <cell r="H256">
            <v>105382</v>
          </cell>
        </row>
        <row r="257">
          <cell r="B257">
            <v>540232</v>
          </cell>
          <cell r="C257">
            <v>5</v>
          </cell>
          <cell r="D257" t="str">
            <v>ค่ารับรอง - โรงงาน</v>
          </cell>
          <cell r="E257">
            <v>2000</v>
          </cell>
          <cell r="F257">
            <v>7735</v>
          </cell>
          <cell r="H257">
            <v>9735</v>
          </cell>
        </row>
        <row r="258">
          <cell r="B258">
            <v>540233</v>
          </cell>
          <cell r="C258">
            <v>5</v>
          </cell>
          <cell r="D258" t="str">
            <v>ค่าน้ำมัน ค่าจอดรถ</v>
          </cell>
          <cell r="E258">
            <v>23760.84</v>
          </cell>
          <cell r="F258">
            <v>2560</v>
          </cell>
          <cell r="H258">
            <v>26320.84</v>
          </cell>
        </row>
        <row r="259">
          <cell r="B259">
            <v>540400</v>
          </cell>
          <cell r="C259">
            <v>5</v>
          </cell>
          <cell r="D259" t="str">
            <v>***ค่าเบี้ยประกันภัยโรงงาน***</v>
          </cell>
        </row>
        <row r="260">
          <cell r="B260">
            <v>540410</v>
          </cell>
          <cell r="C260">
            <v>5</v>
          </cell>
          <cell r="D260" t="str">
            <v>ค่าประกันภัยโรงงาน</v>
          </cell>
          <cell r="E260">
            <v>383698.86</v>
          </cell>
          <cell r="F260">
            <v>27004.5</v>
          </cell>
          <cell r="H260">
            <v>410703.35999999999</v>
          </cell>
        </row>
        <row r="261">
          <cell r="B261">
            <v>540420</v>
          </cell>
          <cell r="C261">
            <v>5</v>
          </cell>
          <cell r="D261" t="str">
            <v>ค่าเบี้ยประกันภัยเครื่องจักร อุปกรณ์โรงงาน</v>
          </cell>
          <cell r="E261">
            <v>214943.72</v>
          </cell>
          <cell r="F261">
            <v>23551.08</v>
          </cell>
          <cell r="H261">
            <v>238494.8</v>
          </cell>
        </row>
        <row r="262">
          <cell r="B262">
            <v>540430</v>
          </cell>
          <cell r="C262">
            <v>5</v>
          </cell>
          <cell r="D262" t="str">
            <v>ค่าเบี้ยประกันภัยอื่นๆ</v>
          </cell>
          <cell r="E262">
            <v>121216.99</v>
          </cell>
          <cell r="F262">
            <v>10066.09</v>
          </cell>
          <cell r="H262">
            <v>131283.07999999999</v>
          </cell>
        </row>
        <row r="263">
          <cell r="B263">
            <v>540440</v>
          </cell>
          <cell r="C263">
            <v>5</v>
          </cell>
          <cell r="D263" t="str">
            <v>ค่าเบี้ยประกันยานพาหนะ</v>
          </cell>
          <cell r="E263">
            <v>45642.36</v>
          </cell>
          <cell r="F263">
            <v>4149.3100000000004</v>
          </cell>
          <cell r="H263">
            <v>49791.67</v>
          </cell>
        </row>
        <row r="264">
          <cell r="B264">
            <v>540500</v>
          </cell>
          <cell r="C264">
            <v>5</v>
          </cell>
          <cell r="D264" t="str">
            <v>***ค่าใช้วัสดุสิ้นเปลื้องโรงงาน***</v>
          </cell>
        </row>
        <row r="265">
          <cell r="B265">
            <v>540510</v>
          </cell>
          <cell r="C265">
            <v>5</v>
          </cell>
          <cell r="D265" t="str">
            <v>ค่าเครื่องเขียนแบบพิมพ์</v>
          </cell>
          <cell r="E265">
            <v>55595.360000000001</v>
          </cell>
          <cell r="F265">
            <v>1232.55</v>
          </cell>
          <cell r="H265">
            <v>56827.91</v>
          </cell>
        </row>
        <row r="266">
          <cell r="B266">
            <v>540520</v>
          </cell>
          <cell r="C266">
            <v>5</v>
          </cell>
          <cell r="D266" t="str">
            <v>ค่าวัสดุสิ้นเปลืองสำนักงาน-โรงงาน</v>
          </cell>
          <cell r="E266">
            <v>38421.47</v>
          </cell>
          <cell r="F266">
            <v>1821.5</v>
          </cell>
          <cell r="H266">
            <v>40242.97</v>
          </cell>
        </row>
        <row r="267">
          <cell r="B267">
            <v>540530</v>
          </cell>
          <cell r="C267">
            <v>5</v>
          </cell>
          <cell r="D267" t="str">
            <v>ค่าใช้จ่ายดูแลสำนักงาน</v>
          </cell>
          <cell r="E267">
            <v>188000</v>
          </cell>
          <cell r="F267">
            <v>17000</v>
          </cell>
          <cell r="H267">
            <v>205000</v>
          </cell>
        </row>
        <row r="268">
          <cell r="B268">
            <v>540531</v>
          </cell>
          <cell r="C268">
            <v>5</v>
          </cell>
          <cell r="D268" t="str">
            <v>ค่าใช้จ่ายวารสารหนังสือ</v>
          </cell>
          <cell r="E268">
            <v>3970</v>
          </cell>
          <cell r="F268">
            <v>600</v>
          </cell>
          <cell r="H268">
            <v>4570</v>
          </cell>
        </row>
        <row r="269">
          <cell r="B269">
            <v>540532</v>
          </cell>
          <cell r="C269">
            <v>5</v>
          </cell>
          <cell r="D269" t="str">
            <v>ค่าใช้จ่ายการบริจาค</v>
          </cell>
          <cell r="E269">
            <v>9697</v>
          </cell>
          <cell r="H269">
            <v>9697</v>
          </cell>
        </row>
        <row r="270">
          <cell r="B270">
            <v>540600</v>
          </cell>
          <cell r="C270">
            <v>5</v>
          </cell>
          <cell r="D270" t="str">
            <v>*** ค่าใช้จ่ายเกี่ยวกับคอมพิวเตอร์ ***</v>
          </cell>
        </row>
        <row r="271">
          <cell r="B271">
            <v>540601</v>
          </cell>
          <cell r="C271">
            <v>5</v>
          </cell>
          <cell r="D271" t="str">
            <v>ค่าบำรุงรักษา - คอมพิวเตอร์</v>
          </cell>
        </row>
        <row r="272">
          <cell r="B272">
            <v>540602</v>
          </cell>
          <cell r="C272">
            <v>5</v>
          </cell>
          <cell r="D272" t="str">
            <v>ค่าบำรุงรักษา - เครื่องพิมพ์</v>
          </cell>
        </row>
        <row r="273">
          <cell r="B273">
            <v>540603</v>
          </cell>
          <cell r="C273">
            <v>5</v>
          </cell>
          <cell r="D273" t="str">
            <v>ค่าใช้จ่ายอื่นๆ</v>
          </cell>
          <cell r="E273">
            <v>122590</v>
          </cell>
          <cell r="F273">
            <v>7000</v>
          </cell>
          <cell r="H273">
            <v>129590</v>
          </cell>
        </row>
        <row r="274">
          <cell r="B274">
            <v>540604</v>
          </cell>
          <cell r="C274">
            <v>5</v>
          </cell>
          <cell r="D274" t="str">
            <v>ค่าใช้จ่ายอินเตอร์เน็ท</v>
          </cell>
          <cell r="E274">
            <v>9771.09</v>
          </cell>
          <cell r="F274">
            <v>672.9</v>
          </cell>
          <cell r="H274">
            <v>10443.99</v>
          </cell>
        </row>
        <row r="275">
          <cell r="B275">
            <v>550000</v>
          </cell>
          <cell r="C275">
            <v>5</v>
          </cell>
          <cell r="D275" t="str">
            <v>***   ค่าซ่อมบำรุงรักษา   ****</v>
          </cell>
        </row>
        <row r="276">
          <cell r="B276">
            <v>550100</v>
          </cell>
          <cell r="C276">
            <v>5</v>
          </cell>
          <cell r="D276" t="str">
            <v>ค่าซ่อมแซมอุปกรณ์เครื่องจักร-โรงงาน</v>
          </cell>
          <cell r="E276">
            <v>185515.9</v>
          </cell>
          <cell r="H276">
            <v>185515.9</v>
          </cell>
        </row>
        <row r="277">
          <cell r="B277">
            <v>550200</v>
          </cell>
          <cell r="C277">
            <v>5</v>
          </cell>
          <cell r="D277" t="str">
            <v>ค่าซ่อมแซมอาคาร-โรงงาน</v>
          </cell>
          <cell r="E277">
            <v>68364.5</v>
          </cell>
          <cell r="H277">
            <v>68364.5</v>
          </cell>
        </row>
        <row r="278">
          <cell r="B278">
            <v>550300</v>
          </cell>
          <cell r="C278">
            <v>5</v>
          </cell>
          <cell r="D278" t="str">
            <v>ค่าซ่อมแซมพาหนะ</v>
          </cell>
          <cell r="E278">
            <v>39700</v>
          </cell>
          <cell r="F278">
            <v>1204</v>
          </cell>
          <cell r="H278">
            <v>40904</v>
          </cell>
        </row>
        <row r="279">
          <cell r="B279">
            <v>550301</v>
          </cell>
          <cell r="C279">
            <v>5</v>
          </cell>
          <cell r="D279" t="str">
            <v>ค่าซ่อมบำรุงรถยนต์ - Mr.Tyagi</v>
          </cell>
          <cell r="E279">
            <v>48504.5</v>
          </cell>
          <cell r="F279">
            <v>40092.5</v>
          </cell>
          <cell r="H279">
            <v>88597</v>
          </cell>
        </row>
        <row r="280">
          <cell r="B280">
            <v>550302</v>
          </cell>
          <cell r="C280">
            <v>5</v>
          </cell>
          <cell r="D280" t="str">
            <v>ค่าซ่อมบำรุงรถยนต์ - Dr.Tapan</v>
          </cell>
          <cell r="E280">
            <v>51673.56</v>
          </cell>
          <cell r="H280">
            <v>51673.56</v>
          </cell>
        </row>
        <row r="281">
          <cell r="B281">
            <v>550400</v>
          </cell>
          <cell r="C281">
            <v>5</v>
          </cell>
          <cell r="D281" t="str">
            <v>ค่าซ่อมแซมอื่นๆ</v>
          </cell>
          <cell r="E281">
            <v>173711.38</v>
          </cell>
          <cell r="F281">
            <v>120</v>
          </cell>
          <cell r="H281">
            <v>173831.38</v>
          </cell>
        </row>
        <row r="282">
          <cell r="B282">
            <v>560000</v>
          </cell>
          <cell r="C282">
            <v>5</v>
          </cell>
          <cell r="D282" t="str">
            <v>***ค่าเสือมราคาสะสมโรงงาน***</v>
          </cell>
        </row>
        <row r="283">
          <cell r="B283">
            <v>560100</v>
          </cell>
          <cell r="C283">
            <v>5</v>
          </cell>
          <cell r="D283" t="str">
            <v>ค่าเสื่อมราคา   อาคารโรงงาน</v>
          </cell>
          <cell r="E283">
            <v>1467687.59</v>
          </cell>
          <cell r="F283">
            <v>136222.5</v>
          </cell>
          <cell r="H283">
            <v>1603910.09</v>
          </cell>
        </row>
        <row r="284">
          <cell r="B284">
            <v>560200</v>
          </cell>
          <cell r="C284">
            <v>5</v>
          </cell>
          <cell r="D284" t="str">
            <v>ค่าเสื่อมราคาเครื่องจักร และอุปกรณ์โรงงาน</v>
          </cell>
          <cell r="E284">
            <v>1926587.88</v>
          </cell>
          <cell r="F284">
            <v>178815.04</v>
          </cell>
          <cell r="H284">
            <v>2105402.92</v>
          </cell>
        </row>
        <row r="285">
          <cell r="B285">
            <v>560300</v>
          </cell>
          <cell r="C285">
            <v>5</v>
          </cell>
          <cell r="D285" t="str">
            <v>ค่าเสื่อมราคาเฟอร์นิเจอร์</v>
          </cell>
          <cell r="E285">
            <v>136351.53</v>
          </cell>
          <cell r="F285">
            <v>12655.38</v>
          </cell>
          <cell r="H285">
            <v>149006.91</v>
          </cell>
        </row>
        <row r="286">
          <cell r="B286">
            <v>560400</v>
          </cell>
          <cell r="C286">
            <v>5</v>
          </cell>
          <cell r="D286" t="str">
            <v>ค่าเสื่อมราคา อุปกรณ์เครื่องใช้สำนักงานโรงงาน</v>
          </cell>
          <cell r="E286">
            <v>501826.39</v>
          </cell>
          <cell r="F286">
            <v>48454.239999999998</v>
          </cell>
          <cell r="H286">
            <v>550280.63</v>
          </cell>
        </row>
        <row r="287">
          <cell r="B287">
            <v>560500</v>
          </cell>
          <cell r="C287">
            <v>5</v>
          </cell>
          <cell r="D287" t="str">
            <v>ค่าเสื่อมราคายานพาหนะ</v>
          </cell>
          <cell r="E287">
            <v>539478.72</v>
          </cell>
          <cell r="F287">
            <v>43331.65</v>
          </cell>
          <cell r="H287">
            <v>582810.37</v>
          </cell>
        </row>
        <row r="288">
          <cell r="B288">
            <v>560600</v>
          </cell>
          <cell r="C288">
            <v>5</v>
          </cell>
          <cell r="D288" t="str">
            <v>ค่าเสื่อมราคา คอมพิวเตอร์ และ ซอฟแวร์</v>
          </cell>
          <cell r="E288">
            <v>202121.91</v>
          </cell>
          <cell r="F288">
            <v>18759.82</v>
          </cell>
          <cell r="H288">
            <v>220881.73</v>
          </cell>
        </row>
        <row r="289">
          <cell r="B289">
            <v>570000</v>
          </cell>
          <cell r="C289">
            <v>5</v>
          </cell>
          <cell r="D289" t="str">
            <v>***ค่าภาษี ค่าธรรมเนียมใบอนุญาตต่าง ๆ***</v>
          </cell>
        </row>
        <row r="290">
          <cell r="B290">
            <v>570100</v>
          </cell>
          <cell r="C290">
            <v>5</v>
          </cell>
          <cell r="D290" t="str">
            <v>ค่าธรรมเนียมภาษีโรงเรือน,ภาษีป้ายและอื่น ๆ</v>
          </cell>
          <cell r="E290">
            <v>33428</v>
          </cell>
          <cell r="H290">
            <v>33428</v>
          </cell>
        </row>
        <row r="291">
          <cell r="B291">
            <v>570200</v>
          </cell>
          <cell r="C291">
            <v>5</v>
          </cell>
          <cell r="D291" t="str">
            <v>ค่าใบอนุญาติโรงงาน ค่าขึ้นทะเบียนใบสำคัญโรงงาน</v>
          </cell>
          <cell r="F291">
            <v>10605</v>
          </cell>
          <cell r="H291">
            <v>10605</v>
          </cell>
        </row>
        <row r="292">
          <cell r="B292">
            <v>570300</v>
          </cell>
          <cell r="C292">
            <v>5</v>
          </cell>
          <cell r="D292" t="str">
            <v>ค่าขึ้นทะเบียนพาหนะ</v>
          </cell>
          <cell r="E292">
            <v>10513</v>
          </cell>
          <cell r="H292">
            <v>10513</v>
          </cell>
        </row>
        <row r="293">
          <cell r="B293">
            <v>570400</v>
          </cell>
          <cell r="C293">
            <v>5</v>
          </cell>
          <cell r="D293" t="str">
            <v>ค่าธรรมเนียมอื่นๆ</v>
          </cell>
          <cell r="E293">
            <v>7474.07</v>
          </cell>
          <cell r="H293">
            <v>7474.07</v>
          </cell>
        </row>
        <row r="294">
          <cell r="B294">
            <v>570500</v>
          </cell>
          <cell r="C294">
            <v>5</v>
          </cell>
          <cell r="D294" t="str">
            <v>ค่าใช้จ่ายกองตรวจคนเข้าเมือง และค่าใช้จ่ายใบอนุญาตทำงาน</v>
          </cell>
          <cell r="E294">
            <v>20500</v>
          </cell>
          <cell r="H294">
            <v>20500</v>
          </cell>
        </row>
        <row r="295">
          <cell r="B295">
            <v>580000</v>
          </cell>
          <cell r="C295">
            <v>5</v>
          </cell>
          <cell r="D295" t="str">
            <v>***ค่าธรรมเนียมวิชาชีพ***</v>
          </cell>
        </row>
        <row r="296">
          <cell r="B296">
            <v>580100</v>
          </cell>
          <cell r="C296">
            <v>5</v>
          </cell>
          <cell r="D296" t="str">
            <v>ค่าตรวจสอบคุณภาพโรงงาน</v>
          </cell>
          <cell r="E296">
            <v>8000</v>
          </cell>
          <cell r="H296">
            <v>8000</v>
          </cell>
        </row>
        <row r="297">
          <cell r="B297">
            <v>580200</v>
          </cell>
          <cell r="C297">
            <v>5</v>
          </cell>
          <cell r="D297" t="str">
            <v>ค่าตรวจสอบ และวิเคราะห์</v>
          </cell>
          <cell r="E297">
            <v>29020</v>
          </cell>
          <cell r="H297">
            <v>29020</v>
          </cell>
        </row>
        <row r="298">
          <cell r="B298">
            <v>580300</v>
          </cell>
          <cell r="C298">
            <v>5</v>
          </cell>
          <cell r="D298" t="str">
            <v>ค่าวิจัยและพัฒนา</v>
          </cell>
        </row>
        <row r="299">
          <cell r="B299">
            <v>580301</v>
          </cell>
          <cell r="C299">
            <v>5</v>
          </cell>
          <cell r="D299" t="str">
            <v>ค่าใช้จ่าย ISO</v>
          </cell>
          <cell r="E299">
            <v>87428</v>
          </cell>
          <cell r="H299">
            <v>87428</v>
          </cell>
        </row>
        <row r="300">
          <cell r="B300">
            <v>580400</v>
          </cell>
          <cell r="C300">
            <v>5</v>
          </cell>
          <cell r="D300" t="str">
            <v>ค่าวิชาชีพอื่นๆ</v>
          </cell>
        </row>
        <row r="301">
          <cell r="B301">
            <v>580500</v>
          </cell>
          <cell r="C301">
            <v>5</v>
          </cell>
          <cell r="D301" t="str">
            <v>ค่ากำจัดสิ่งปฏิกูล วัตถุมีพิษ</v>
          </cell>
          <cell r="E301">
            <v>686242.48</v>
          </cell>
          <cell r="F301">
            <v>124215.74</v>
          </cell>
          <cell r="H301">
            <v>810458.22</v>
          </cell>
        </row>
        <row r="302">
          <cell r="B302">
            <v>580600</v>
          </cell>
          <cell r="C302">
            <v>5</v>
          </cell>
          <cell r="D302" t="str">
            <v>ค่าตรวจสอบอุปกรณ์โรงงาน</v>
          </cell>
          <cell r="E302">
            <v>45350</v>
          </cell>
          <cell r="H302">
            <v>45350</v>
          </cell>
        </row>
        <row r="303">
          <cell r="B303">
            <v>580700</v>
          </cell>
          <cell r="C303">
            <v>5</v>
          </cell>
          <cell r="D303" t="str">
            <v>ค่าวิเคราะห์น้ำเสีย</v>
          </cell>
          <cell r="E303">
            <v>2550</v>
          </cell>
          <cell r="H303">
            <v>2550</v>
          </cell>
        </row>
        <row r="304">
          <cell r="B304">
            <v>580701</v>
          </cell>
          <cell r="C304">
            <v>5</v>
          </cell>
          <cell r="D304" t="str">
            <v>ค่าวิเคราะห์อื่นๆ</v>
          </cell>
        </row>
        <row r="305">
          <cell r="B305">
            <v>590000</v>
          </cell>
          <cell r="C305">
            <v>5</v>
          </cell>
          <cell r="D305" t="str">
            <v>ค่าใช้จ่ายอื่นๆ โรงงาน</v>
          </cell>
          <cell r="E305">
            <v>3063</v>
          </cell>
          <cell r="H305">
            <v>3063</v>
          </cell>
        </row>
        <row r="306">
          <cell r="B306">
            <v>590100</v>
          </cell>
          <cell r="C306">
            <v>5</v>
          </cell>
          <cell r="D306" t="str">
            <v>ค่าเช่ารถยก</v>
          </cell>
        </row>
        <row r="307">
          <cell r="B307">
            <v>590300</v>
          </cell>
          <cell r="C307">
            <v>5</v>
          </cell>
          <cell r="D307" t="str">
            <v>ค่ารักษาความสะอาดโรงงาน</v>
          </cell>
          <cell r="E307">
            <v>100907.5</v>
          </cell>
          <cell r="F307">
            <v>8082.5</v>
          </cell>
          <cell r="H307">
            <v>108990</v>
          </cell>
        </row>
        <row r="308">
          <cell r="B308">
            <v>600000</v>
          </cell>
          <cell r="C308">
            <v>6</v>
          </cell>
          <cell r="D308" t="str">
            <v>***  เงินเดือนและประโยชน์อื่น ๆสำนักงาน  ***</v>
          </cell>
        </row>
        <row r="309">
          <cell r="B309">
            <v>600100</v>
          </cell>
          <cell r="C309">
            <v>6</v>
          </cell>
          <cell r="D309" t="str">
            <v>เงินเดือน-ฝ่ายบริหารและบัญชี</v>
          </cell>
          <cell r="E309">
            <v>1208283.5</v>
          </cell>
          <cell r="F309">
            <v>98002.5</v>
          </cell>
          <cell r="H309">
            <v>1306286</v>
          </cell>
        </row>
        <row r="310">
          <cell r="B310">
            <v>600200</v>
          </cell>
          <cell r="C310">
            <v>6</v>
          </cell>
          <cell r="D310" t="str">
            <v>เงินเดือน แผนกขาย</v>
          </cell>
          <cell r="E310">
            <v>2402450</v>
          </cell>
          <cell r="F310">
            <v>23575</v>
          </cell>
          <cell r="H310">
            <v>2426025</v>
          </cell>
        </row>
        <row r="311">
          <cell r="B311">
            <v>600300</v>
          </cell>
          <cell r="C311">
            <v>6</v>
          </cell>
          <cell r="D311" t="str">
            <v>ค่าล่วงเวลา-สำนักงาน</v>
          </cell>
        </row>
        <row r="312">
          <cell r="B312">
            <v>600400</v>
          </cell>
          <cell r="C312">
            <v>6</v>
          </cell>
          <cell r="D312" t="str">
            <v>ค่านายหน้าการค้า - ต่างประเทศ</v>
          </cell>
          <cell r="E312">
            <v>1096290.8</v>
          </cell>
          <cell r="H312">
            <v>1096290.8</v>
          </cell>
        </row>
        <row r="313">
          <cell r="B313">
            <v>600500</v>
          </cell>
          <cell r="C313">
            <v>6</v>
          </cell>
          <cell r="D313" t="str">
            <v>ค่านายหน้า - ภายในประเทศ</v>
          </cell>
          <cell r="E313">
            <v>146431</v>
          </cell>
          <cell r="H313">
            <v>146431</v>
          </cell>
        </row>
        <row r="314">
          <cell r="B314">
            <v>600600</v>
          </cell>
          <cell r="C314">
            <v>6</v>
          </cell>
          <cell r="D314" t="str">
            <v>ค่าโบนัส</v>
          </cell>
          <cell r="E314">
            <v>144235</v>
          </cell>
          <cell r="F314">
            <v>87600</v>
          </cell>
          <cell r="G314">
            <v>-115885</v>
          </cell>
          <cell r="H314">
            <v>115950</v>
          </cell>
        </row>
        <row r="315">
          <cell r="B315">
            <v>600601</v>
          </cell>
          <cell r="C315">
            <v>6</v>
          </cell>
          <cell r="D315" t="str">
            <v>ค่าโบนัส - แผนกขาย</v>
          </cell>
          <cell r="E315">
            <v>256265</v>
          </cell>
          <cell r="F315">
            <v>542500</v>
          </cell>
          <cell r="G315">
            <v>-235765</v>
          </cell>
          <cell r="H315">
            <v>563000</v>
          </cell>
        </row>
        <row r="316">
          <cell r="B316">
            <v>600700</v>
          </cell>
          <cell r="C316">
            <v>6</v>
          </cell>
          <cell r="D316" t="str">
            <v>ค่าเบี้ยประกันสังคม</v>
          </cell>
          <cell r="E316">
            <v>34570</v>
          </cell>
          <cell r="F316">
            <v>1737</v>
          </cell>
          <cell r="H316">
            <v>36307</v>
          </cell>
        </row>
        <row r="317">
          <cell r="B317">
            <v>600701</v>
          </cell>
          <cell r="C317">
            <v>6</v>
          </cell>
          <cell r="D317" t="str">
            <v>ค่าเบี้ยประกันสังคม - แผนกขาย</v>
          </cell>
          <cell r="E317">
            <v>23328</v>
          </cell>
          <cell r="F317">
            <v>600</v>
          </cell>
          <cell r="H317">
            <v>23928</v>
          </cell>
        </row>
        <row r="318">
          <cell r="B318">
            <v>600800</v>
          </cell>
          <cell r="C318">
            <v>6</v>
          </cell>
          <cell r="D318" t="str">
            <v>หนี้สูญ</v>
          </cell>
        </row>
        <row r="319">
          <cell r="B319">
            <v>601000</v>
          </cell>
          <cell r="C319">
            <v>6</v>
          </cell>
          <cell r="D319" t="str">
            <v>***   ค่าใช้จ่ายสวัสดิการส่วนสำนักงาน  ***</v>
          </cell>
        </row>
        <row r="320">
          <cell r="B320">
            <v>601100</v>
          </cell>
          <cell r="C320">
            <v>6</v>
          </cell>
          <cell r="D320" t="str">
            <v>ค่ารักษาพยาบาล,ค่ายา</v>
          </cell>
          <cell r="E320">
            <v>144703.07999999999</v>
          </cell>
          <cell r="F320">
            <v>8726.08</v>
          </cell>
          <cell r="H320">
            <v>153429.16</v>
          </cell>
        </row>
        <row r="321">
          <cell r="B321">
            <v>601200</v>
          </cell>
          <cell r="C321">
            <v>6</v>
          </cell>
          <cell r="D321" t="str">
            <v>ค่าสัมนาและฝึกอบรม</v>
          </cell>
          <cell r="E321">
            <v>12545.84</v>
          </cell>
          <cell r="H321">
            <v>12545.84</v>
          </cell>
        </row>
        <row r="322">
          <cell r="B322">
            <v>601201</v>
          </cell>
          <cell r="C322">
            <v>6</v>
          </cell>
          <cell r="D322" t="str">
            <v>ค่าสัมนาและฝึกอบรม</v>
          </cell>
          <cell r="E322">
            <v>1214.3499999999999</v>
          </cell>
          <cell r="H322">
            <v>1214.3499999999999</v>
          </cell>
        </row>
        <row r="323">
          <cell r="B323">
            <v>601300</v>
          </cell>
          <cell r="C323">
            <v>6</v>
          </cell>
          <cell r="D323" t="str">
            <v>ค่าใช้จ่ายเดินทาง ค่าน้ำมัน</v>
          </cell>
        </row>
        <row r="324">
          <cell r="B324">
            <v>601400</v>
          </cell>
          <cell r="C324">
            <v>6</v>
          </cell>
          <cell r="D324" t="str">
            <v>ค่าอาหารสำนักงาน</v>
          </cell>
          <cell r="E324">
            <v>3802.8</v>
          </cell>
          <cell r="F324">
            <v>336</v>
          </cell>
          <cell r="H324">
            <v>4138.8</v>
          </cell>
        </row>
        <row r="325">
          <cell r="B325">
            <v>601500</v>
          </cell>
          <cell r="C325">
            <v>6</v>
          </cell>
          <cell r="D325" t="str">
            <v>ค่าบ้านพัก</v>
          </cell>
          <cell r="E325">
            <v>445400</v>
          </cell>
          <cell r="H325">
            <v>445400</v>
          </cell>
        </row>
        <row r="326">
          <cell r="B326">
            <v>601600</v>
          </cell>
          <cell r="C326">
            <v>6</v>
          </cell>
          <cell r="D326" t="str">
            <v>ค่าประกันกรมแรงงาน</v>
          </cell>
          <cell r="E326">
            <v>10414.17</v>
          </cell>
          <cell r="H326">
            <v>10414.17</v>
          </cell>
        </row>
        <row r="327">
          <cell r="B327">
            <v>601700</v>
          </cell>
          <cell r="C327">
            <v>6</v>
          </cell>
          <cell r="D327" t="str">
            <v>สวัสดิการอื่นๆ-ฌาปณกิจ,ปีใหม่,กีฬา ETC.</v>
          </cell>
          <cell r="E327">
            <v>8114.85</v>
          </cell>
          <cell r="H327">
            <v>8114.85</v>
          </cell>
        </row>
        <row r="328">
          <cell r="B328">
            <v>601800</v>
          </cell>
          <cell r="C328">
            <v>6</v>
          </cell>
          <cell r="D328" t="str">
            <v>สวัสดิการพนักงาน -  สนง</v>
          </cell>
          <cell r="E328">
            <v>78877.61</v>
          </cell>
          <cell r="H328">
            <v>78877.61</v>
          </cell>
        </row>
        <row r="329">
          <cell r="B329">
            <v>601801</v>
          </cell>
          <cell r="C329">
            <v>6</v>
          </cell>
          <cell r="D329" t="str">
            <v>เงินชดเชยจากการให้ออกจากงาน - ฝ่ายบริหาร</v>
          </cell>
          <cell r="E329">
            <v>5526187.1799999997</v>
          </cell>
          <cell r="F329">
            <v>309083</v>
          </cell>
          <cell r="G329">
            <v>-1229649</v>
          </cell>
          <cell r="H329">
            <v>4605621.18</v>
          </cell>
        </row>
        <row r="330">
          <cell r="B330">
            <v>601802</v>
          </cell>
          <cell r="C330">
            <v>6</v>
          </cell>
          <cell r="D330" t="str">
            <v>ค่าใช้จ่ายเกี่ยวกับสัญญา</v>
          </cell>
          <cell r="E330">
            <v>46000</v>
          </cell>
          <cell r="H330">
            <v>46000</v>
          </cell>
        </row>
        <row r="331">
          <cell r="B331">
            <v>601900</v>
          </cell>
          <cell r="C331">
            <v>6</v>
          </cell>
          <cell r="D331" t="str">
            <v>สวัสดิการพนักงาน -  ฝ่ายขาย</v>
          </cell>
        </row>
        <row r="332">
          <cell r="B332">
            <v>602000</v>
          </cell>
          <cell r="C332">
            <v>6</v>
          </cell>
          <cell r="D332" t="str">
            <v>***    ค่าใช้จ่ายส่วนสำนักงาน   ****</v>
          </cell>
        </row>
        <row r="333">
          <cell r="B333">
            <v>602100</v>
          </cell>
          <cell r="C333">
            <v>6</v>
          </cell>
          <cell r="D333" t="str">
            <v>***ค่าใช้จ่ายน้ำไฟฟ้า***</v>
          </cell>
        </row>
        <row r="334">
          <cell r="B334">
            <v>602110</v>
          </cell>
          <cell r="C334">
            <v>6</v>
          </cell>
          <cell r="D334" t="str">
            <v>ค่าไฟฟ้า - Admin</v>
          </cell>
          <cell r="E334">
            <v>121110.88</v>
          </cell>
          <cell r="F334">
            <v>10524</v>
          </cell>
          <cell r="G334">
            <v>-677.1</v>
          </cell>
          <cell r="H334">
            <v>130957.78</v>
          </cell>
        </row>
        <row r="335">
          <cell r="B335">
            <v>602120</v>
          </cell>
          <cell r="C335">
            <v>6</v>
          </cell>
          <cell r="D335" t="str">
            <v>ค่าน้ำ - Admin</v>
          </cell>
          <cell r="E335">
            <v>2206</v>
          </cell>
          <cell r="F335">
            <v>140</v>
          </cell>
          <cell r="H335">
            <v>2346</v>
          </cell>
        </row>
        <row r="336">
          <cell r="B336">
            <v>602200</v>
          </cell>
          <cell r="C336">
            <v>6</v>
          </cell>
          <cell r="D336" t="str">
            <v>***ค่าเช่า***</v>
          </cell>
        </row>
        <row r="337">
          <cell r="B337">
            <v>602210</v>
          </cell>
          <cell r="C337">
            <v>6</v>
          </cell>
          <cell r="D337" t="str">
            <v>ค่าเช่าสำนักงาน - Admin</v>
          </cell>
          <cell r="E337">
            <v>593132.62</v>
          </cell>
          <cell r="F337">
            <v>59219.55</v>
          </cell>
          <cell r="H337">
            <v>652352.17000000004</v>
          </cell>
        </row>
        <row r="338">
          <cell r="B338">
            <v>602220</v>
          </cell>
          <cell r="C338">
            <v>6</v>
          </cell>
          <cell r="D338" t="str">
            <v>ค่าเช่าอื่น ๆ</v>
          </cell>
        </row>
        <row r="339">
          <cell r="B339">
            <v>602230</v>
          </cell>
          <cell r="C339">
            <v>6</v>
          </cell>
          <cell r="D339" t="str">
            <v>ค่าเช่าที่จอดรถ - Admin</v>
          </cell>
          <cell r="E339">
            <v>63345.83</v>
          </cell>
          <cell r="F339">
            <v>3869.16</v>
          </cell>
          <cell r="H339">
            <v>67214.990000000005</v>
          </cell>
        </row>
        <row r="340">
          <cell r="B340">
            <v>602240</v>
          </cell>
          <cell r="C340">
            <v>6</v>
          </cell>
          <cell r="D340" t="str">
            <v>ค่าเช่าอุปกรณ์สำนักงาน</v>
          </cell>
          <cell r="E340">
            <v>28600</v>
          </cell>
          <cell r="F340">
            <v>2600</v>
          </cell>
          <cell r="H340">
            <v>31200</v>
          </cell>
        </row>
        <row r="341">
          <cell r="B341">
            <v>602300</v>
          </cell>
          <cell r="C341">
            <v>6</v>
          </cell>
          <cell r="D341" t="str">
            <v>***ค่าเบี้ยประกันภัย***</v>
          </cell>
        </row>
        <row r="342">
          <cell r="B342">
            <v>602310</v>
          </cell>
          <cell r="C342">
            <v>6</v>
          </cell>
          <cell r="D342" t="str">
            <v>ค่าเบี้ยประกันกัยสำนักงาน</v>
          </cell>
          <cell r="E342">
            <v>600</v>
          </cell>
          <cell r="H342">
            <v>600</v>
          </cell>
        </row>
        <row r="343">
          <cell r="B343">
            <v>602320</v>
          </cell>
          <cell r="C343">
            <v>6</v>
          </cell>
          <cell r="D343" t="str">
            <v>ค่าเบี้ยประกันทรัพย์สิน</v>
          </cell>
          <cell r="E343">
            <v>9998.25</v>
          </cell>
          <cell r="F343">
            <v>714.25</v>
          </cell>
          <cell r="H343">
            <v>10712.5</v>
          </cell>
        </row>
        <row r="344">
          <cell r="B344">
            <v>602330</v>
          </cell>
          <cell r="C344">
            <v>6</v>
          </cell>
          <cell r="D344" t="str">
            <v>ค่าเบี้ยประกันยานพาหนะ</v>
          </cell>
          <cell r="E344">
            <v>114420.15</v>
          </cell>
          <cell r="F344">
            <v>10105.469999999999</v>
          </cell>
          <cell r="H344">
            <v>124525.62</v>
          </cell>
        </row>
        <row r="345">
          <cell r="B345">
            <v>602340</v>
          </cell>
          <cell r="C345">
            <v>6</v>
          </cell>
          <cell r="D345" t="str">
            <v>ค่าประกันภัยอื่นๆ</v>
          </cell>
          <cell r="E345">
            <v>186340.89</v>
          </cell>
          <cell r="F345">
            <v>2243.25</v>
          </cell>
          <cell r="H345">
            <v>188584.14</v>
          </cell>
        </row>
        <row r="346">
          <cell r="B346">
            <v>602400</v>
          </cell>
          <cell r="C346">
            <v>6</v>
          </cell>
          <cell r="D346" t="str">
            <v>***ค่าซ่อมแซมและบำรุงรักษา***</v>
          </cell>
        </row>
        <row r="347">
          <cell r="B347">
            <v>602410</v>
          </cell>
          <cell r="C347">
            <v>6</v>
          </cell>
          <cell r="D347" t="str">
            <v>ค่าบำรุงรักษาและซ่อมแซมสำนักงาน</v>
          </cell>
        </row>
        <row r="348">
          <cell r="B348">
            <v>602420</v>
          </cell>
          <cell r="C348">
            <v>6</v>
          </cell>
          <cell r="D348" t="str">
            <v>ค่าบำรุงรักษาพาหนะ - Admin</v>
          </cell>
          <cell r="E348">
            <v>154278.75</v>
          </cell>
          <cell r="F348">
            <v>1977.25</v>
          </cell>
          <cell r="H348">
            <v>156256</v>
          </cell>
        </row>
        <row r="349">
          <cell r="B349">
            <v>602421</v>
          </cell>
          <cell r="C349">
            <v>6</v>
          </cell>
          <cell r="D349" t="str">
            <v>ค่าบำรุงรักษาพาหนะ - (MKT &amp; Selling)</v>
          </cell>
          <cell r="E349">
            <v>154096.12</v>
          </cell>
          <cell r="H349">
            <v>154096.12</v>
          </cell>
        </row>
        <row r="350">
          <cell r="B350">
            <v>602430</v>
          </cell>
          <cell r="C350">
            <v>6</v>
          </cell>
          <cell r="D350" t="str">
            <v>ค่าบำรุงรักษาคอมพิวเตอร์และซอฟแวร์ - Admin</v>
          </cell>
          <cell r="E350">
            <v>5870</v>
          </cell>
          <cell r="H350">
            <v>5870</v>
          </cell>
        </row>
        <row r="351">
          <cell r="B351">
            <v>602431</v>
          </cell>
          <cell r="C351">
            <v>6</v>
          </cell>
          <cell r="D351" t="str">
            <v>ค่าบำรุงรักษาคอมพิวเตอร์และซอฟแวร์ - แผนกขาย</v>
          </cell>
        </row>
        <row r="352">
          <cell r="B352">
            <v>602440</v>
          </cell>
          <cell r="C352">
            <v>6</v>
          </cell>
          <cell r="D352" t="str">
            <v>ค่าบำรุงรักษาอื่นๆ</v>
          </cell>
          <cell r="E352">
            <v>5800</v>
          </cell>
          <cell r="H352">
            <v>5800</v>
          </cell>
        </row>
        <row r="353">
          <cell r="B353">
            <v>602450</v>
          </cell>
          <cell r="C353">
            <v>6</v>
          </cell>
          <cell r="D353" t="str">
            <v>ส่วนประกอบของเครื่องจักรเสื่อมสภาพ</v>
          </cell>
        </row>
        <row r="354">
          <cell r="B354">
            <v>602500</v>
          </cell>
          <cell r="C354">
            <v>6</v>
          </cell>
          <cell r="D354" t="str">
            <v>***ค่าใช้จ่ายในการเดินทาง***</v>
          </cell>
        </row>
        <row r="355">
          <cell r="B355">
            <v>602510</v>
          </cell>
          <cell r="C355">
            <v>6</v>
          </cell>
          <cell r="D355" t="str">
            <v>ค่าใช้จ่ายน้ำมันและจอดรถ</v>
          </cell>
          <cell r="E355">
            <v>4786</v>
          </cell>
          <cell r="F355">
            <v>4905</v>
          </cell>
          <cell r="H355">
            <v>9691</v>
          </cell>
        </row>
        <row r="356">
          <cell r="B356">
            <v>602511</v>
          </cell>
          <cell r="C356">
            <v>6</v>
          </cell>
          <cell r="D356" t="str">
            <v>ค่าใช้จ่ายน้ำมันและจอดรถ - K.Rao</v>
          </cell>
          <cell r="E356">
            <v>181897</v>
          </cell>
          <cell r="H356">
            <v>181897</v>
          </cell>
        </row>
        <row r="357">
          <cell r="B357">
            <v>602512</v>
          </cell>
          <cell r="C357">
            <v>6</v>
          </cell>
          <cell r="D357" t="str">
            <v>ค่าใช้จ่ายน้ำมันและจอดรถ - K.Souvik</v>
          </cell>
        </row>
        <row r="358">
          <cell r="B358">
            <v>602513</v>
          </cell>
          <cell r="C358">
            <v>6</v>
          </cell>
          <cell r="D358" t="str">
            <v>ค่าใช้จ่ายน้ำมันและจอดรถ - แผนกขาย</v>
          </cell>
        </row>
        <row r="359">
          <cell r="B359">
            <v>602514</v>
          </cell>
          <cell r="C359">
            <v>6</v>
          </cell>
          <cell r="D359" t="str">
            <v>ค่าใช้จ่ายน้ำมันและจอดรถ -K. Sunanta</v>
          </cell>
          <cell r="E359">
            <v>59795</v>
          </cell>
          <cell r="H359">
            <v>59795</v>
          </cell>
        </row>
        <row r="360">
          <cell r="B360">
            <v>602515</v>
          </cell>
          <cell r="C360">
            <v>6</v>
          </cell>
          <cell r="D360" t="str">
            <v>ค่าใช้จ่ายน้ำมันและจอดรถ -K. Swin</v>
          </cell>
          <cell r="E360">
            <v>58717</v>
          </cell>
          <cell r="H360">
            <v>58717</v>
          </cell>
        </row>
        <row r="361">
          <cell r="B361">
            <v>602516</v>
          </cell>
          <cell r="C361">
            <v>6</v>
          </cell>
          <cell r="D361" t="str">
            <v>ค่าใช้จ่ายน้ำมันและจอดรถ -K. Watchara</v>
          </cell>
          <cell r="E361">
            <v>57482</v>
          </cell>
          <cell r="H361">
            <v>57482</v>
          </cell>
        </row>
        <row r="362">
          <cell r="B362">
            <v>602517</v>
          </cell>
          <cell r="C362">
            <v>6</v>
          </cell>
          <cell r="D362" t="str">
            <v>ค่าใช้จ่ายน้ำมันและจอดรถ -K. Prouduan</v>
          </cell>
        </row>
        <row r="363">
          <cell r="B363">
            <v>602518</v>
          </cell>
          <cell r="C363">
            <v>6</v>
          </cell>
          <cell r="D363" t="str">
            <v>ค่าใช้จ่ายน้ำมันและจอดรถ -K. Jirapat</v>
          </cell>
          <cell r="E363">
            <v>60010</v>
          </cell>
          <cell r="F363">
            <v>4330</v>
          </cell>
          <cell r="H363">
            <v>64340</v>
          </cell>
        </row>
        <row r="364">
          <cell r="B364">
            <v>602520</v>
          </cell>
          <cell r="C364">
            <v>6</v>
          </cell>
          <cell r="D364" t="str">
            <v>ค่าใช้จ่ายในการเดินทางภายในประเทศ</v>
          </cell>
        </row>
        <row r="365">
          <cell r="B365">
            <v>602521</v>
          </cell>
          <cell r="C365">
            <v>6</v>
          </cell>
          <cell r="D365" t="str">
            <v>ค่าใช้จ่ายในการเดินทางภายในประเทศ</v>
          </cell>
        </row>
        <row r="366">
          <cell r="B366">
            <v>602530</v>
          </cell>
          <cell r="C366">
            <v>6</v>
          </cell>
          <cell r="D366" t="str">
            <v>ค่าใช้จ่ายในการเดินทางต่างประเทศ</v>
          </cell>
        </row>
        <row r="367">
          <cell r="B367">
            <v>602531</v>
          </cell>
          <cell r="C367">
            <v>6</v>
          </cell>
          <cell r="D367" t="str">
            <v>ค่าใช้จ่ายในการเดินทางต่างประเทศ - K.Rao</v>
          </cell>
          <cell r="E367">
            <v>49656.01</v>
          </cell>
          <cell r="H367">
            <v>49656.01</v>
          </cell>
        </row>
        <row r="368">
          <cell r="B368">
            <v>602533</v>
          </cell>
          <cell r="C368">
            <v>6</v>
          </cell>
          <cell r="D368" t="str">
            <v>ค่าใช้จ่ายในการเดินทางต่างประเทศ - แผนกขาย</v>
          </cell>
        </row>
        <row r="369">
          <cell r="B369">
            <v>602534</v>
          </cell>
          <cell r="C369">
            <v>6</v>
          </cell>
          <cell r="D369" t="str">
            <v>ค่าใช้จ่ายในการเดินทางต่างประเทศ - K.Sunanta</v>
          </cell>
        </row>
        <row r="370">
          <cell r="B370">
            <v>602535</v>
          </cell>
          <cell r="C370">
            <v>6</v>
          </cell>
          <cell r="D370" t="str">
            <v>ค่าใช้จ่ายในการเดินทางต่างประเทศ - K.Swin</v>
          </cell>
          <cell r="E370">
            <v>22112.54</v>
          </cell>
          <cell r="H370">
            <v>22112.54</v>
          </cell>
        </row>
        <row r="371">
          <cell r="B371">
            <v>602536</v>
          </cell>
          <cell r="C371">
            <v>6</v>
          </cell>
          <cell r="D371" t="str">
            <v>ค่าใช้จ่ายในการเดินทางต่างประเทศ - K.Watchara</v>
          </cell>
        </row>
        <row r="372">
          <cell r="B372">
            <v>602600</v>
          </cell>
          <cell r="C372">
            <v>6</v>
          </cell>
          <cell r="D372" t="str">
            <v>***ค่าใช้จ่ายในการติดต่อสื่อสาร***</v>
          </cell>
        </row>
        <row r="373">
          <cell r="B373">
            <v>602610</v>
          </cell>
          <cell r="C373">
            <v>6</v>
          </cell>
          <cell r="D373" t="str">
            <v>ค่าโทรศัพท์ภายในประเทศ</v>
          </cell>
          <cell r="E373">
            <v>41055.519999999997</v>
          </cell>
          <cell r="F373">
            <v>4462.5</v>
          </cell>
          <cell r="G373">
            <v>-1961.75</v>
          </cell>
          <cell r="H373">
            <v>43556.27</v>
          </cell>
        </row>
        <row r="374">
          <cell r="B374">
            <v>602611</v>
          </cell>
          <cell r="C374">
            <v>6</v>
          </cell>
          <cell r="D374" t="str">
            <v>ค่าโทรศัพท์ภายในประเทศ - แผนกขาย</v>
          </cell>
          <cell r="E374">
            <v>40795.379999999997</v>
          </cell>
          <cell r="F374">
            <v>3187.5</v>
          </cell>
          <cell r="G374">
            <v>-1401.25</v>
          </cell>
          <cell r="H374">
            <v>42581.63</v>
          </cell>
        </row>
        <row r="375">
          <cell r="B375">
            <v>602620</v>
          </cell>
          <cell r="C375">
            <v>6</v>
          </cell>
          <cell r="D375" t="str">
            <v>ค่าโทรศัพท์ต่างประเทศ</v>
          </cell>
          <cell r="E375">
            <v>40802.06</v>
          </cell>
          <cell r="F375">
            <v>3825</v>
          </cell>
          <cell r="G375">
            <v>-2272.1999999999998</v>
          </cell>
          <cell r="H375">
            <v>42354.86</v>
          </cell>
        </row>
        <row r="376">
          <cell r="B376">
            <v>602621</v>
          </cell>
          <cell r="C376">
            <v>6</v>
          </cell>
          <cell r="D376" t="str">
            <v>ค่าโทรศัพท์ต่างประเทศ - แผนกขาย</v>
          </cell>
          <cell r="E376">
            <v>46473.48</v>
          </cell>
          <cell r="F376">
            <v>5100</v>
          </cell>
          <cell r="G376">
            <v>-3029.6</v>
          </cell>
          <cell r="H376">
            <v>48543.88</v>
          </cell>
        </row>
        <row r="377">
          <cell r="B377">
            <v>602622</v>
          </cell>
          <cell r="C377">
            <v>6</v>
          </cell>
          <cell r="D377" t="str">
            <v>ค่าโทรศัพท์มือถือ- K.Rao</v>
          </cell>
          <cell r="E377">
            <v>14636.92</v>
          </cell>
          <cell r="H377">
            <v>14636.92</v>
          </cell>
        </row>
        <row r="378">
          <cell r="B378">
            <v>602623</v>
          </cell>
          <cell r="C378">
            <v>6</v>
          </cell>
          <cell r="D378" t="str">
            <v>ค่าโทรศัพท์มือถือ- K.Souvik</v>
          </cell>
          <cell r="E378">
            <v>3128</v>
          </cell>
          <cell r="H378">
            <v>3128</v>
          </cell>
        </row>
        <row r="379">
          <cell r="B379">
            <v>602624</v>
          </cell>
          <cell r="C379">
            <v>6</v>
          </cell>
          <cell r="D379" t="str">
            <v>ค่าโทรศัพท์มือถือ- K.Sunanta</v>
          </cell>
          <cell r="E379">
            <v>22309.62</v>
          </cell>
          <cell r="H379">
            <v>22309.62</v>
          </cell>
        </row>
        <row r="380">
          <cell r="B380">
            <v>602625</v>
          </cell>
          <cell r="C380">
            <v>6</v>
          </cell>
          <cell r="D380" t="str">
            <v>ค่าโทรศัพท์มือถือ- K.Swin</v>
          </cell>
          <cell r="E380">
            <v>19105.64</v>
          </cell>
          <cell r="H380">
            <v>19105.64</v>
          </cell>
        </row>
        <row r="381">
          <cell r="B381">
            <v>602626</v>
          </cell>
          <cell r="C381">
            <v>6</v>
          </cell>
          <cell r="D381" t="str">
            <v>ค่าโทรศัพท์มือถือ- K.Watchara</v>
          </cell>
          <cell r="E381">
            <v>35663</v>
          </cell>
          <cell r="F381">
            <v>12146.48</v>
          </cell>
          <cell r="H381">
            <v>47809.48</v>
          </cell>
        </row>
        <row r="382">
          <cell r="B382">
            <v>602627</v>
          </cell>
          <cell r="C382">
            <v>6</v>
          </cell>
          <cell r="D382" t="str">
            <v>ค่าโทรศัพท์มือถือ- K.Jirapat</v>
          </cell>
          <cell r="E382">
            <v>12335.96</v>
          </cell>
          <cell r="F382">
            <v>3290.5</v>
          </cell>
          <cell r="H382">
            <v>15626.46</v>
          </cell>
        </row>
        <row r="383">
          <cell r="B383">
            <v>602630</v>
          </cell>
          <cell r="C383">
            <v>6</v>
          </cell>
          <cell r="D383" t="str">
            <v>ค่าโทรlสาร</v>
          </cell>
          <cell r="E383">
            <v>28223.8</v>
          </cell>
          <cell r="F383">
            <v>1275</v>
          </cell>
          <cell r="G383">
            <v>-1070</v>
          </cell>
          <cell r="H383">
            <v>28428.799999999999</v>
          </cell>
        </row>
        <row r="384">
          <cell r="B384">
            <v>602640</v>
          </cell>
          <cell r="C384">
            <v>6</v>
          </cell>
          <cell r="D384" t="str">
            <v>ค่าส่งเอกสาร พัสดุ</v>
          </cell>
          <cell r="E384">
            <v>2895.89</v>
          </cell>
          <cell r="F384">
            <v>20</v>
          </cell>
          <cell r="H384">
            <v>2915.89</v>
          </cell>
        </row>
        <row r="385">
          <cell r="B385">
            <v>602650</v>
          </cell>
          <cell r="C385">
            <v>6</v>
          </cell>
          <cell r="D385" t="str">
            <v>ค่าไปรณีย์ ค่าแสตมป์</v>
          </cell>
        </row>
        <row r="386">
          <cell r="B386">
            <v>603000</v>
          </cell>
          <cell r="C386">
            <v>6</v>
          </cell>
          <cell r="D386" t="str">
            <v>***ค่าใช้จ่ายสำนักงาน  ***</v>
          </cell>
        </row>
        <row r="387">
          <cell r="B387">
            <v>603100</v>
          </cell>
          <cell r="C387">
            <v>6</v>
          </cell>
          <cell r="D387" t="str">
            <v>ค่าใช้จ่ายวัสดุสิ้นเปลื้องสำนักงาน - Admin</v>
          </cell>
          <cell r="E387">
            <v>16086.96</v>
          </cell>
          <cell r="F387">
            <v>3126.25</v>
          </cell>
          <cell r="H387">
            <v>19213.21</v>
          </cell>
        </row>
        <row r="388">
          <cell r="B388">
            <v>603101</v>
          </cell>
          <cell r="C388">
            <v>6</v>
          </cell>
          <cell r="D388" t="str">
            <v>ค่าใช้จ่ายวัสดุสิ้นเปลืองสำนักงาน - แผนกขาย</v>
          </cell>
        </row>
        <row r="389">
          <cell r="B389">
            <v>603200</v>
          </cell>
          <cell r="C389">
            <v>6</v>
          </cell>
          <cell r="D389" t="str">
            <v>ค่าใช้จ่ายเครื่องเขียนแบบพิมพ์ - Admin</v>
          </cell>
          <cell r="E389">
            <v>36484.53</v>
          </cell>
          <cell r="F389">
            <v>593.5</v>
          </cell>
          <cell r="H389">
            <v>37078.03</v>
          </cell>
        </row>
        <row r="390">
          <cell r="B390">
            <v>603201</v>
          </cell>
          <cell r="C390">
            <v>6</v>
          </cell>
          <cell r="D390" t="str">
            <v>ค่าใช้จ่ายเครื่องเขียนแบบพิมพ์ - แผนกขาย</v>
          </cell>
          <cell r="E390">
            <v>3220.95</v>
          </cell>
          <cell r="F390">
            <v>2.1</v>
          </cell>
          <cell r="H390">
            <v>3223.05</v>
          </cell>
        </row>
        <row r="391">
          <cell r="B391">
            <v>603300</v>
          </cell>
          <cell r="C391">
            <v>6</v>
          </cell>
          <cell r="D391" t="str">
            <v>ค่าใช้จ่ายดูแลสำนักงาน - Admin</v>
          </cell>
          <cell r="E391">
            <v>7000</v>
          </cell>
          <cell r="F391">
            <v>24777.32</v>
          </cell>
          <cell r="H391">
            <v>31777.32</v>
          </cell>
        </row>
        <row r="392">
          <cell r="B392">
            <v>603301</v>
          </cell>
          <cell r="C392">
            <v>6</v>
          </cell>
          <cell r="D392" t="str">
            <v>ค่าใช้จ่ายดูแลสำนักงาน - แผนกขาย</v>
          </cell>
        </row>
        <row r="393">
          <cell r="B393">
            <v>603400</v>
          </cell>
          <cell r="C393">
            <v>6</v>
          </cell>
          <cell r="D393" t="str">
            <v>ค่าสมาชิก, หนังสือพิมพ์ - Admin</v>
          </cell>
          <cell r="E393">
            <v>44229.7</v>
          </cell>
          <cell r="H393">
            <v>44229.7</v>
          </cell>
        </row>
        <row r="394">
          <cell r="B394">
            <v>603402</v>
          </cell>
          <cell r="C394">
            <v>6</v>
          </cell>
          <cell r="D394" t="str">
            <v>ค่าใช้จ่ายวารสารหนังสือ</v>
          </cell>
          <cell r="E394">
            <v>5119</v>
          </cell>
          <cell r="H394">
            <v>5119</v>
          </cell>
        </row>
        <row r="395">
          <cell r="B395">
            <v>603700</v>
          </cell>
          <cell r="C395">
            <v>6</v>
          </cell>
          <cell r="D395" t="str">
            <v>*** ค่าใช้จ่ายเกี่ยวกับคอมพิวเตอร์ ***</v>
          </cell>
        </row>
        <row r="396">
          <cell r="B396">
            <v>603701</v>
          </cell>
          <cell r="C396">
            <v>6</v>
          </cell>
          <cell r="D396" t="str">
            <v>ค่าบำรุงรักษา - คอมพิวเตอร์</v>
          </cell>
          <cell r="E396">
            <v>7187.11</v>
          </cell>
          <cell r="H396">
            <v>7187.11</v>
          </cell>
        </row>
        <row r="397">
          <cell r="B397">
            <v>603702</v>
          </cell>
          <cell r="C397">
            <v>6</v>
          </cell>
          <cell r="D397" t="str">
            <v>ค่าบำรุงรักษา - เครื่องพิมพ์</v>
          </cell>
        </row>
        <row r="398">
          <cell r="B398">
            <v>603703</v>
          </cell>
          <cell r="C398">
            <v>6</v>
          </cell>
          <cell r="D398" t="str">
            <v>ค่าใช้จ่ายอื่นๆ</v>
          </cell>
          <cell r="E398">
            <v>86989.9</v>
          </cell>
          <cell r="F398">
            <v>91744.86</v>
          </cell>
          <cell r="H398">
            <v>178734.76</v>
          </cell>
        </row>
        <row r="399">
          <cell r="B399">
            <v>603704</v>
          </cell>
          <cell r="C399">
            <v>6</v>
          </cell>
          <cell r="D399" t="str">
            <v>ค่าใช้จ่ายอินเตอร์เน็ท</v>
          </cell>
          <cell r="E399">
            <v>16497.02</v>
          </cell>
          <cell r="F399">
            <v>229.9</v>
          </cell>
          <cell r="H399">
            <v>16726.919999999998</v>
          </cell>
        </row>
        <row r="400">
          <cell r="B400">
            <v>603705</v>
          </cell>
          <cell r="C400">
            <v>6</v>
          </cell>
          <cell r="D400" t="str">
            <v>ค่าใช้จ่ายอินเตอร์เน็ท - แผนกขาย</v>
          </cell>
          <cell r="E400">
            <v>11199.74</v>
          </cell>
          <cell r="H400">
            <v>11199.74</v>
          </cell>
        </row>
        <row r="401">
          <cell r="B401">
            <v>603706</v>
          </cell>
          <cell r="C401">
            <v>6</v>
          </cell>
          <cell r="D401" t="str">
            <v>ค่าบำรุงรักษา - คอมพิวเตอร์</v>
          </cell>
        </row>
        <row r="402">
          <cell r="B402">
            <v>603707</v>
          </cell>
          <cell r="C402">
            <v>6</v>
          </cell>
          <cell r="D402" t="str">
            <v>ค่าบำรุงรักษา - เครื่องพิมพ์</v>
          </cell>
        </row>
        <row r="403">
          <cell r="B403">
            <v>603708</v>
          </cell>
          <cell r="C403">
            <v>6</v>
          </cell>
          <cell r="D403" t="str">
            <v>ค่าใช้จ่ายอื่นๆ</v>
          </cell>
        </row>
        <row r="404">
          <cell r="B404">
            <v>604000</v>
          </cell>
          <cell r="C404">
            <v>6</v>
          </cell>
          <cell r="D404" t="str">
            <v>***  ค่าภาษีและอากรต่างๆ  ***</v>
          </cell>
        </row>
        <row r="405">
          <cell r="B405">
            <v>604100</v>
          </cell>
          <cell r="C405">
            <v>6</v>
          </cell>
          <cell r="D405" t="str">
            <v>ค่าธรรมเนียม ภาษีป้าย ค่าใบอนุญาต</v>
          </cell>
          <cell r="E405">
            <v>28861</v>
          </cell>
          <cell r="H405">
            <v>28861</v>
          </cell>
        </row>
        <row r="406">
          <cell r="B406">
            <v>604200</v>
          </cell>
          <cell r="C406">
            <v>6</v>
          </cell>
          <cell r="D406" t="str">
            <v>ค่าทะเบียนและภาษี(รถยนต์)</v>
          </cell>
          <cell r="E406">
            <v>34638</v>
          </cell>
          <cell r="H406">
            <v>34638</v>
          </cell>
        </row>
        <row r="407">
          <cell r="B407">
            <v>604300</v>
          </cell>
          <cell r="C407">
            <v>6</v>
          </cell>
          <cell r="D407" t="str">
            <v>ค่าธรรมเนียมอื่นๆ</v>
          </cell>
          <cell r="E407">
            <v>7235</v>
          </cell>
          <cell r="F407">
            <v>2240</v>
          </cell>
          <cell r="H407">
            <v>9475</v>
          </cell>
        </row>
        <row r="408">
          <cell r="B408">
            <v>604400</v>
          </cell>
          <cell r="C408">
            <v>6</v>
          </cell>
          <cell r="D408" t="str">
            <v>ค่าใช้จ่ายกองตรวจคนเข้าเมือง และ ค่าใช้จ่ายใบอนุญาตทำงาน</v>
          </cell>
          <cell r="E408">
            <v>12525</v>
          </cell>
          <cell r="H408">
            <v>12525</v>
          </cell>
        </row>
        <row r="409">
          <cell r="B409">
            <v>605000</v>
          </cell>
          <cell r="C409">
            <v>6</v>
          </cell>
          <cell r="D409" t="str">
            <v>***ค่าวิชาชีพ***</v>
          </cell>
        </row>
        <row r="410">
          <cell r="B410">
            <v>605100</v>
          </cell>
          <cell r="C410">
            <v>6</v>
          </cell>
          <cell r="D410" t="str">
            <v>ค่าตรวจสอบบัญชี</v>
          </cell>
          <cell r="E410">
            <v>222187</v>
          </cell>
          <cell r="F410">
            <v>20000</v>
          </cell>
          <cell r="H410">
            <v>242187</v>
          </cell>
        </row>
        <row r="411">
          <cell r="B411">
            <v>605200</v>
          </cell>
          <cell r="C411">
            <v>6</v>
          </cell>
          <cell r="D411" t="str">
            <v>ค่าทนายความและกฎหมาย</v>
          </cell>
          <cell r="E411">
            <v>209579.98</v>
          </cell>
          <cell r="H411">
            <v>209579.98</v>
          </cell>
        </row>
        <row r="412">
          <cell r="B412">
            <v>605300</v>
          </cell>
          <cell r="C412">
            <v>6</v>
          </cell>
          <cell r="D412" t="str">
            <v>ค่าสรรหาทรัพยากร</v>
          </cell>
        </row>
        <row r="413">
          <cell r="B413">
            <v>605400</v>
          </cell>
          <cell r="C413">
            <v>6</v>
          </cell>
          <cell r="D413" t="str">
            <v>ค่าธรรมเนียมวิชาชีพอื่น ๆ</v>
          </cell>
          <cell r="E413">
            <v>4603196.9800000004</v>
          </cell>
          <cell r="F413">
            <v>142784</v>
          </cell>
          <cell r="H413">
            <v>4745980.9800000004</v>
          </cell>
        </row>
        <row r="414">
          <cell r="B414">
            <v>650100</v>
          </cell>
          <cell r="C414">
            <v>6</v>
          </cell>
          <cell r="D414" t="str">
            <v>***ค่าใช้จ่ายการพัฒนาและการตลาด***</v>
          </cell>
        </row>
        <row r="415">
          <cell r="B415">
            <v>650110</v>
          </cell>
          <cell r="C415">
            <v>6</v>
          </cell>
          <cell r="D415" t="str">
            <v>ค่าใช้จ่ายในการพัฒนาสินค้า</v>
          </cell>
        </row>
        <row r="416">
          <cell r="B416">
            <v>650120</v>
          </cell>
          <cell r="C416">
            <v>6</v>
          </cell>
          <cell r="D416" t="str">
            <v>ค่าโฆษณา</v>
          </cell>
        </row>
        <row r="417">
          <cell r="B417">
            <v>650130</v>
          </cell>
          <cell r="C417">
            <v>6</v>
          </cell>
          <cell r="D417" t="str">
            <v>ค่าส่งเสริมการขาย</v>
          </cell>
          <cell r="E417">
            <v>12839</v>
          </cell>
          <cell r="H417">
            <v>12839</v>
          </cell>
        </row>
        <row r="418">
          <cell r="B418">
            <v>650140</v>
          </cell>
          <cell r="C418">
            <v>6</v>
          </cell>
          <cell r="D418" t="str">
            <v>ค่าชดเชยความเสียหาย</v>
          </cell>
          <cell r="E418">
            <v>231506.27</v>
          </cell>
          <cell r="H418">
            <v>231506.27</v>
          </cell>
        </row>
        <row r="419">
          <cell r="B419">
            <v>650150</v>
          </cell>
          <cell r="C419">
            <v>6</v>
          </cell>
          <cell r="D419" t="str">
            <v>ค่าเลี้ยงรับรอง</v>
          </cell>
        </row>
        <row r="420">
          <cell r="B420">
            <v>650151</v>
          </cell>
          <cell r="C420">
            <v>6</v>
          </cell>
          <cell r="D420" t="str">
            <v>ค่าใช้จ่ายเลี้ยงรับรองลูกค้า - Mr.Rao</v>
          </cell>
          <cell r="E420">
            <v>44113.64</v>
          </cell>
          <cell r="H420">
            <v>44113.64</v>
          </cell>
        </row>
        <row r="421">
          <cell r="B421">
            <v>650157</v>
          </cell>
          <cell r="C421">
            <v>6</v>
          </cell>
          <cell r="D421" t="str">
            <v>ค่าใช้จ่ายเลี้ยงรับรองลูกค้า - Mr.Souvik</v>
          </cell>
        </row>
        <row r="422">
          <cell r="B422">
            <v>650160</v>
          </cell>
          <cell r="C422">
            <v>6</v>
          </cell>
          <cell r="D422" t="str">
            <v>ค่าเลี้ยงรับรอง - แผนกขาย</v>
          </cell>
          <cell r="E422">
            <v>1214</v>
          </cell>
          <cell r="H422">
            <v>1214</v>
          </cell>
        </row>
        <row r="423">
          <cell r="B423">
            <v>650161</v>
          </cell>
          <cell r="C423">
            <v>6</v>
          </cell>
          <cell r="D423" t="str">
            <v>ค่าเลี้ยงรับรอง - K.Sunanta</v>
          </cell>
          <cell r="E423">
            <v>22390</v>
          </cell>
          <cell r="H423">
            <v>22390</v>
          </cell>
        </row>
        <row r="424">
          <cell r="B424">
            <v>650162</v>
          </cell>
          <cell r="C424">
            <v>6</v>
          </cell>
          <cell r="D424" t="str">
            <v>ค่าเลี้ยงรับรอง - K.Swin</v>
          </cell>
          <cell r="E424">
            <v>15478.82</v>
          </cell>
          <cell r="H424">
            <v>15478.82</v>
          </cell>
        </row>
        <row r="425">
          <cell r="B425">
            <v>650163</v>
          </cell>
          <cell r="C425">
            <v>6</v>
          </cell>
          <cell r="D425" t="str">
            <v>ค่าเลี้ยงรับรอง - K.Watchara</v>
          </cell>
          <cell r="E425">
            <v>37219</v>
          </cell>
          <cell r="H425">
            <v>37219</v>
          </cell>
        </row>
        <row r="426">
          <cell r="B426">
            <v>650164</v>
          </cell>
          <cell r="C426">
            <v>6</v>
          </cell>
          <cell r="D426" t="str">
            <v>ค่าเลี้ยงรับรอง - K.Jirapat</v>
          </cell>
          <cell r="E426">
            <v>375</v>
          </cell>
          <cell r="H426">
            <v>375</v>
          </cell>
        </row>
        <row r="427">
          <cell r="B427">
            <v>650165</v>
          </cell>
          <cell r="C427">
            <v>6</v>
          </cell>
          <cell r="D427" t="str">
            <v>ค่าเลี้ยงรับรอง - K.Prouduan</v>
          </cell>
        </row>
        <row r="428">
          <cell r="B428">
            <v>660000</v>
          </cell>
          <cell r="C428">
            <v>6</v>
          </cell>
          <cell r="D428" t="str">
            <v>***  ค่าปรับ,ค่าธรรมเนียมต่างๆ  ***</v>
          </cell>
        </row>
        <row r="429">
          <cell r="B429">
            <v>660010</v>
          </cell>
          <cell r="C429">
            <v>6</v>
          </cell>
          <cell r="D429" t="str">
            <v>ค่าเบี้ยปรับ เงินเพิ่ม</v>
          </cell>
          <cell r="E429">
            <v>60905.63</v>
          </cell>
          <cell r="F429">
            <v>0.3</v>
          </cell>
          <cell r="H429">
            <v>60905.93</v>
          </cell>
        </row>
        <row r="430">
          <cell r="B430">
            <v>660020</v>
          </cell>
          <cell r="C430">
            <v>6</v>
          </cell>
          <cell r="D430" t="str">
            <v>ค่าธรรมเนียมธนาคาร</v>
          </cell>
          <cell r="E430">
            <v>99746.41</v>
          </cell>
          <cell r="F430">
            <v>1095</v>
          </cell>
          <cell r="H430">
            <v>100841.41</v>
          </cell>
        </row>
        <row r="431">
          <cell r="B431">
            <v>660030</v>
          </cell>
          <cell r="C431">
            <v>6</v>
          </cell>
          <cell r="D431" t="str">
            <v>ค่าธรรมเนียมอื่นๆ</v>
          </cell>
          <cell r="E431">
            <v>145903.45000000001</v>
          </cell>
          <cell r="G431">
            <v>-369326.15</v>
          </cell>
          <cell r="H431">
            <v>-223422.7</v>
          </cell>
        </row>
        <row r="432">
          <cell r="B432">
            <v>660040</v>
          </cell>
          <cell r="C432">
            <v>6</v>
          </cell>
          <cell r="D432" t="str">
            <v>ภาษีซื้อที่ขอคืนไม่ได้</v>
          </cell>
          <cell r="E432">
            <v>15760.92</v>
          </cell>
          <cell r="F432">
            <v>3168.81</v>
          </cell>
          <cell r="H432">
            <v>18929.73</v>
          </cell>
        </row>
        <row r="433">
          <cell r="B433">
            <v>660041</v>
          </cell>
          <cell r="C433">
            <v>6</v>
          </cell>
          <cell r="D433" t="str">
            <v>ภาษีนิติบุคคล</v>
          </cell>
        </row>
        <row r="434">
          <cell r="B434">
            <v>669000</v>
          </cell>
          <cell r="C434">
            <v>6</v>
          </cell>
          <cell r="D434" t="str">
            <v>รายจ่ายอื่นๆ</v>
          </cell>
          <cell r="E434">
            <v>4579.76</v>
          </cell>
          <cell r="F434">
            <v>1781.58</v>
          </cell>
          <cell r="H434">
            <v>6361.34</v>
          </cell>
        </row>
        <row r="435">
          <cell r="B435">
            <v>669100</v>
          </cell>
          <cell r="C435">
            <v>6</v>
          </cell>
          <cell r="D435" t="str">
            <v>เงินบริจาค</v>
          </cell>
          <cell r="E435">
            <v>5500</v>
          </cell>
          <cell r="H435">
            <v>5500</v>
          </cell>
        </row>
        <row r="436">
          <cell r="B436">
            <v>669200</v>
          </cell>
          <cell r="C436">
            <v>6</v>
          </cell>
          <cell r="D436" t="str">
            <v>ค่าใช้จ่ายในการขอคืนบัตรภาษี</v>
          </cell>
          <cell r="E436">
            <v>31506</v>
          </cell>
          <cell r="F436">
            <v>15749.54</v>
          </cell>
          <cell r="H436">
            <v>47255.54</v>
          </cell>
        </row>
        <row r="437">
          <cell r="B437">
            <v>669300</v>
          </cell>
          <cell r="C437">
            <v>6</v>
          </cell>
          <cell r="D437" t="str">
            <v>ค่ารักษาความสะอาดสำนักงานใหญ่</v>
          </cell>
        </row>
        <row r="438">
          <cell r="B438">
            <v>671000</v>
          </cell>
          <cell r="C438">
            <v>6</v>
          </cell>
          <cell r="D438" t="str">
            <v>***    ดอกเบี้ยจ่าย  ***</v>
          </cell>
        </row>
        <row r="439">
          <cell r="B439">
            <v>671100</v>
          </cell>
          <cell r="C439">
            <v>6</v>
          </cell>
          <cell r="D439" t="str">
            <v>ดอกเบี้ยจ่ายเงินเบิกเกินบัญชีธ.-เอเชีย</v>
          </cell>
        </row>
        <row r="440">
          <cell r="B440">
            <v>671200</v>
          </cell>
          <cell r="C440">
            <v>6</v>
          </cell>
          <cell r="D440" t="str">
            <v>ดอกเบี้ยจ่ายเงินกู้บริษัทแม่</v>
          </cell>
          <cell r="E440">
            <v>2076917.23</v>
          </cell>
          <cell r="F440">
            <v>130489.8</v>
          </cell>
          <cell r="H440">
            <v>2207407.0299999998</v>
          </cell>
        </row>
        <row r="441">
          <cell r="B441">
            <v>680000</v>
          </cell>
          <cell r="C441">
            <v>6</v>
          </cell>
          <cell r="D441" t="str">
            <v>***  ค่าเสื่อมราคา  ***</v>
          </cell>
        </row>
        <row r="442">
          <cell r="B442">
            <v>681010</v>
          </cell>
          <cell r="C442">
            <v>6</v>
          </cell>
          <cell r="D442" t="str">
            <v>ค่าเสื่อมราคา-สำนักงาน</v>
          </cell>
          <cell r="E442">
            <v>106844.89</v>
          </cell>
          <cell r="F442">
            <v>9916.74</v>
          </cell>
          <cell r="H442">
            <v>116761.63</v>
          </cell>
        </row>
        <row r="443">
          <cell r="B443">
            <v>681020</v>
          </cell>
          <cell r="C443">
            <v>6</v>
          </cell>
          <cell r="D443" t="str">
            <v>ค่าเสื่อมราคา- อุปกรณ์สำนักงาน</v>
          </cell>
          <cell r="E443">
            <v>54178.38</v>
          </cell>
          <cell r="F443">
            <v>5028.53</v>
          </cell>
          <cell r="H443">
            <v>59206.91</v>
          </cell>
        </row>
        <row r="444">
          <cell r="B444">
            <v>681030</v>
          </cell>
          <cell r="C444">
            <v>6</v>
          </cell>
          <cell r="D444" t="str">
            <v>ค่าเสื่อมราคา-เฟอร์นิเจอร์ตกแต่งสำนักงาน</v>
          </cell>
          <cell r="E444">
            <v>64193.38</v>
          </cell>
          <cell r="F444">
            <v>5958.07</v>
          </cell>
          <cell r="H444">
            <v>70151.45</v>
          </cell>
        </row>
        <row r="445">
          <cell r="B445">
            <v>682010</v>
          </cell>
          <cell r="C445">
            <v>6</v>
          </cell>
          <cell r="D445" t="str">
            <v>ค่าเสื่อมราคา-ยานพาหนะสำนักงาน</v>
          </cell>
          <cell r="E445">
            <v>854901.36</v>
          </cell>
          <cell r="F445">
            <v>753.42</v>
          </cell>
          <cell r="H445">
            <v>855654.78</v>
          </cell>
        </row>
        <row r="446">
          <cell r="B446">
            <v>682020</v>
          </cell>
          <cell r="C446">
            <v>6</v>
          </cell>
          <cell r="D446" t="str">
            <v>ค่าเสื่อมราคา-คอมพิวเตอร์และซอฟแวร์สำนักงาน</v>
          </cell>
          <cell r="E446">
            <v>252583.13</v>
          </cell>
          <cell r="F446">
            <v>20802.87</v>
          </cell>
          <cell r="G446">
            <v>-24389.85</v>
          </cell>
          <cell r="H446">
            <v>248996.15</v>
          </cell>
        </row>
        <row r="447">
          <cell r="B447">
            <v>690010</v>
          </cell>
          <cell r="C447">
            <v>6</v>
          </cell>
          <cell r="D447" t="str">
            <v>สำรองสินค้าล้าสมัย</v>
          </cell>
        </row>
        <row r="448">
          <cell r="B448">
            <v>700000</v>
          </cell>
          <cell r="C448">
            <v>7</v>
          </cell>
          <cell r="D448" t="str">
            <v>***ค่าใช้จ่ายในการจัดจำหน่าย***</v>
          </cell>
        </row>
        <row r="449">
          <cell r="B449">
            <v>700100</v>
          </cell>
          <cell r="C449">
            <v>7</v>
          </cell>
          <cell r="D449" t="str">
            <v>ค่าขนส่งสินค้าภายในประเทศ</v>
          </cell>
          <cell r="E449">
            <v>667674</v>
          </cell>
          <cell r="H449">
            <v>667674</v>
          </cell>
        </row>
        <row r="450">
          <cell r="B450">
            <v>700200</v>
          </cell>
          <cell r="C450">
            <v>7</v>
          </cell>
          <cell r="D450" t="str">
            <v>ค่าขนส่งสินค้าส่งออก</v>
          </cell>
          <cell r="E450">
            <v>406440</v>
          </cell>
          <cell r="F450">
            <v>17000</v>
          </cell>
          <cell r="H450">
            <v>423440</v>
          </cell>
        </row>
        <row r="451">
          <cell r="B451">
            <v>700300</v>
          </cell>
          <cell r="C451">
            <v>7</v>
          </cell>
          <cell r="D451" t="str">
            <v>ค่าระวางสินค้า</v>
          </cell>
          <cell r="E451">
            <v>2371016.59</v>
          </cell>
          <cell r="F451">
            <v>65996</v>
          </cell>
          <cell r="H451">
            <v>2437012.59</v>
          </cell>
        </row>
        <row r="452">
          <cell r="B452">
            <v>700400</v>
          </cell>
          <cell r="C452">
            <v>7</v>
          </cell>
          <cell r="D452" t="str">
            <v>ค่าประกันภัยสินค้าส่งออก</v>
          </cell>
          <cell r="E452">
            <v>125118</v>
          </cell>
          <cell r="F452">
            <v>836</v>
          </cell>
          <cell r="H452">
            <v>125954</v>
          </cell>
        </row>
        <row r="453">
          <cell r="B453">
            <v>700401</v>
          </cell>
          <cell r="C453">
            <v>7</v>
          </cell>
          <cell r="D453" t="str">
            <v>ค่าใช้จ่ายเกี่ยวกับการส่งออก</v>
          </cell>
          <cell r="E453">
            <v>460735.67</v>
          </cell>
          <cell r="F453">
            <v>1723</v>
          </cell>
          <cell r="H453">
            <v>462458.67</v>
          </cell>
        </row>
        <row r="454">
          <cell r="B454">
            <v>700500</v>
          </cell>
          <cell r="C454">
            <v>7</v>
          </cell>
          <cell r="D454" t="str">
            <v>ค่าพิธีการทางศุลกากร</v>
          </cell>
          <cell r="E454">
            <v>265232.71000000002</v>
          </cell>
          <cell r="F454">
            <v>28504.44</v>
          </cell>
          <cell r="H454">
            <v>293737.15000000002</v>
          </cell>
        </row>
        <row r="455">
          <cell r="B455">
            <v>700600</v>
          </cell>
          <cell r="C455">
            <v>7</v>
          </cell>
          <cell r="D455" t="str">
            <v>ค่าใช้จ่ายในการส่งสินค้าตัวอย่าง</v>
          </cell>
        </row>
        <row r="456">
          <cell r="B456">
            <v>700601</v>
          </cell>
          <cell r="C456">
            <v>7</v>
          </cell>
          <cell r="D456" t="str">
            <v>ค่าใช้จ่ายในการเช่ารถยก</v>
          </cell>
          <cell r="E456">
            <v>273166.65999999997</v>
          </cell>
          <cell r="H456">
            <v>273166.65999999997</v>
          </cell>
        </row>
        <row r="457">
          <cell r="B457">
            <v>700700</v>
          </cell>
          <cell r="C457">
            <v>7</v>
          </cell>
          <cell r="D457" t="str">
            <v>ค่าเช่าโกดังเก็บสินค้า</v>
          </cell>
          <cell r="E457">
            <v>205920</v>
          </cell>
          <cell r="F457">
            <v>5400</v>
          </cell>
          <cell r="H457">
            <v>211320</v>
          </cell>
        </row>
        <row r="458">
          <cell r="B458">
            <v>700701</v>
          </cell>
          <cell r="C458">
            <v>7</v>
          </cell>
          <cell r="D458" t="str">
            <v>ค่าเช่าโกดังเก็บสินค้าสำเร็จรูปที่เคลื่อนย้ายจากโรงงาน</v>
          </cell>
          <cell r="E458">
            <v>389671.73</v>
          </cell>
          <cell r="F458">
            <v>820.36</v>
          </cell>
          <cell r="H458">
            <v>390492.09</v>
          </cell>
        </row>
        <row r="459">
          <cell r="B459">
            <v>700702</v>
          </cell>
          <cell r="C459">
            <v>7</v>
          </cell>
          <cell r="D459" t="str">
            <v>ค่าเช่าโกดังเก็บวัตถุดิบเคลื่อนย้ายจากโรงงานไปบางปู</v>
          </cell>
          <cell r="E459">
            <v>623695.48</v>
          </cell>
          <cell r="F459">
            <v>41307.19</v>
          </cell>
          <cell r="H459">
            <v>665002.67000000004</v>
          </cell>
        </row>
        <row r="460">
          <cell r="B460">
            <v>700800</v>
          </cell>
          <cell r="C460">
            <v>7</v>
          </cell>
          <cell r="D460" t="str">
            <v>ค่าแรงทางตรง - แผนกคลังสินค้า</v>
          </cell>
          <cell r="E460">
            <v>185222</v>
          </cell>
          <cell r="F460">
            <v>9074</v>
          </cell>
          <cell r="H460">
            <v>194296</v>
          </cell>
        </row>
        <row r="461">
          <cell r="B461">
            <v>700801</v>
          </cell>
          <cell r="C461">
            <v>7</v>
          </cell>
          <cell r="D461" t="str">
            <v>ค่าล่วงเวลาทางตรง - แผนกคลังสินค้า</v>
          </cell>
          <cell r="E461">
            <v>22890.58</v>
          </cell>
          <cell r="H461">
            <v>22890.58</v>
          </cell>
        </row>
        <row r="462">
          <cell r="B462">
            <v>700802</v>
          </cell>
          <cell r="C462">
            <v>7</v>
          </cell>
          <cell r="D462" t="str">
            <v>ค่าโบนัสทางตรง - แผนกคลังสินค้า</v>
          </cell>
          <cell r="E462">
            <v>26755</v>
          </cell>
          <cell r="F462">
            <v>36860</v>
          </cell>
          <cell r="G462">
            <v>-18085</v>
          </cell>
          <cell r="H462">
            <v>45530</v>
          </cell>
        </row>
        <row r="463">
          <cell r="B463">
            <v>700803</v>
          </cell>
          <cell r="C463">
            <v>7</v>
          </cell>
          <cell r="D463" t="str">
            <v>ค่าแรงงานทางอ้อม - แผนกคลังสินค้า</v>
          </cell>
          <cell r="E463">
            <v>383250</v>
          </cell>
          <cell r="F463">
            <v>29750</v>
          </cell>
          <cell r="H463">
            <v>413000</v>
          </cell>
        </row>
        <row r="464">
          <cell r="B464">
            <v>700804</v>
          </cell>
          <cell r="C464">
            <v>7</v>
          </cell>
          <cell r="D464" t="str">
            <v>ค่าล่วงเวลา - แผนกคลังสินค้า</v>
          </cell>
          <cell r="E464">
            <v>13251.75</v>
          </cell>
          <cell r="H464">
            <v>13251.75</v>
          </cell>
        </row>
        <row r="465">
          <cell r="B465">
            <v>700805</v>
          </cell>
          <cell r="C465">
            <v>7</v>
          </cell>
          <cell r="D465" t="str">
            <v>โบนัส - แผนกคลังสินค้า</v>
          </cell>
          <cell r="E465">
            <v>50625</v>
          </cell>
          <cell r="F465">
            <v>5000</v>
          </cell>
          <cell r="G465">
            <v>-25875</v>
          </cell>
          <cell r="H465">
            <v>29750</v>
          </cell>
        </row>
        <row r="466">
          <cell r="B466">
            <v>700806</v>
          </cell>
          <cell r="C466">
            <v>7</v>
          </cell>
          <cell r="D466" t="str">
            <v>ค่าเบี้ยประกันสังคม - คลังสินค้า</v>
          </cell>
          <cell r="E466">
            <v>21951</v>
          </cell>
          <cell r="F466">
            <v>1483</v>
          </cell>
          <cell r="H466">
            <v>23434</v>
          </cell>
        </row>
        <row r="467">
          <cell r="B467">
            <v>700807</v>
          </cell>
          <cell r="C467">
            <v>7</v>
          </cell>
          <cell r="D467" t="str">
            <v>ค่าสัมนา และ ฝึกอบรม</v>
          </cell>
        </row>
        <row r="468">
          <cell r="B468">
            <v>700808</v>
          </cell>
          <cell r="C468">
            <v>7</v>
          </cell>
          <cell r="D468" t="str">
            <v>เงินชดเชยให้ออกจากงาน - แผนกคลังสินค้า</v>
          </cell>
          <cell r="F468">
            <v>104390</v>
          </cell>
          <cell r="H468">
            <v>104390</v>
          </cell>
        </row>
        <row r="469">
          <cell r="H469">
            <v>-1.6065314412117004E-8</v>
          </cell>
        </row>
      </sheetData>
      <sheetData sheetId="3"/>
      <sheetData sheetId="4"/>
      <sheetData sheetId="5" refreshError="1"/>
      <sheetData sheetId="6" refreshError="1"/>
      <sheetData sheetId="7" refreshError="1"/>
      <sheetData sheetId="8" refreshError="1"/>
      <sheetData sheetId="9" refreshError="1"/>
      <sheetData sheetId="10" refreshError="1"/>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LPK"/>
      <sheetName val="LPAN"/>
      <sheetName val="ARUS KAS"/>
      <sheetName val="CALK"/>
      <sheetName val="WS"/>
      <sheetName val="GRAFIK"/>
      <sheetName val="Rekalkulasi Aset"/>
      <sheetName val="LAMP PEMBIAYAAN"/>
      <sheetName val="DAFTAR AKUN"/>
      <sheetName val="NERACA"/>
      <sheetName val="LR"/>
      <sheetName val="LABA DITAHAN"/>
      <sheetName val="LAP. ARUS KAS"/>
      <sheetName val="DAFTAR ASET"/>
      <sheetName val="GL"/>
      <sheetName val="DAFTAR AKUN 2018"/>
    </sheetNames>
    <sheetDataSet>
      <sheetData sheetId="0"/>
      <sheetData sheetId="1"/>
      <sheetData sheetId="2"/>
      <sheetData sheetId="3"/>
      <sheetData sheetId="4"/>
      <sheetData sheetId="5">
        <row r="15">
          <cell r="E15">
            <v>68999196.729999989</v>
          </cell>
        </row>
      </sheetData>
      <sheetData sheetId="6">
        <row r="300">
          <cell r="F300">
            <v>96000000</v>
          </cell>
        </row>
      </sheetData>
      <sheetData sheetId="7">
        <row r="13">
          <cell r="G13">
            <v>188380</v>
          </cell>
        </row>
        <row r="64">
          <cell r="G64">
            <v>0</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LPK"/>
      <sheetName val="LPAN"/>
      <sheetName val="ARUS KAS"/>
      <sheetName val="CALK"/>
      <sheetName val="WS"/>
      <sheetName val="GRAFIK"/>
      <sheetName val="Rekalkulasi Aset"/>
      <sheetName val="LAMP PEMBIAYAAN"/>
      <sheetName val="DAFTAR AKUN"/>
      <sheetName val="NERACA"/>
      <sheetName val="LR"/>
      <sheetName val="LABA DITAHAN"/>
      <sheetName val="LAP. ARUS KAS"/>
      <sheetName val="DAFTAR ASET"/>
      <sheetName val="GL"/>
      <sheetName val="DAFTAR AKUN 2018"/>
    </sheetNames>
    <sheetDataSet>
      <sheetData sheetId="0"/>
      <sheetData sheetId="1"/>
      <sheetData sheetId="2"/>
      <sheetData sheetId="3"/>
      <sheetData sheetId="4"/>
      <sheetData sheetId="5">
        <row r="16">
          <cell r="E16">
            <v>39881244</v>
          </cell>
        </row>
      </sheetData>
      <sheetData sheetId="6"/>
      <sheetData sheetId="7">
        <row r="13">
          <cell r="G13">
            <v>188380</v>
          </cell>
        </row>
        <row r="78">
          <cell r="G78">
            <v>136252620</v>
          </cell>
        </row>
        <row r="79">
          <cell r="G79">
            <v>389087226</v>
          </cell>
        </row>
        <row r="197">
          <cell r="G197">
            <v>0</v>
          </cell>
        </row>
        <row r="214">
          <cell r="G214">
            <v>0</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LPK"/>
      <sheetName val="LPAN"/>
      <sheetName val="ARUS KAS"/>
      <sheetName val="CALK"/>
      <sheetName val="WS"/>
      <sheetName val="GRAFIK"/>
      <sheetName val="RASIO KEUANGAN"/>
      <sheetName val="Rekalkulasi Aset (2)"/>
      <sheetName val="Sheet1 (2)"/>
      <sheetName val="Sheet1"/>
    </sheetNames>
    <sheetDataSet>
      <sheetData sheetId="0"/>
      <sheetData sheetId="1"/>
      <sheetData sheetId="2"/>
      <sheetData sheetId="3"/>
      <sheetData sheetId="4"/>
      <sheetData sheetId="5"/>
      <sheetData sheetId="6"/>
      <sheetData sheetId="7"/>
      <sheetData sheetId="8">
        <row r="67">
          <cell r="C67" t="str">
            <v>JANUARI</v>
          </cell>
          <cell r="D67" t="str">
            <v>FEBRUARI</v>
          </cell>
          <cell r="E67" t="str">
            <v>MARET</v>
          </cell>
          <cell r="F67" t="str">
            <v>APRIL</v>
          </cell>
          <cell r="K67" t="str">
            <v>JANUARI</v>
          </cell>
          <cell r="L67" t="str">
            <v>FEBRUARI</v>
          </cell>
          <cell r="M67" t="str">
            <v>MARET</v>
          </cell>
          <cell r="N67" t="str">
            <v>APRIL</v>
          </cell>
        </row>
        <row r="68">
          <cell r="B68" t="str">
            <v>TANPA PEMBATASAN</v>
          </cell>
          <cell r="C68">
            <v>1999808686.1299999</v>
          </cell>
          <cell r="D68">
            <v>2655710644.1399999</v>
          </cell>
          <cell r="E68">
            <v>1900582794.6199999</v>
          </cell>
          <cell r="F68">
            <v>2413323053.4099998</v>
          </cell>
          <cell r="J68" t="str">
            <v>JUMLAH</v>
          </cell>
          <cell r="K68">
            <v>1196164176.0899999</v>
          </cell>
          <cell r="L68">
            <v>1144400825.3399999</v>
          </cell>
          <cell r="M68">
            <v>1583857929.4200001</v>
          </cell>
          <cell r="N68">
            <v>1753639954.4000001</v>
          </cell>
        </row>
        <row r="69">
          <cell r="B69" t="str">
            <v>DENGAN PEMBATASAN</v>
          </cell>
          <cell r="C69">
            <v>15500000</v>
          </cell>
          <cell r="D69">
            <v>48250000</v>
          </cell>
          <cell r="E69">
            <v>31000000</v>
          </cell>
          <cell r="F69">
            <v>124400000</v>
          </cell>
        </row>
        <row r="96">
          <cell r="C96" t="str">
            <v>JANUARI</v>
          </cell>
          <cell r="D96" t="str">
            <v>FEBRUARI</v>
          </cell>
          <cell r="E96" t="str">
            <v>MARET</v>
          </cell>
          <cell r="F96" t="str">
            <v>APRIL</v>
          </cell>
          <cell r="K96" t="str">
            <v>JANUARI</v>
          </cell>
          <cell r="L96" t="str">
            <v>FEBRUARI</v>
          </cell>
          <cell r="M96" t="str">
            <v>MARET</v>
          </cell>
          <cell r="N96" t="str">
            <v>APRIL</v>
          </cell>
        </row>
        <row r="97">
          <cell r="B97" t="str">
            <v>JUMLAH</v>
          </cell>
          <cell r="C97">
            <v>11200000</v>
          </cell>
          <cell r="D97">
            <v>32675000</v>
          </cell>
          <cell r="E97">
            <v>113150000</v>
          </cell>
          <cell r="F97">
            <v>137300000</v>
          </cell>
          <cell r="J97" t="str">
            <v>JUMLAH</v>
          </cell>
          <cell r="K97">
            <v>1997524216.3599999</v>
          </cell>
          <cell r="L97">
            <v>2619266509</v>
          </cell>
          <cell r="M97">
            <v>1872926625</v>
          </cell>
          <cell r="N97">
            <v>1994133509</v>
          </cell>
        </row>
        <row r="127">
          <cell r="C127" t="str">
            <v>JANUARI</v>
          </cell>
          <cell r="D127" t="str">
            <v>FEBRUARI</v>
          </cell>
          <cell r="E127" t="str">
            <v>MARET</v>
          </cell>
          <cell r="F127" t="str">
            <v>APRIL</v>
          </cell>
        </row>
        <row r="128">
          <cell r="B128" t="str">
            <v>JUMLAH</v>
          </cell>
          <cell r="C128">
            <v>807944510.03999996</v>
          </cell>
          <cell r="D128">
            <v>1526884818.8</v>
          </cell>
          <cell r="E128">
            <v>234574865.19999981</v>
          </cell>
          <cell r="F128">
            <v>646783099.00999975</v>
          </cell>
        </row>
      </sheetData>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LPK"/>
      <sheetName val="LPAN"/>
      <sheetName val="ARUS KAS"/>
      <sheetName val="CALK"/>
      <sheetName val="WS"/>
      <sheetName val="GRAFIK"/>
      <sheetName val="Rekalkulasi Aset (2)"/>
      <sheetName val="NERACA 2022"/>
      <sheetName val="LR 2022"/>
    </sheetNames>
    <sheetDataSet>
      <sheetData sheetId="0" refreshError="1"/>
      <sheetData sheetId="1" refreshError="1"/>
      <sheetData sheetId="2" refreshError="1">
        <row r="16">
          <cell r="I16">
            <v>6560605696.0326672</v>
          </cell>
        </row>
        <row r="18">
          <cell r="I18">
            <v>29500000</v>
          </cell>
        </row>
        <row r="22">
          <cell r="I22">
            <v>7311067664.0326672</v>
          </cell>
        </row>
        <row r="27">
          <cell r="I27">
            <v>4097530058.2133336</v>
          </cell>
        </row>
        <row r="28">
          <cell r="G28">
            <v>9684457042.9033337</v>
          </cell>
          <cell r="I28">
            <v>11408597722.246</v>
          </cell>
        </row>
        <row r="41">
          <cell r="I41">
            <v>481941531.60000002</v>
          </cell>
        </row>
        <row r="47">
          <cell r="I47">
            <v>0</v>
          </cell>
        </row>
        <row r="48">
          <cell r="G48">
            <v>284685670.60000002</v>
          </cell>
          <cell r="I48">
            <v>481941531.60000002</v>
          </cell>
        </row>
        <row r="56">
          <cell r="G56">
            <v>9399771372.003334</v>
          </cell>
          <cell r="I56">
            <v>10926656190.803333</v>
          </cell>
        </row>
      </sheetData>
      <sheetData sheetId="3" refreshError="1">
        <row r="46">
          <cell r="I46">
            <v>807944510.03999996</v>
          </cell>
          <cell r="K46">
            <v>1526884818.8</v>
          </cell>
        </row>
      </sheetData>
      <sheetData sheetId="4" refreshError="1"/>
      <sheetData sheetId="5" refreshError="1"/>
      <sheetData sheetId="6" refreshError="1"/>
      <sheetData sheetId="7" refreshError="1"/>
      <sheetData sheetId="8" refreshError="1">
        <row r="15">
          <cell r="C15">
            <v>807944510.03999996</v>
          </cell>
          <cell r="J15">
            <v>1526884818.8</v>
          </cell>
        </row>
      </sheetData>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LPK"/>
      <sheetName val="LPAN"/>
      <sheetName val="ARUS KAS"/>
      <sheetName val="CALK"/>
      <sheetName val="WS"/>
      <sheetName val="GRAFIK"/>
      <sheetName val="Rekalkulasi Aset"/>
      <sheetName val="NERACA JAN"/>
      <sheetName val="LR JAN"/>
    </sheetNames>
    <sheetDataSet>
      <sheetData sheetId="0"/>
      <sheetData sheetId="1"/>
      <sheetData sheetId="2">
        <row r="16">
          <cell r="I16">
            <v>4728533178.4200001</v>
          </cell>
        </row>
        <row r="18">
          <cell r="I18">
            <v>29500000</v>
          </cell>
        </row>
        <row r="22">
          <cell r="I22">
            <v>5560937851.8366671</v>
          </cell>
        </row>
        <row r="27">
          <cell r="I27">
            <v>4123519191.4833336</v>
          </cell>
        </row>
        <row r="28">
          <cell r="I28">
            <v>9684457043.3199997</v>
          </cell>
        </row>
        <row r="40">
          <cell r="I40">
            <v>278685670.60000002</v>
          </cell>
        </row>
        <row r="46">
          <cell r="I46">
            <v>6000000</v>
          </cell>
        </row>
        <row r="47">
          <cell r="I47">
            <v>284685670.60000002</v>
          </cell>
        </row>
        <row r="55">
          <cell r="I55">
            <v>9399771372.003334</v>
          </cell>
        </row>
      </sheetData>
      <sheetData sheetId="3">
        <row r="12">
          <cell r="K12">
            <v>1997524216.3599999</v>
          </cell>
        </row>
        <row r="13">
          <cell r="K13">
            <v>1003500</v>
          </cell>
        </row>
        <row r="35">
          <cell r="K35">
            <v>15500000</v>
          </cell>
        </row>
        <row r="44">
          <cell r="K44">
            <v>807944510.03999996</v>
          </cell>
        </row>
      </sheetData>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FTAR ISI"/>
      <sheetName val="POSISI KEUANGAN"/>
      <sheetName val="LPK"/>
      <sheetName val="LPAN"/>
      <sheetName val="ARUS KAS"/>
      <sheetName val="CALK"/>
      <sheetName val="WS"/>
      <sheetName val="GRAFIK"/>
      <sheetName val="RASIO KEUANGAN"/>
      <sheetName val="Rekalkulasi Aset (2)"/>
      <sheetName val="Sheet1 (2)"/>
      <sheetName val="Sheet1"/>
    </sheetNames>
    <sheetDataSet>
      <sheetData sheetId="0"/>
      <sheetData sheetId="1"/>
      <sheetData sheetId="2"/>
      <sheetData sheetId="3"/>
      <sheetData sheetId="4"/>
      <sheetData sheetId="5"/>
      <sheetData sheetId="6"/>
      <sheetData sheetId="7"/>
      <sheetData sheetId="8">
        <row r="67">
          <cell r="C67" t="str">
            <v>JANUARI</v>
          </cell>
        </row>
      </sheetData>
      <sheetData sheetId="9"/>
      <sheetData sheetId="10"/>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2C78-A330-4748-93BF-AE8301BA3EB6}">
  <dimension ref="B12:T264"/>
  <sheetViews>
    <sheetView view="pageBreakPreview" zoomScaleNormal="70" zoomScaleSheetLayoutView="100" workbookViewId="0">
      <selection activeCell="B23" sqref="B23"/>
    </sheetView>
  </sheetViews>
  <sheetFormatPr defaultColWidth="9.140625" defaultRowHeight="13.5" x14ac:dyDescent="0.25"/>
  <cols>
    <col min="1" max="1" width="3.85546875" style="2" customWidth="1"/>
    <col min="2" max="2" width="2.85546875" style="2" customWidth="1"/>
    <col min="3" max="3" width="8.7109375" style="2" customWidth="1"/>
    <col min="4" max="4" width="13.28515625" style="2" customWidth="1"/>
    <col min="5" max="5" width="9.140625" style="2"/>
    <col min="6" max="6" width="8" style="2" customWidth="1"/>
    <col min="7" max="7" width="22" style="2" customWidth="1"/>
    <col min="8" max="8" width="36.5703125" style="2" customWidth="1"/>
    <col min="9" max="16384" width="9.140625" style="2"/>
  </cols>
  <sheetData>
    <row r="12" spans="2:8" ht="12.75" customHeight="1" x14ac:dyDescent="0.25">
      <c r="B12" s="1"/>
      <c r="C12" s="1"/>
      <c r="D12" s="1"/>
      <c r="E12" s="1"/>
      <c r="F12" s="1"/>
      <c r="G12" s="1"/>
      <c r="H12" s="1"/>
    </row>
    <row r="13" spans="2:8" x14ac:dyDescent="0.25">
      <c r="B13" s="1"/>
      <c r="C13" s="1"/>
      <c r="D13" s="1"/>
      <c r="E13" s="1"/>
      <c r="F13" s="1"/>
      <c r="G13" s="1"/>
      <c r="H13" s="1"/>
    </row>
    <row r="14" spans="2:8" x14ac:dyDescent="0.25">
      <c r="B14" s="3"/>
      <c r="C14" s="3"/>
      <c r="D14" s="3"/>
      <c r="E14" s="3"/>
      <c r="F14" s="3"/>
      <c r="G14" s="3"/>
      <c r="H14" s="3"/>
    </row>
    <row r="16" spans="2:8" ht="12.75" customHeight="1" x14ac:dyDescent="0.25">
      <c r="B16" s="4" t="s">
        <v>0</v>
      </c>
      <c r="C16" s="4"/>
      <c r="D16" s="4"/>
      <c r="E16" s="4"/>
      <c r="F16" s="4"/>
      <c r="G16" s="4"/>
      <c r="H16" s="4"/>
    </row>
    <row r="17" spans="2:9" x14ac:dyDescent="0.25">
      <c r="B17" s="4"/>
      <c r="C17" s="4"/>
      <c r="D17" s="4"/>
      <c r="E17" s="4"/>
      <c r="F17" s="4"/>
      <c r="G17" s="4"/>
      <c r="H17" s="4"/>
    </row>
    <row r="18" spans="2:9" ht="26.25" x14ac:dyDescent="0.25">
      <c r="B18" s="4" t="s">
        <v>1</v>
      </c>
      <c r="C18" s="4"/>
      <c r="D18" s="4"/>
      <c r="E18" s="4"/>
      <c r="F18" s="4"/>
      <c r="G18" s="4"/>
      <c r="H18" s="4"/>
    </row>
    <row r="19" spans="2:9" ht="20.25" x14ac:dyDescent="0.25">
      <c r="B19" s="5"/>
      <c r="C19" s="5"/>
      <c r="D19" s="5"/>
      <c r="E19" s="5"/>
      <c r="F19" s="5"/>
      <c r="G19" s="5"/>
      <c r="H19" s="5"/>
    </row>
    <row r="20" spans="2:9" ht="20.25" x14ac:dyDescent="0.25">
      <c r="B20" s="6" t="s">
        <v>2</v>
      </c>
      <c r="C20" s="6"/>
      <c r="D20" s="6"/>
      <c r="E20" s="6"/>
      <c r="F20" s="6"/>
      <c r="G20" s="6"/>
      <c r="H20" s="6"/>
    </row>
    <row r="21" spans="2:9" ht="21" x14ac:dyDescent="0.35">
      <c r="B21" s="5"/>
      <c r="C21" s="5"/>
      <c r="D21" s="5"/>
      <c r="E21" s="5"/>
      <c r="F21" s="5"/>
      <c r="G21" s="5"/>
      <c r="H21" s="5"/>
      <c r="I21" s="7"/>
    </row>
    <row r="22" spans="2:9" ht="51" customHeight="1" x14ac:dyDescent="0.25">
      <c r="B22" s="8" t="s">
        <v>962</v>
      </c>
      <c r="C22" s="8"/>
      <c r="D22" s="8"/>
      <c r="E22" s="8"/>
      <c r="F22" s="8"/>
      <c r="G22" s="8"/>
      <c r="H22" s="8"/>
    </row>
    <row r="23" spans="2:9" ht="20.25" x14ac:dyDescent="0.25">
      <c r="B23" s="5"/>
      <c r="C23" s="5"/>
      <c r="D23" s="5"/>
      <c r="E23" s="5"/>
      <c r="F23" s="5"/>
      <c r="G23" s="5"/>
      <c r="H23" s="5"/>
    </row>
    <row r="24" spans="2:9" ht="20.25" x14ac:dyDescent="0.25">
      <c r="B24" s="6"/>
      <c r="C24" s="6"/>
      <c r="D24" s="6"/>
      <c r="E24" s="6"/>
      <c r="F24" s="6"/>
      <c r="G24" s="6"/>
      <c r="H24" s="6"/>
    </row>
    <row r="25" spans="2:9" ht="20.25" x14ac:dyDescent="0.25">
      <c r="B25" s="9"/>
      <c r="C25" s="9"/>
      <c r="D25" s="9"/>
      <c r="E25" s="9"/>
      <c r="F25" s="9"/>
      <c r="G25" s="9"/>
      <c r="H25" s="9"/>
    </row>
    <row r="26" spans="2:9" ht="20.25" x14ac:dyDescent="0.25">
      <c r="B26" s="9"/>
      <c r="C26" s="9"/>
      <c r="D26" s="9"/>
      <c r="E26" s="9"/>
      <c r="F26" s="9"/>
      <c r="G26" s="9"/>
      <c r="H26" s="9"/>
    </row>
    <row r="27" spans="2:9" ht="20.25" x14ac:dyDescent="0.25">
      <c r="B27" s="9"/>
      <c r="C27" s="9"/>
      <c r="D27" s="9"/>
      <c r="E27" s="9"/>
      <c r="F27" s="9"/>
      <c r="G27" s="9"/>
      <c r="H27" s="9"/>
    </row>
    <row r="28" spans="2:9" x14ac:dyDescent="0.25">
      <c r="B28" s="10"/>
      <c r="C28" s="10"/>
      <c r="D28" s="10"/>
      <c r="E28" s="10"/>
      <c r="F28" s="10"/>
      <c r="G28" s="10"/>
      <c r="H28" s="10"/>
    </row>
    <row r="29" spans="2:9" x14ac:dyDescent="0.25">
      <c r="B29" s="10"/>
      <c r="C29" s="10"/>
      <c r="D29" s="10"/>
      <c r="E29" s="10"/>
      <c r="F29" s="10"/>
      <c r="G29" s="10"/>
      <c r="H29" s="10"/>
    </row>
    <row r="31" spans="2:9" x14ac:dyDescent="0.25">
      <c r="B31" s="11"/>
      <c r="C31" s="11"/>
      <c r="D31" s="11"/>
      <c r="E31" s="11"/>
      <c r="F31" s="11"/>
      <c r="G31" s="11"/>
      <c r="H31" s="11"/>
    </row>
    <row r="32" spans="2:9" x14ac:dyDescent="0.25">
      <c r="B32" s="3"/>
      <c r="C32" s="3"/>
      <c r="D32" s="3"/>
      <c r="E32" s="3"/>
      <c r="F32" s="3"/>
      <c r="G32" s="3"/>
      <c r="H32" s="3"/>
    </row>
    <row r="205" spans="3:13" x14ac:dyDescent="0.25">
      <c r="M205" s="2" t="s">
        <v>3</v>
      </c>
    </row>
    <row r="206" spans="3:13" ht="48.75" customHeight="1" x14ac:dyDescent="0.25">
      <c r="C206" s="12" t="s">
        <v>4</v>
      </c>
      <c r="D206" s="12"/>
      <c r="E206" s="12"/>
      <c r="F206" s="12"/>
      <c r="G206" s="12"/>
      <c r="H206" s="12"/>
      <c r="I206" s="12"/>
      <c r="J206" s="12"/>
      <c r="K206" s="12"/>
      <c r="L206" s="12"/>
      <c r="M206" s="13"/>
    </row>
    <row r="207" spans="3:13" ht="4.5" customHeight="1" x14ac:dyDescent="0.25"/>
    <row r="208" spans="3:13" ht="66.75" customHeight="1" x14ac:dyDescent="0.25">
      <c r="C208" s="14" t="s">
        <v>5</v>
      </c>
      <c r="D208" s="14"/>
      <c r="E208" s="14"/>
      <c r="F208" s="14"/>
      <c r="G208" s="14"/>
      <c r="H208" s="14"/>
      <c r="I208" s="14"/>
      <c r="J208" s="14"/>
      <c r="K208" s="14"/>
      <c r="L208" s="14"/>
    </row>
    <row r="209" spans="2:12" ht="3.75" customHeight="1" x14ac:dyDescent="0.25"/>
    <row r="210" spans="2:12" ht="65.25" customHeight="1" x14ac:dyDescent="0.25">
      <c r="C210" s="12" t="s">
        <v>6</v>
      </c>
      <c r="D210" s="12"/>
      <c r="E210" s="12"/>
      <c r="F210" s="12"/>
      <c r="G210" s="12"/>
      <c r="H210" s="12"/>
      <c r="I210" s="12"/>
      <c r="J210" s="12"/>
      <c r="K210" s="12"/>
      <c r="L210" s="12"/>
    </row>
    <row r="211" spans="2:12" ht="4.5" customHeight="1" x14ac:dyDescent="0.25"/>
    <row r="212" spans="2:12" x14ac:dyDescent="0.25">
      <c r="C212" s="12" t="s">
        <v>7</v>
      </c>
      <c r="D212" s="12"/>
      <c r="E212" s="12"/>
      <c r="F212" s="12"/>
      <c r="G212" s="12"/>
      <c r="H212" s="12"/>
      <c r="I212" s="12"/>
      <c r="J212" s="12"/>
      <c r="K212" s="12"/>
      <c r="L212" s="12"/>
    </row>
    <row r="213" spans="2:12" x14ac:dyDescent="0.25">
      <c r="C213" s="2" t="s">
        <v>8</v>
      </c>
      <c r="D213" s="12" t="s">
        <v>9</v>
      </c>
      <c r="E213" s="12"/>
      <c r="F213" s="12"/>
      <c r="G213" s="12"/>
      <c r="H213" s="12"/>
      <c r="I213" s="12"/>
      <c r="J213" s="12"/>
      <c r="K213" s="12"/>
      <c r="L213" s="12"/>
    </row>
    <row r="214" spans="2:12" ht="49.5" customHeight="1" x14ac:dyDescent="0.25">
      <c r="D214" s="12" t="s">
        <v>10</v>
      </c>
      <c r="E214" s="12"/>
      <c r="F214" s="12"/>
      <c r="G214" s="12"/>
      <c r="H214" s="12"/>
      <c r="I214" s="12"/>
      <c r="J214" s="12"/>
      <c r="K214" s="12"/>
      <c r="L214" s="12"/>
    </row>
    <row r="215" spans="2:12" x14ac:dyDescent="0.25">
      <c r="C215" s="2" t="s">
        <v>11</v>
      </c>
      <c r="D215" s="12" t="s">
        <v>12</v>
      </c>
      <c r="E215" s="12"/>
      <c r="F215" s="12"/>
      <c r="G215" s="12"/>
      <c r="H215" s="12"/>
      <c r="I215" s="12"/>
      <c r="J215" s="12"/>
      <c r="K215" s="12"/>
      <c r="L215" s="12"/>
    </row>
    <row r="216" spans="2:12" ht="97.5" customHeight="1" x14ac:dyDescent="0.25">
      <c r="D216" s="12" t="s">
        <v>13</v>
      </c>
      <c r="E216" s="12"/>
      <c r="F216" s="12"/>
      <c r="G216" s="12"/>
      <c r="H216" s="12"/>
      <c r="I216" s="12"/>
      <c r="J216" s="12"/>
      <c r="K216" s="12"/>
      <c r="L216" s="12"/>
    </row>
    <row r="217" spans="2:12" x14ac:dyDescent="0.25">
      <c r="B217" s="2" t="s">
        <v>14</v>
      </c>
      <c r="C217" s="2" t="s">
        <v>15</v>
      </c>
      <c r="D217" s="12" t="s">
        <v>16</v>
      </c>
      <c r="E217" s="12"/>
      <c r="F217" s="12"/>
      <c r="G217" s="12"/>
      <c r="H217" s="12"/>
      <c r="I217" s="12"/>
      <c r="J217" s="12"/>
      <c r="K217" s="12"/>
      <c r="L217" s="12"/>
    </row>
    <row r="218" spans="2:12" x14ac:dyDescent="0.25">
      <c r="D218" s="12" t="s">
        <v>17</v>
      </c>
      <c r="E218" s="12"/>
      <c r="F218" s="12"/>
      <c r="G218" s="12"/>
      <c r="H218" s="12"/>
      <c r="I218" s="12"/>
      <c r="J218" s="12"/>
      <c r="K218" s="12"/>
      <c r="L218" s="12"/>
    </row>
    <row r="238" spans="2:20" ht="13.5" customHeight="1" x14ac:dyDescent="0.25">
      <c r="B238" s="15" t="s">
        <v>18</v>
      </c>
      <c r="C238" s="15"/>
      <c r="D238" s="15"/>
      <c r="E238" s="15"/>
      <c r="F238" s="15"/>
      <c r="G238" s="15"/>
      <c r="H238" s="15"/>
      <c r="I238" s="15"/>
      <c r="J238" s="15"/>
      <c r="K238" s="15"/>
      <c r="L238" s="15"/>
      <c r="M238" s="15"/>
      <c r="N238" s="15"/>
      <c r="O238" s="15"/>
      <c r="P238" s="15"/>
      <c r="Q238" s="15"/>
      <c r="R238" s="15"/>
      <c r="S238" s="15"/>
      <c r="T238" s="15"/>
    </row>
    <row r="258" spans="2:10" ht="16.5" x14ac:dyDescent="0.25">
      <c r="B258" s="16" t="s">
        <v>19</v>
      </c>
      <c r="C258" s="17"/>
      <c r="D258" s="18"/>
      <c r="E258" s="18"/>
      <c r="F258" s="17"/>
      <c r="G258" s="19"/>
      <c r="H258" s="20"/>
      <c r="I258" s="20"/>
      <c r="J258" s="21"/>
    </row>
    <row r="259" spans="2:10" ht="16.5" x14ac:dyDescent="0.25">
      <c r="B259" s="16"/>
      <c r="C259" s="17"/>
      <c r="D259" s="22" t="s">
        <v>20</v>
      </c>
      <c r="E259" s="23"/>
      <c r="F259" s="24" t="s">
        <v>21</v>
      </c>
      <c r="G259" s="25"/>
      <c r="H259" s="26" t="s">
        <v>22</v>
      </c>
      <c r="I259" s="27"/>
      <c r="J259" s="28" t="s">
        <v>23</v>
      </c>
    </row>
    <row r="260" spans="2:10" ht="16.5" x14ac:dyDescent="0.25">
      <c r="B260" s="16"/>
      <c r="C260" s="17" t="s">
        <v>8</v>
      </c>
      <c r="D260" s="29" t="s">
        <v>24</v>
      </c>
      <c r="E260" s="18"/>
      <c r="F260" s="17" t="s">
        <v>25</v>
      </c>
      <c r="G260" s="19"/>
      <c r="H260" s="30" t="s">
        <v>26</v>
      </c>
      <c r="I260" s="20"/>
      <c r="J260" s="31">
        <v>6050000</v>
      </c>
    </row>
    <row r="261" spans="2:10" ht="16.5" x14ac:dyDescent="0.25">
      <c r="B261" s="19"/>
      <c r="C261" s="17" t="s">
        <v>11</v>
      </c>
      <c r="D261" s="29" t="s">
        <v>27</v>
      </c>
      <c r="E261" s="18"/>
      <c r="F261" s="17" t="s">
        <v>28</v>
      </c>
      <c r="G261" s="19"/>
      <c r="H261" s="32" t="s">
        <v>29</v>
      </c>
      <c r="I261" s="20"/>
      <c r="J261" s="31">
        <v>198000000</v>
      </c>
    </row>
    <row r="262" spans="2:10" ht="16.5" x14ac:dyDescent="0.25">
      <c r="B262" s="19"/>
      <c r="C262" s="17" t="s">
        <v>15</v>
      </c>
      <c r="D262" s="29" t="s">
        <v>30</v>
      </c>
      <c r="E262" s="18"/>
      <c r="F262" s="33" t="s">
        <v>31</v>
      </c>
      <c r="G262" s="19"/>
      <c r="H262" s="32" t="s">
        <v>29</v>
      </c>
      <c r="I262" s="20"/>
      <c r="J262" s="31">
        <v>880740000</v>
      </c>
    </row>
    <row r="263" spans="2:10" ht="16.5" x14ac:dyDescent="0.25">
      <c r="B263" s="19"/>
      <c r="C263" s="34" t="s">
        <v>32</v>
      </c>
      <c r="D263" s="34"/>
      <c r="E263" s="34"/>
      <c r="F263" s="34"/>
      <c r="G263" s="34"/>
      <c r="H263" s="34"/>
      <c r="I263" s="20"/>
      <c r="J263" s="35">
        <f>SUM(J260:J262)</f>
        <v>1084790000</v>
      </c>
    </row>
    <row r="264" spans="2:10" ht="16.5" x14ac:dyDescent="0.25">
      <c r="B264" s="19"/>
      <c r="C264" s="25"/>
      <c r="D264" s="25"/>
      <c r="E264" s="25"/>
      <c r="F264" s="25"/>
      <c r="G264" s="25"/>
      <c r="H264" s="25"/>
      <c r="I264" s="20"/>
      <c r="J264" s="21"/>
    </row>
  </sheetData>
  <mergeCells count="19">
    <mergeCell ref="C263:H263"/>
    <mergeCell ref="D214:L214"/>
    <mergeCell ref="D215:L215"/>
    <mergeCell ref="D216:L216"/>
    <mergeCell ref="D217:L217"/>
    <mergeCell ref="D218:L218"/>
    <mergeCell ref="B238:T238"/>
    <mergeCell ref="B28:H29"/>
    <mergeCell ref="C206:L206"/>
    <mergeCell ref="C208:L208"/>
    <mergeCell ref="C210:L210"/>
    <mergeCell ref="C212:L212"/>
    <mergeCell ref="D213:L213"/>
    <mergeCell ref="B12:H13"/>
    <mergeCell ref="B16:H17"/>
    <mergeCell ref="B18:H18"/>
    <mergeCell ref="B20:H20"/>
    <mergeCell ref="B22:H22"/>
    <mergeCell ref="B24:H24"/>
  </mergeCells>
  <printOptions horizontalCentered="1"/>
  <pageMargins left="0.59055118110236227" right="0.39370078740157483" top="0.39370078740157483" bottom="0.39370078740157483" header="0.31496062992125984" footer="0.31496062992125984"/>
  <pageSetup paperSize="9" scale="70" firstPageNumber="0" orientation="portrait" useFirstPageNumber="1"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DFE0-33E4-41C7-BB7C-BEF16C5887BF}">
  <dimension ref="B1:AT141"/>
  <sheetViews>
    <sheetView showGridLines="0" view="pageBreakPreview" zoomScale="71" zoomScaleNormal="84" zoomScaleSheetLayoutView="71" workbookViewId="0">
      <selection activeCell="B23" sqref="B23"/>
    </sheetView>
  </sheetViews>
  <sheetFormatPr defaultRowHeight="15" x14ac:dyDescent="0.25"/>
  <cols>
    <col min="1" max="1" width="9.140625" style="586"/>
    <col min="2" max="2" width="9" style="586" customWidth="1"/>
    <col min="3" max="3" width="9.140625" style="586"/>
    <col min="4" max="4" width="11.140625" style="586" customWidth="1"/>
    <col min="5" max="5" width="9.140625" style="586"/>
    <col min="6" max="6" width="30.42578125" style="586" customWidth="1"/>
    <col min="7" max="7" width="24.7109375" style="587" customWidth="1"/>
    <col min="8" max="8" width="9.28515625" style="586" customWidth="1"/>
    <col min="9" max="10" width="10" style="586" customWidth="1"/>
    <col min="11" max="11" width="9.140625" style="586"/>
    <col min="12" max="13" width="2.140625" style="586" customWidth="1"/>
    <col min="14" max="14" width="9.140625" style="586" customWidth="1"/>
    <col min="15" max="15" width="9.140625" style="586"/>
    <col min="16" max="16" width="10" style="586" customWidth="1"/>
    <col min="17" max="17" width="9.140625" style="586" customWidth="1"/>
    <col min="18" max="18" width="24.42578125" style="586" customWidth="1"/>
    <col min="19" max="19" width="23.7109375" style="586" customWidth="1"/>
    <col min="20" max="20" width="9.85546875" style="586" customWidth="1"/>
    <col min="21" max="21" width="10.7109375" style="586" customWidth="1"/>
    <col min="22" max="22" width="12.42578125" style="586" customWidth="1"/>
    <col min="23" max="23" width="7.85546875" style="586" customWidth="1"/>
    <col min="24" max="24" width="2.42578125" style="586" customWidth="1"/>
    <col min="25" max="25" width="2.5703125" style="586" customWidth="1"/>
    <col min="26" max="29" width="9.140625" style="586"/>
    <col min="30" max="30" width="23.5703125" style="586" customWidth="1"/>
    <col min="31" max="31" width="25.140625" style="586" customWidth="1"/>
    <col min="32" max="35" width="9.140625" style="586"/>
    <col min="36" max="36" width="4.28515625" style="586" customWidth="1"/>
    <col min="37" max="37" width="9.140625" style="586" customWidth="1"/>
    <col min="38" max="38" width="10.5703125" style="586" customWidth="1"/>
    <col min="39" max="39" width="14.5703125" style="586" customWidth="1"/>
    <col min="40" max="40" width="9.140625" style="586"/>
    <col min="41" max="41" width="23.5703125" style="586" customWidth="1"/>
    <col min="42" max="42" width="21.140625" style="586" customWidth="1"/>
    <col min="43" max="16384" width="9.140625" style="586"/>
  </cols>
  <sheetData>
    <row r="1" spans="2:45" ht="16.5" x14ac:dyDescent="0.25">
      <c r="B1" s="585" t="s">
        <v>92</v>
      </c>
      <c r="I1" s="556"/>
      <c r="J1" s="556"/>
      <c r="N1" s="585" t="s">
        <v>92</v>
      </c>
      <c r="Z1" s="585" t="s">
        <v>92</v>
      </c>
      <c r="AK1" s="585" t="s">
        <v>92</v>
      </c>
    </row>
    <row r="2" spans="2:45" ht="16.5" x14ac:dyDescent="0.25">
      <c r="B2" s="585" t="s">
        <v>1</v>
      </c>
      <c r="I2" s="556"/>
      <c r="J2" s="556"/>
      <c r="N2" s="585" t="s">
        <v>1</v>
      </c>
      <c r="Z2" s="585" t="s">
        <v>1</v>
      </c>
      <c r="AK2" s="585" t="s">
        <v>1</v>
      </c>
    </row>
    <row r="3" spans="2:45" ht="16.5" x14ac:dyDescent="0.25">
      <c r="B3" s="585" t="s">
        <v>755</v>
      </c>
      <c r="I3" s="556"/>
      <c r="J3" s="556"/>
      <c r="N3" s="585" t="s">
        <v>755</v>
      </c>
      <c r="Z3" s="585" t="s">
        <v>755</v>
      </c>
      <c r="AK3" s="585" t="s">
        <v>755</v>
      </c>
    </row>
    <row r="4" spans="2:45" ht="15.75" x14ac:dyDescent="0.25">
      <c r="B4" s="588" t="s">
        <v>728</v>
      </c>
      <c r="I4" s="556"/>
      <c r="J4" s="556"/>
      <c r="N4" s="588" t="s">
        <v>728</v>
      </c>
      <c r="Z4" s="588" t="s">
        <v>728</v>
      </c>
      <c r="AK4" s="588" t="s">
        <v>728</v>
      </c>
    </row>
    <row r="5" spans="2:45" ht="15.75" x14ac:dyDescent="0.25">
      <c r="B5" s="233" t="s">
        <v>45</v>
      </c>
      <c r="I5" s="556"/>
      <c r="J5" s="556"/>
      <c r="N5" s="233" t="s">
        <v>45</v>
      </c>
      <c r="Z5" s="233" t="s">
        <v>45</v>
      </c>
      <c r="AK5" s="233" t="s">
        <v>45</v>
      </c>
    </row>
    <row r="6" spans="2:45" ht="15.75" x14ac:dyDescent="0.25">
      <c r="B6" s="233"/>
      <c r="I6" s="556"/>
      <c r="J6" s="556"/>
      <c r="N6" s="233"/>
      <c r="Z6" s="233"/>
      <c r="AK6" s="233"/>
    </row>
    <row r="7" spans="2:45" ht="15.75" x14ac:dyDescent="0.25">
      <c r="B7" s="233"/>
      <c r="I7" s="556"/>
      <c r="J7" s="556"/>
      <c r="N7" s="233"/>
      <c r="Z7" s="233"/>
      <c r="AK7" s="233"/>
    </row>
    <row r="8" spans="2:45" ht="15.75" x14ac:dyDescent="0.25">
      <c r="F8" s="558"/>
      <c r="G8" s="554"/>
      <c r="I8" s="556"/>
      <c r="J8" s="556"/>
    </row>
    <row r="9" spans="2:45" x14ac:dyDescent="0.25">
      <c r="S9" s="587"/>
      <c r="AE9" s="587"/>
      <c r="AP9" s="587"/>
    </row>
    <row r="10" spans="2:45" x14ac:dyDescent="0.25">
      <c r="D10" s="589" t="s">
        <v>756</v>
      </c>
      <c r="E10" s="589"/>
      <c r="F10" s="589"/>
      <c r="G10" s="589"/>
      <c r="H10" s="589"/>
      <c r="I10" s="589"/>
      <c r="P10" s="589" t="s">
        <v>757</v>
      </c>
      <c r="Q10" s="589"/>
      <c r="R10" s="589"/>
      <c r="S10" s="589"/>
      <c r="T10" s="589"/>
      <c r="U10" s="589"/>
      <c r="AB10" s="589" t="s">
        <v>758</v>
      </c>
      <c r="AC10" s="589"/>
      <c r="AD10" s="589"/>
      <c r="AE10" s="589"/>
      <c r="AF10" s="589"/>
      <c r="AG10" s="589"/>
      <c r="AM10" s="589" t="s">
        <v>759</v>
      </c>
      <c r="AN10" s="589"/>
      <c r="AO10" s="589"/>
      <c r="AP10" s="589"/>
      <c r="AQ10" s="589"/>
      <c r="AR10" s="589"/>
    </row>
    <row r="11" spans="2:45" ht="16.5" x14ac:dyDescent="0.3">
      <c r="D11" s="589" t="s">
        <v>760</v>
      </c>
      <c r="E11" s="589"/>
      <c r="F11" s="589"/>
      <c r="G11" s="589"/>
      <c r="H11" s="589"/>
      <c r="I11" s="589"/>
      <c r="P11" s="590" t="s">
        <v>761</v>
      </c>
      <c r="Q11" s="590"/>
      <c r="R11" s="590"/>
      <c r="S11" s="590"/>
      <c r="T11" s="590"/>
      <c r="U11" s="590"/>
      <c r="AB11" s="590" t="s">
        <v>762</v>
      </c>
      <c r="AC11" s="590"/>
      <c r="AD11" s="590"/>
      <c r="AE11" s="590"/>
      <c r="AF11" s="590"/>
      <c r="AG11" s="590"/>
      <c r="AM11" s="590" t="s">
        <v>763</v>
      </c>
      <c r="AN11" s="590"/>
      <c r="AO11" s="590"/>
      <c r="AP11" s="590"/>
      <c r="AQ11" s="590"/>
      <c r="AR11" s="590"/>
    </row>
    <row r="12" spans="2:45" ht="16.5" x14ac:dyDescent="0.3">
      <c r="D12" s="589" t="s">
        <v>764</v>
      </c>
      <c r="E12" s="589"/>
      <c r="F12" s="589" t="s">
        <v>765</v>
      </c>
      <c r="G12" s="589"/>
      <c r="H12" s="589"/>
      <c r="I12" s="589"/>
      <c r="P12" s="589" t="s">
        <v>766</v>
      </c>
      <c r="Q12" s="589"/>
      <c r="R12" s="589" t="s">
        <v>765</v>
      </c>
      <c r="S12" s="589"/>
      <c r="T12" s="589"/>
      <c r="U12" s="589"/>
      <c r="AB12" s="589" t="s">
        <v>767</v>
      </c>
      <c r="AC12" s="589"/>
      <c r="AD12" s="589" t="s">
        <v>765</v>
      </c>
      <c r="AE12" s="589"/>
      <c r="AF12" s="589"/>
      <c r="AG12" s="589"/>
      <c r="AM12" s="589" t="s">
        <v>768</v>
      </c>
      <c r="AN12" s="589"/>
      <c r="AO12" s="589" t="s">
        <v>765</v>
      </c>
      <c r="AP12" s="589"/>
      <c r="AQ12" s="589"/>
      <c r="AR12" s="589"/>
    </row>
    <row r="13" spans="2:45" x14ac:dyDescent="0.25">
      <c r="S13" s="587"/>
      <c r="AE13" s="587"/>
      <c r="AP13" s="587"/>
    </row>
    <row r="14" spans="2:45" x14ac:dyDescent="0.25">
      <c r="F14" s="591" t="s">
        <v>769</v>
      </c>
      <c r="G14" s="591"/>
      <c r="R14" s="591" t="s">
        <v>769</v>
      </c>
      <c r="S14" s="591"/>
      <c r="AD14" s="591" t="s">
        <v>769</v>
      </c>
      <c r="AE14" s="591"/>
    </row>
    <row r="15" spans="2:45" x14ac:dyDescent="0.25">
      <c r="F15" s="592" t="s">
        <v>54</v>
      </c>
      <c r="G15" s="593"/>
      <c r="R15" s="594" t="s">
        <v>770</v>
      </c>
      <c r="S15" s="595">
        <f>'[8]POSISI KEUANGAN'!$I$28</f>
        <v>9684457043.3199997</v>
      </c>
      <c r="AD15" s="594" t="s">
        <v>771</v>
      </c>
      <c r="AE15" s="595"/>
      <c r="AO15" s="591" t="s">
        <v>772</v>
      </c>
      <c r="AP15" s="591"/>
    </row>
    <row r="16" spans="2:45" x14ac:dyDescent="0.25">
      <c r="C16" s="596" t="s">
        <v>773</v>
      </c>
      <c r="D16" s="597"/>
      <c r="F16" s="598" t="s">
        <v>774</v>
      </c>
      <c r="G16" s="593">
        <f>'[8]POSISI KEUANGAN'!$I$16</f>
        <v>4728533178.4200001</v>
      </c>
      <c r="I16" s="599" t="s">
        <v>775</v>
      </c>
      <c r="J16" s="600"/>
      <c r="O16" s="596" t="s">
        <v>776</v>
      </c>
      <c r="P16" s="597"/>
      <c r="R16" s="592" t="s">
        <v>777</v>
      </c>
      <c r="S16" s="593"/>
      <c r="U16" s="599" t="s">
        <v>778</v>
      </c>
      <c r="V16" s="600"/>
      <c r="AA16" s="596" t="s">
        <v>779</v>
      </c>
      <c r="AB16" s="597"/>
      <c r="AD16" s="601" t="s">
        <v>54</v>
      </c>
      <c r="AE16" s="595">
        <f>'[8]POSISI KEUANGAN'!$I$22</f>
        <v>5560937851.8366671</v>
      </c>
      <c r="AG16" s="599" t="s">
        <v>780</v>
      </c>
      <c r="AH16" s="600"/>
      <c r="AL16" s="596" t="s">
        <v>781</v>
      </c>
      <c r="AM16" s="597"/>
      <c r="AO16" s="592" t="s">
        <v>771</v>
      </c>
      <c r="AP16" s="593"/>
      <c r="AR16" s="599" t="s">
        <v>782</v>
      </c>
      <c r="AS16" s="600"/>
    </row>
    <row r="17" spans="3:45" x14ac:dyDescent="0.25">
      <c r="C17" s="602" t="s">
        <v>783</v>
      </c>
      <c r="D17" s="603"/>
      <c r="F17" s="598" t="s">
        <v>59</v>
      </c>
      <c r="G17" s="593">
        <f>'[8]POSISI KEUANGAN'!$I$18</f>
        <v>29500000</v>
      </c>
      <c r="I17" s="602" t="s">
        <v>784</v>
      </c>
      <c r="J17" s="603"/>
      <c r="O17" s="602" t="s">
        <v>785</v>
      </c>
      <c r="P17" s="603"/>
      <c r="R17" s="598" t="s">
        <v>71</v>
      </c>
      <c r="S17" s="593">
        <f>'[8]POSISI KEUANGAN'!$I$40</f>
        <v>278685670.60000002</v>
      </c>
      <c r="U17" s="602" t="s">
        <v>785</v>
      </c>
      <c r="V17" s="603"/>
      <c r="AA17" s="602" t="s">
        <v>786</v>
      </c>
      <c r="AB17" s="603"/>
      <c r="AD17" s="592" t="s">
        <v>777</v>
      </c>
      <c r="AE17" s="593"/>
      <c r="AG17" s="602" t="s">
        <v>787</v>
      </c>
      <c r="AH17" s="603"/>
      <c r="AL17" s="602" t="s">
        <v>788</v>
      </c>
      <c r="AM17" s="603"/>
      <c r="AO17" s="604" t="s">
        <v>247</v>
      </c>
      <c r="AP17" s="593">
        <f>'[8]POSISI KEUANGAN'!$I$27</f>
        <v>4123519191.4833336</v>
      </c>
      <c r="AR17" s="602" t="s">
        <v>788</v>
      </c>
      <c r="AS17" s="603"/>
    </row>
    <row r="18" spans="3:45" x14ac:dyDescent="0.25">
      <c r="C18" s="602" t="s">
        <v>789</v>
      </c>
      <c r="D18" s="603"/>
      <c r="F18" s="605" t="s">
        <v>790</v>
      </c>
      <c r="G18" s="606">
        <f>'[8]POSISI KEUANGAN'!$I$22</f>
        <v>5560937851.8366671</v>
      </c>
      <c r="I18" s="602" t="s">
        <v>789</v>
      </c>
      <c r="J18" s="603"/>
      <c r="O18" s="607" t="s">
        <v>85</v>
      </c>
      <c r="P18" s="608"/>
      <c r="R18" s="609" t="s">
        <v>80</v>
      </c>
      <c r="S18" s="610">
        <f>'[8]POSISI KEUANGAN'!$I$46</f>
        <v>6000000</v>
      </c>
      <c r="U18" s="607" t="s">
        <v>771</v>
      </c>
      <c r="V18" s="608"/>
      <c r="AA18" s="602" t="s">
        <v>791</v>
      </c>
      <c r="AB18" s="603"/>
      <c r="AD18" s="598" t="s">
        <v>71</v>
      </c>
      <c r="AE18" s="593">
        <f>'[8]POSISI KEUANGAN'!$I$40</f>
        <v>278685670.60000002</v>
      </c>
      <c r="AG18" s="602" t="s">
        <v>785</v>
      </c>
      <c r="AH18" s="603"/>
      <c r="AL18" s="602" t="s">
        <v>792</v>
      </c>
      <c r="AM18" s="603"/>
      <c r="AO18" s="604" t="s">
        <v>793</v>
      </c>
      <c r="AP18" s="611">
        <f>'[8]POSISI KEUANGAN'!$I$28</f>
        <v>9684457043.3199997</v>
      </c>
      <c r="AR18" s="602" t="s">
        <v>794</v>
      </c>
      <c r="AS18" s="603"/>
    </row>
    <row r="19" spans="3:45" x14ac:dyDescent="0.25">
      <c r="C19" s="612">
        <f>G18</f>
        <v>5560937851.8366671</v>
      </c>
      <c r="D19" s="613"/>
      <c r="F19" s="614" t="s">
        <v>71</v>
      </c>
      <c r="G19" s="615">
        <f>'[8]POSISI KEUANGAN'!$I$40</f>
        <v>278685670.60000002</v>
      </c>
      <c r="I19" s="612">
        <f>G16+G17</f>
        <v>4758033178.4200001</v>
      </c>
      <c r="J19" s="613"/>
      <c r="O19" s="616">
        <f>S22</f>
        <v>807944510.03999996</v>
      </c>
      <c r="P19" s="616"/>
      <c r="R19" s="617" t="s">
        <v>85</v>
      </c>
      <c r="S19" s="618">
        <f>'[8]POSISI KEUANGAN'!$I$55</f>
        <v>9399771372.003334</v>
      </c>
      <c r="U19" s="616">
        <f>S22</f>
        <v>807944510.03999996</v>
      </c>
      <c r="V19" s="616"/>
      <c r="AA19" s="612">
        <f>SUM(AE18:AE19)</f>
        <v>284685670.60000002</v>
      </c>
      <c r="AB19" s="613"/>
      <c r="AD19" s="609" t="s">
        <v>80</v>
      </c>
      <c r="AE19" s="610">
        <f>'[8]POSISI KEUANGAN'!$I$46</f>
        <v>6000000</v>
      </c>
      <c r="AG19" s="612">
        <f>AE19</f>
        <v>6000000</v>
      </c>
      <c r="AH19" s="613"/>
      <c r="AL19" s="612">
        <f>AP21</f>
        <v>2014027716.3599999</v>
      </c>
      <c r="AM19" s="613"/>
      <c r="AR19" s="612">
        <f>AP21</f>
        <v>2014027716.3599999</v>
      </c>
      <c r="AS19" s="613"/>
    </row>
    <row r="20" spans="3:45" x14ac:dyDescent="0.25">
      <c r="C20" s="612">
        <f>G19</f>
        <v>278685670.60000002</v>
      </c>
      <c r="D20" s="613"/>
      <c r="F20" s="619" t="s">
        <v>795</v>
      </c>
      <c r="G20" s="620">
        <f>'[8]POSISI KEUANGAN'!$I$47</f>
        <v>284685670.60000002</v>
      </c>
      <c r="I20" s="612">
        <f>G19</f>
        <v>278685670.60000002</v>
      </c>
      <c r="J20" s="613"/>
      <c r="O20" s="612">
        <f>S19</f>
        <v>9399771372.003334</v>
      </c>
      <c r="P20" s="612"/>
      <c r="U20" s="612">
        <f>S15</f>
        <v>9684457043.3199997</v>
      </c>
      <c r="V20" s="612"/>
      <c r="AA20" s="612">
        <f>AE20</f>
        <v>9399771372.003334</v>
      </c>
      <c r="AB20" s="613"/>
      <c r="AD20" s="617" t="s">
        <v>85</v>
      </c>
      <c r="AE20" s="618">
        <f>'[8]POSISI KEUANGAN'!$I$55</f>
        <v>9399771372.003334</v>
      </c>
      <c r="AG20" s="612">
        <f>AE23</f>
        <v>807944510.03999996</v>
      </c>
      <c r="AH20" s="613"/>
      <c r="AL20" s="612">
        <f>AP17</f>
        <v>4123519191.4833336</v>
      </c>
      <c r="AM20" s="613"/>
      <c r="AO20" s="621" t="s">
        <v>796</v>
      </c>
      <c r="AP20" s="621"/>
      <c r="AR20" s="612">
        <f>AP18</f>
        <v>9684457043.3199997</v>
      </c>
      <c r="AS20" s="613"/>
    </row>
    <row r="21" spans="3:45" x14ac:dyDescent="0.25">
      <c r="C21" s="622">
        <f>C19/C20</f>
        <v>19.954157814659691</v>
      </c>
      <c r="D21" s="622"/>
      <c r="I21" s="623">
        <f>I19/I20</f>
        <v>17.07311742356946</v>
      </c>
      <c r="J21" s="623"/>
      <c r="O21" s="622">
        <f>O19/O20</f>
        <v>8.5953634196509837E-2</v>
      </c>
      <c r="P21" s="622"/>
      <c r="R21" s="621" t="s">
        <v>796</v>
      </c>
      <c r="S21" s="621"/>
      <c r="U21" s="623">
        <f>U19/U20</f>
        <v>8.3426928987959309E-2</v>
      </c>
      <c r="V21" s="623"/>
      <c r="AA21" s="624">
        <f>AA19/AA20</f>
        <v>3.0286446269099643E-2</v>
      </c>
      <c r="AB21" s="624"/>
      <c r="AG21" s="625">
        <f>AG19/AG20</f>
        <v>7.4262525773000796E-3</v>
      </c>
      <c r="AH21" s="625"/>
      <c r="AL21" s="624">
        <f>AL19/AL20</f>
        <v>0.48842447987625431</v>
      </c>
      <c r="AM21" s="624"/>
      <c r="AO21" s="626" t="s">
        <v>788</v>
      </c>
      <c r="AP21" s="627">
        <f>SUM([8]LPK!$K$12:$K$13,[8]LPK!$K$35)</f>
        <v>2014027716.3599999</v>
      </c>
      <c r="AR21" s="625">
        <f>AR19/AR20</f>
        <v>0.20796495945523408</v>
      </c>
      <c r="AS21" s="625"/>
    </row>
    <row r="22" spans="3:45" x14ac:dyDescent="0.25">
      <c r="R22" s="626" t="s">
        <v>785</v>
      </c>
      <c r="S22" s="627">
        <f>[8]LPK!$K$44</f>
        <v>807944510.03999996</v>
      </c>
      <c r="AD22" s="621" t="s">
        <v>796</v>
      </c>
      <c r="AE22" s="621"/>
    </row>
    <row r="23" spans="3:45" x14ac:dyDescent="0.25">
      <c r="S23" s="587"/>
      <c r="AD23" s="626" t="s">
        <v>785</v>
      </c>
      <c r="AE23" s="627">
        <f>[8]LPK!$K$44</f>
        <v>807944510.03999996</v>
      </c>
    </row>
    <row r="24" spans="3:45" ht="15" customHeight="1" x14ac:dyDescent="0.25">
      <c r="C24" s="628" t="s">
        <v>797</v>
      </c>
      <c r="D24" s="628"/>
      <c r="F24" s="629" t="s">
        <v>798</v>
      </c>
      <c r="G24" s="630"/>
      <c r="I24" s="628" t="s">
        <v>799</v>
      </c>
      <c r="J24" s="628"/>
      <c r="O24" s="628"/>
      <c r="P24" s="628"/>
      <c r="U24" s="628"/>
      <c r="V24" s="628"/>
      <c r="AA24" s="628"/>
      <c r="AB24" s="628"/>
      <c r="AE24" s="587"/>
      <c r="AG24" s="628"/>
      <c r="AH24" s="628"/>
      <c r="AL24" s="628"/>
      <c r="AM24" s="628"/>
      <c r="AP24" s="587"/>
      <c r="AR24" s="628"/>
      <c r="AS24" s="628"/>
    </row>
    <row r="25" spans="3:45" x14ac:dyDescent="0.25">
      <c r="C25" s="628"/>
      <c r="D25" s="628"/>
      <c r="F25" s="602" t="s">
        <v>784</v>
      </c>
      <c r="G25" s="603"/>
      <c r="I25" s="628"/>
      <c r="J25" s="628"/>
      <c r="O25" s="628"/>
      <c r="P25" s="628"/>
      <c r="U25" s="628"/>
      <c r="V25" s="628"/>
      <c r="AA25" s="628"/>
      <c r="AB25" s="628"/>
      <c r="AG25" s="628"/>
      <c r="AH25" s="628"/>
      <c r="AL25" s="628"/>
      <c r="AM25" s="628"/>
      <c r="AR25" s="628"/>
      <c r="AS25" s="628"/>
    </row>
    <row r="26" spans="3:45" x14ac:dyDescent="0.25">
      <c r="F26" s="602" t="s">
        <v>789</v>
      </c>
      <c r="G26" s="603"/>
      <c r="H26" s="586" t="s">
        <v>167</v>
      </c>
      <c r="I26" s="628"/>
      <c r="J26" s="628"/>
      <c r="S26" s="587"/>
      <c r="T26" s="586" t="s">
        <v>167</v>
      </c>
      <c r="U26" s="628"/>
      <c r="V26" s="628"/>
      <c r="AF26" s="586" t="s">
        <v>167</v>
      </c>
      <c r="AG26" s="628"/>
      <c r="AH26" s="628"/>
      <c r="AQ26" s="586" t="s">
        <v>167</v>
      </c>
      <c r="AR26" s="628"/>
      <c r="AS26" s="628"/>
    </row>
    <row r="27" spans="3:45" x14ac:dyDescent="0.25">
      <c r="F27" s="612">
        <f>G16</f>
        <v>4728533178.4200001</v>
      </c>
      <c r="G27" s="613"/>
      <c r="S27" s="587"/>
      <c r="AE27" s="587"/>
    </row>
    <row r="28" spans="3:45" x14ac:dyDescent="0.25">
      <c r="F28" s="612">
        <f>G19</f>
        <v>278685670.60000002</v>
      </c>
      <c r="G28" s="613"/>
      <c r="S28" s="587"/>
    </row>
    <row r="29" spans="3:45" ht="15" customHeight="1" x14ac:dyDescent="0.25">
      <c r="C29" s="631" t="s">
        <v>800</v>
      </c>
      <c r="D29" s="631"/>
      <c r="F29" s="632">
        <f>F27/F28</f>
        <v>16.967263398364334</v>
      </c>
      <c r="G29" s="632"/>
      <c r="P29" s="589" t="s">
        <v>757</v>
      </c>
      <c r="Q29" s="589"/>
      <c r="R29" s="589"/>
      <c r="S29" s="589"/>
      <c r="T29" s="589"/>
      <c r="U29" s="589"/>
      <c r="AE29" s="587"/>
    </row>
    <row r="30" spans="3:45" ht="16.5" x14ac:dyDescent="0.3">
      <c r="C30" s="631"/>
      <c r="D30" s="631"/>
      <c r="P30" s="590" t="s">
        <v>761</v>
      </c>
      <c r="Q30" s="590"/>
      <c r="R30" s="590"/>
      <c r="S30" s="590"/>
      <c r="T30" s="590"/>
      <c r="U30" s="590"/>
      <c r="Z30" s="589" t="s">
        <v>758</v>
      </c>
      <c r="AA30" s="589"/>
      <c r="AB30" s="589"/>
      <c r="AC30" s="589"/>
      <c r="AD30" s="589"/>
      <c r="AE30" s="589"/>
      <c r="AF30" s="589"/>
      <c r="AG30" s="589"/>
      <c r="AH30" s="589"/>
      <c r="AI30" s="589"/>
      <c r="AP30" s="587"/>
    </row>
    <row r="31" spans="3:45" ht="15" customHeight="1" x14ac:dyDescent="0.3">
      <c r="C31" s="631"/>
      <c r="D31" s="631"/>
      <c r="H31" s="633"/>
      <c r="P31" s="589" t="s">
        <v>766</v>
      </c>
      <c r="Q31" s="589"/>
      <c r="R31" s="589" t="s">
        <v>765</v>
      </c>
      <c r="S31" s="589"/>
      <c r="T31" s="589"/>
      <c r="U31" s="589"/>
      <c r="AB31" s="590" t="s">
        <v>762</v>
      </c>
      <c r="AC31" s="590"/>
      <c r="AD31" s="590"/>
      <c r="AE31" s="590"/>
      <c r="AF31" s="590"/>
      <c r="AG31" s="590"/>
      <c r="AM31" s="589" t="s">
        <v>759</v>
      </c>
      <c r="AN31" s="589"/>
      <c r="AO31" s="589"/>
      <c r="AP31" s="589"/>
      <c r="AQ31" s="589"/>
      <c r="AR31" s="589"/>
    </row>
    <row r="32" spans="3:45" ht="15" customHeight="1" x14ac:dyDescent="0.3">
      <c r="F32" s="628" t="s">
        <v>801</v>
      </c>
      <c r="G32" s="628"/>
      <c r="H32" s="633"/>
      <c r="S32" s="587"/>
      <c r="AB32" s="589" t="s">
        <v>767</v>
      </c>
      <c r="AC32" s="589"/>
      <c r="AD32" s="589"/>
      <c r="AE32" s="589"/>
      <c r="AF32" s="589"/>
      <c r="AG32" s="589"/>
      <c r="AM32" s="590" t="s">
        <v>763</v>
      </c>
      <c r="AN32" s="590"/>
      <c r="AO32" s="590"/>
      <c r="AP32" s="590"/>
      <c r="AQ32" s="590"/>
      <c r="AR32" s="590"/>
    </row>
    <row r="33" spans="3:45" ht="15" customHeight="1" x14ac:dyDescent="0.25">
      <c r="F33" s="628"/>
      <c r="G33" s="628"/>
      <c r="H33" s="633"/>
      <c r="R33" s="591" t="s">
        <v>802</v>
      </c>
      <c r="S33" s="591"/>
      <c r="AE33" s="587"/>
      <c r="AM33" s="589" t="s">
        <v>768</v>
      </c>
      <c r="AN33" s="589"/>
      <c r="AO33" s="589" t="s">
        <v>765</v>
      </c>
      <c r="AP33" s="589"/>
      <c r="AQ33" s="589"/>
      <c r="AR33" s="589"/>
    </row>
    <row r="34" spans="3:45" x14ac:dyDescent="0.25">
      <c r="R34" s="594" t="s">
        <v>770</v>
      </c>
      <c r="S34" s="595">
        <f>'[7]POSISI KEUANGAN'!$I$28</f>
        <v>11408597722.246</v>
      </c>
      <c r="AD34" s="591" t="s">
        <v>802</v>
      </c>
      <c r="AE34" s="591"/>
      <c r="AP34" s="587"/>
    </row>
    <row r="35" spans="3:45" x14ac:dyDescent="0.25">
      <c r="O35" s="596" t="s">
        <v>776</v>
      </c>
      <c r="P35" s="597"/>
      <c r="R35" s="592" t="s">
        <v>777</v>
      </c>
      <c r="S35" s="593"/>
      <c r="U35" s="599" t="s">
        <v>778</v>
      </c>
      <c r="V35" s="600"/>
      <c r="AD35" s="594" t="s">
        <v>771</v>
      </c>
      <c r="AE35" s="595"/>
    </row>
    <row r="36" spans="3:45" x14ac:dyDescent="0.25">
      <c r="O36" s="602" t="s">
        <v>785</v>
      </c>
      <c r="P36" s="603"/>
      <c r="R36" s="598" t="s">
        <v>71</v>
      </c>
      <c r="S36" s="593">
        <f>'[7]POSISI KEUANGAN'!$I$41</f>
        <v>481941531.60000002</v>
      </c>
      <c r="U36" s="602" t="s">
        <v>785</v>
      </c>
      <c r="V36" s="603"/>
      <c r="AA36" s="596" t="s">
        <v>779</v>
      </c>
      <c r="AB36" s="597"/>
      <c r="AD36" s="601" t="s">
        <v>54</v>
      </c>
      <c r="AE36" s="595">
        <f>'[7]POSISI KEUANGAN'!$I$22</f>
        <v>7311067664.0326672</v>
      </c>
      <c r="AG36" s="599" t="s">
        <v>780</v>
      </c>
      <c r="AH36" s="600"/>
      <c r="AO36" s="591" t="s">
        <v>803</v>
      </c>
      <c r="AP36" s="591"/>
    </row>
    <row r="37" spans="3:45" x14ac:dyDescent="0.25">
      <c r="O37" s="602" t="s">
        <v>85</v>
      </c>
      <c r="P37" s="603"/>
      <c r="R37" s="617" t="s">
        <v>85</v>
      </c>
      <c r="S37" s="618">
        <f>'[7]POSISI KEUANGAN'!$I$56</f>
        <v>10926656190.803333</v>
      </c>
      <c r="U37" s="602" t="s">
        <v>771</v>
      </c>
      <c r="V37" s="603"/>
      <c r="AA37" s="602" t="s">
        <v>786</v>
      </c>
      <c r="AB37" s="603"/>
      <c r="AD37" s="592" t="s">
        <v>777</v>
      </c>
      <c r="AE37" s="593"/>
      <c r="AG37" s="602" t="s">
        <v>787</v>
      </c>
      <c r="AH37" s="603"/>
      <c r="AL37" s="596" t="s">
        <v>781</v>
      </c>
      <c r="AM37" s="597"/>
      <c r="AO37" s="592" t="s">
        <v>771</v>
      </c>
      <c r="AP37" s="593"/>
      <c r="AR37" s="599" t="s">
        <v>782</v>
      </c>
      <c r="AS37" s="600"/>
    </row>
    <row r="38" spans="3:45" x14ac:dyDescent="0.25">
      <c r="O38" s="612">
        <f>S40</f>
        <v>1526884818.8</v>
      </c>
      <c r="P38" s="613"/>
      <c r="U38" s="612">
        <f>S40</f>
        <v>1526884818.8</v>
      </c>
      <c r="V38" s="613"/>
      <c r="AA38" s="602" t="s">
        <v>791</v>
      </c>
      <c r="AB38" s="603"/>
      <c r="AD38" s="598" t="s">
        <v>71</v>
      </c>
      <c r="AE38" s="593">
        <f>'[7]POSISI KEUANGAN'!$I$41</f>
        <v>481941531.60000002</v>
      </c>
      <c r="AG38" s="607" t="s">
        <v>785</v>
      </c>
      <c r="AH38" s="608"/>
      <c r="AL38" s="602" t="s">
        <v>788</v>
      </c>
      <c r="AM38" s="603"/>
      <c r="AO38" s="604" t="s">
        <v>247</v>
      </c>
      <c r="AP38" s="593">
        <f>'[7]POSISI KEUANGAN'!$I$27</f>
        <v>4097530058.2133336</v>
      </c>
      <c r="AR38" s="602" t="s">
        <v>788</v>
      </c>
      <c r="AS38" s="603"/>
    </row>
    <row r="39" spans="3:45" x14ac:dyDescent="0.25">
      <c r="O39" s="612">
        <f>S37</f>
        <v>10926656190.803333</v>
      </c>
      <c r="P39" s="613"/>
      <c r="R39" s="621" t="s">
        <v>804</v>
      </c>
      <c r="S39" s="621"/>
      <c r="U39" s="612">
        <f>S34</f>
        <v>11408597722.246</v>
      </c>
      <c r="V39" s="613"/>
      <c r="AA39" s="612">
        <f>SUM(AE38:AE39)</f>
        <v>481941531.60000002</v>
      </c>
      <c r="AB39" s="613"/>
      <c r="AD39" s="609" t="s">
        <v>80</v>
      </c>
      <c r="AE39" s="610">
        <f>'[7]POSISI KEUANGAN'!$I$47</f>
        <v>0</v>
      </c>
      <c r="AG39" s="612">
        <f>AE39</f>
        <v>0</v>
      </c>
      <c r="AH39" s="613"/>
      <c r="AL39" s="602" t="s">
        <v>792</v>
      </c>
      <c r="AM39" s="603"/>
      <c r="AO39" s="604" t="s">
        <v>793</v>
      </c>
      <c r="AP39" s="611">
        <f>'[7]POSISI KEUANGAN'!$I$28</f>
        <v>11408597722.246</v>
      </c>
      <c r="AR39" s="602" t="s">
        <v>794</v>
      </c>
      <c r="AS39" s="603"/>
    </row>
    <row r="40" spans="3:45" x14ac:dyDescent="0.25">
      <c r="O40" s="622">
        <f>O38/O39</f>
        <v>0.13973944014868309</v>
      </c>
      <c r="P40" s="622"/>
      <c r="R40" s="626" t="s">
        <v>785</v>
      </c>
      <c r="S40" s="627">
        <f>[7]LPK!$K$46</f>
        <v>1526884818.8</v>
      </c>
      <c r="U40" s="623">
        <f>U38/U39</f>
        <v>0.13383632730100362</v>
      </c>
      <c r="V40" s="623"/>
      <c r="AA40" s="612">
        <f>AE40</f>
        <v>10926656190.803333</v>
      </c>
      <c r="AB40" s="613"/>
      <c r="AD40" s="617" t="s">
        <v>85</v>
      </c>
      <c r="AE40" s="618">
        <f>'[7]POSISI KEUANGAN'!$I$56</f>
        <v>10926656190.803333</v>
      </c>
      <c r="AG40" s="612">
        <f>AE43</f>
        <v>1526884818.8</v>
      </c>
      <c r="AH40" s="613"/>
      <c r="AL40" s="612">
        <f>AP42</f>
        <v>2667516509</v>
      </c>
      <c r="AM40" s="613"/>
      <c r="AR40" s="612">
        <f>AP42</f>
        <v>2667516509</v>
      </c>
      <c r="AS40" s="613"/>
    </row>
    <row r="41" spans="3:45" x14ac:dyDescent="0.25">
      <c r="D41" s="589" t="s">
        <v>756</v>
      </c>
      <c r="E41" s="589"/>
      <c r="F41" s="589"/>
      <c r="G41" s="589"/>
      <c r="H41" s="589"/>
      <c r="I41" s="589"/>
      <c r="S41" s="587"/>
      <c r="AA41" s="624">
        <f>AA39/AA40</f>
        <v>4.4106954880271332E-2</v>
      </c>
      <c r="AB41" s="624"/>
      <c r="AG41" s="625">
        <f>AG39/AG40</f>
        <v>0</v>
      </c>
      <c r="AH41" s="625"/>
      <c r="AL41" s="612">
        <f>AP38</f>
        <v>4097530058.2133336</v>
      </c>
      <c r="AM41" s="613"/>
      <c r="AO41" s="621" t="s">
        <v>804</v>
      </c>
      <c r="AP41" s="621"/>
      <c r="AR41" s="612">
        <f>AP39</f>
        <v>11408597722.246</v>
      </c>
      <c r="AS41" s="613"/>
    </row>
    <row r="42" spans="3:45" ht="16.5" x14ac:dyDescent="0.3">
      <c r="D42" s="589" t="s">
        <v>760</v>
      </c>
      <c r="E42" s="589"/>
      <c r="F42" s="589"/>
      <c r="G42" s="589"/>
      <c r="H42" s="589"/>
      <c r="I42" s="589"/>
      <c r="AD42" s="621" t="s">
        <v>804</v>
      </c>
      <c r="AE42" s="621"/>
      <c r="AL42" s="624">
        <f>AL40/AL41</f>
        <v>0.65100596483802986</v>
      </c>
      <c r="AM42" s="624"/>
      <c r="AO42" s="626" t="s">
        <v>788</v>
      </c>
      <c r="AP42" s="627">
        <f>SUM(LPK!K12,LPK!K13,LPK!K37)</f>
        <v>2667516509</v>
      </c>
      <c r="AR42" s="625">
        <f>AR40/AR41</f>
        <v>0.23381633518364153</v>
      </c>
      <c r="AS42" s="625"/>
    </row>
    <row r="43" spans="3:45" ht="16.5" x14ac:dyDescent="0.3">
      <c r="D43" s="589" t="s">
        <v>764</v>
      </c>
      <c r="E43" s="589"/>
      <c r="F43" s="589"/>
      <c r="G43" s="589"/>
      <c r="H43" s="589"/>
      <c r="I43" s="589"/>
      <c r="O43" s="628"/>
      <c r="P43" s="628"/>
      <c r="U43" s="628"/>
      <c r="V43" s="628"/>
      <c r="AD43" s="626" t="s">
        <v>785</v>
      </c>
      <c r="AE43" s="627">
        <f>[7]LPK!$K$46</f>
        <v>1526884818.8</v>
      </c>
    </row>
    <row r="44" spans="3:45" x14ac:dyDescent="0.25">
      <c r="O44" s="628"/>
      <c r="P44" s="628"/>
      <c r="U44" s="628"/>
      <c r="V44" s="628"/>
      <c r="AA44" s="628"/>
      <c r="AB44" s="628"/>
      <c r="AE44" s="587"/>
      <c r="AG44" s="628"/>
      <c r="AH44" s="628"/>
    </row>
    <row r="45" spans="3:45" x14ac:dyDescent="0.25">
      <c r="F45" s="591" t="s">
        <v>802</v>
      </c>
      <c r="G45" s="591"/>
      <c r="S45" s="587"/>
      <c r="T45" s="586" t="s">
        <v>167</v>
      </c>
      <c r="U45" s="628"/>
      <c r="V45" s="628"/>
      <c r="AA45" s="628"/>
      <c r="AB45" s="628"/>
      <c r="AG45" s="628"/>
      <c r="AH45" s="628"/>
      <c r="AL45" s="628"/>
      <c r="AM45" s="628"/>
      <c r="AP45" s="587"/>
      <c r="AR45" s="628"/>
      <c r="AS45" s="628"/>
    </row>
    <row r="46" spans="3:45" x14ac:dyDescent="0.25">
      <c r="F46" s="592" t="s">
        <v>54</v>
      </c>
      <c r="G46" s="593"/>
      <c r="AF46" s="586" t="s">
        <v>167</v>
      </c>
      <c r="AG46" s="628"/>
      <c r="AH46" s="628"/>
      <c r="AL46" s="628"/>
      <c r="AM46" s="628"/>
      <c r="AR46" s="628"/>
      <c r="AS46" s="628"/>
    </row>
    <row r="47" spans="3:45" x14ac:dyDescent="0.25">
      <c r="C47" s="596" t="s">
        <v>773</v>
      </c>
      <c r="D47" s="597"/>
      <c r="F47" s="598" t="s">
        <v>774</v>
      </c>
      <c r="G47" s="593">
        <f>'[7]POSISI KEUANGAN'!$I$16</f>
        <v>6560605696.0326672</v>
      </c>
      <c r="I47" s="599" t="s">
        <v>775</v>
      </c>
      <c r="J47" s="600"/>
      <c r="S47" s="587"/>
      <c r="AE47" s="587"/>
      <c r="AQ47" s="586" t="s">
        <v>167</v>
      </c>
      <c r="AR47" s="628"/>
      <c r="AS47" s="628"/>
    </row>
    <row r="48" spans="3:45" x14ac:dyDescent="0.25">
      <c r="C48" s="602" t="s">
        <v>783</v>
      </c>
      <c r="D48" s="603"/>
      <c r="F48" s="598" t="s">
        <v>59</v>
      </c>
      <c r="G48" s="593">
        <f>'[7]POSISI KEUANGAN'!$I$18</f>
        <v>29500000</v>
      </c>
      <c r="I48" s="602" t="s">
        <v>784</v>
      </c>
      <c r="J48" s="603"/>
      <c r="S48" s="587"/>
      <c r="AE48" s="587"/>
    </row>
    <row r="49" spans="3:45" x14ac:dyDescent="0.25">
      <c r="C49" s="607" t="s">
        <v>789</v>
      </c>
      <c r="D49" s="608"/>
      <c r="F49" s="605" t="s">
        <v>790</v>
      </c>
      <c r="G49" s="606">
        <f>'[7]POSISI KEUANGAN'!$I$22</f>
        <v>7311067664.0326672</v>
      </c>
      <c r="I49" s="607" t="s">
        <v>789</v>
      </c>
      <c r="J49" s="608"/>
      <c r="P49" s="589" t="s">
        <v>757</v>
      </c>
      <c r="Q49" s="589"/>
      <c r="R49" s="589"/>
      <c r="S49" s="589"/>
      <c r="T49" s="589"/>
      <c r="U49" s="589"/>
    </row>
    <row r="50" spans="3:45" ht="16.5" x14ac:dyDescent="0.3">
      <c r="C50" s="616">
        <f>G49</f>
        <v>7311067664.0326672</v>
      </c>
      <c r="D50" s="616"/>
      <c r="F50" s="614" t="s">
        <v>71</v>
      </c>
      <c r="G50" s="615">
        <f>'[7]POSISI KEUANGAN'!$I$41</f>
        <v>481941531.60000002</v>
      </c>
      <c r="I50" s="616">
        <f>G47+G48</f>
        <v>6590105696.0326672</v>
      </c>
      <c r="J50" s="616"/>
      <c r="P50" s="590" t="s">
        <v>761</v>
      </c>
      <c r="Q50" s="590"/>
      <c r="R50" s="590"/>
      <c r="S50" s="590"/>
      <c r="T50" s="590"/>
      <c r="U50" s="590"/>
      <c r="AE50" s="587"/>
    </row>
    <row r="51" spans="3:45" x14ac:dyDescent="0.25">
      <c r="C51" s="612">
        <f>G50</f>
        <v>481941531.60000002</v>
      </c>
      <c r="D51" s="612"/>
      <c r="F51" s="619" t="s">
        <v>795</v>
      </c>
      <c r="G51" s="620">
        <f>'[7]POSISI KEUANGAN'!$I$48</f>
        <v>481941531.60000002</v>
      </c>
      <c r="I51" s="612">
        <f>G50</f>
        <v>481941531.60000002</v>
      </c>
      <c r="J51" s="612"/>
      <c r="P51" s="589" t="s">
        <v>766</v>
      </c>
      <c r="Q51" s="589"/>
      <c r="R51" s="589" t="s">
        <v>765</v>
      </c>
      <c r="S51" s="589"/>
      <c r="T51" s="589"/>
      <c r="U51" s="589"/>
      <c r="Z51" s="589" t="s">
        <v>758</v>
      </c>
      <c r="AA51" s="589"/>
      <c r="AB51" s="589"/>
      <c r="AC51" s="589"/>
      <c r="AD51" s="589"/>
      <c r="AE51" s="589"/>
      <c r="AF51" s="589"/>
      <c r="AG51" s="589"/>
      <c r="AH51" s="589"/>
      <c r="AI51" s="589"/>
    </row>
    <row r="52" spans="3:45" ht="15" customHeight="1" x14ac:dyDescent="0.3">
      <c r="C52" s="622">
        <f>C50/C51</f>
        <v>15.170030355675342</v>
      </c>
      <c r="D52" s="622"/>
      <c r="I52" s="623">
        <f>I50/I51</f>
        <v>13.674077173125427</v>
      </c>
      <c r="J52" s="623"/>
      <c r="S52" s="587"/>
      <c r="AB52" s="590" t="s">
        <v>762</v>
      </c>
      <c r="AC52" s="590"/>
      <c r="AD52" s="590"/>
      <c r="AE52" s="590"/>
      <c r="AF52" s="590"/>
      <c r="AG52" s="590"/>
      <c r="AP52" s="587"/>
    </row>
    <row r="53" spans="3:45" x14ac:dyDescent="0.25">
      <c r="R53" s="591" t="s">
        <v>805</v>
      </c>
      <c r="S53" s="591"/>
      <c r="AB53" s="589" t="s">
        <v>767</v>
      </c>
      <c r="AC53" s="589"/>
      <c r="AD53" s="589"/>
      <c r="AE53" s="589"/>
      <c r="AF53" s="589"/>
      <c r="AG53" s="589"/>
      <c r="AM53" s="589" t="s">
        <v>759</v>
      </c>
      <c r="AN53" s="589"/>
      <c r="AO53" s="589"/>
      <c r="AP53" s="589"/>
      <c r="AQ53" s="589"/>
      <c r="AR53" s="589"/>
    </row>
    <row r="54" spans="3:45" ht="14.25" customHeight="1" x14ac:dyDescent="0.3">
      <c r="R54" s="594" t="s">
        <v>770</v>
      </c>
      <c r="S54" s="595">
        <f>'POSISI KEUANGAN'!K28</f>
        <v>11303163036.733334</v>
      </c>
      <c r="AE54" s="587"/>
      <c r="AM54" s="590" t="s">
        <v>763</v>
      </c>
      <c r="AN54" s="590"/>
      <c r="AO54" s="590"/>
      <c r="AP54" s="590"/>
      <c r="AQ54" s="590"/>
      <c r="AR54" s="590"/>
    </row>
    <row r="55" spans="3:45" ht="14.25" customHeight="1" x14ac:dyDescent="0.25">
      <c r="C55" s="628" t="s">
        <v>797</v>
      </c>
      <c r="D55" s="628"/>
      <c r="F55" s="629" t="s">
        <v>798</v>
      </c>
      <c r="G55" s="630"/>
      <c r="I55" s="628" t="s">
        <v>799</v>
      </c>
      <c r="J55" s="628"/>
      <c r="O55" s="596" t="s">
        <v>776</v>
      </c>
      <c r="P55" s="597"/>
      <c r="R55" s="592" t="s">
        <v>777</v>
      </c>
      <c r="S55" s="593"/>
      <c r="U55" s="599" t="s">
        <v>778</v>
      </c>
      <c r="V55" s="600"/>
      <c r="AD55" s="591" t="s">
        <v>805</v>
      </c>
      <c r="AE55" s="591"/>
      <c r="AM55" s="589" t="s">
        <v>768</v>
      </c>
      <c r="AN55" s="589"/>
      <c r="AO55" s="589" t="s">
        <v>765</v>
      </c>
      <c r="AP55" s="589"/>
      <c r="AQ55" s="589"/>
      <c r="AR55" s="589"/>
    </row>
    <row r="56" spans="3:45" x14ac:dyDescent="0.25">
      <c r="C56" s="628"/>
      <c r="D56" s="628"/>
      <c r="F56" s="602" t="s">
        <v>784</v>
      </c>
      <c r="G56" s="603"/>
      <c r="I56" s="628"/>
      <c r="J56" s="628"/>
      <c r="O56" s="602" t="s">
        <v>785</v>
      </c>
      <c r="P56" s="603"/>
      <c r="R56" s="598" t="s">
        <v>71</v>
      </c>
      <c r="S56" s="593">
        <f>'POSISI KEUANGAN'!K41</f>
        <v>141931980.59999999</v>
      </c>
      <c r="U56" s="602" t="s">
        <v>785</v>
      </c>
      <c r="V56" s="603"/>
      <c r="AD56" s="594" t="s">
        <v>771</v>
      </c>
      <c r="AE56" s="595"/>
      <c r="AP56" s="587"/>
    </row>
    <row r="57" spans="3:45" ht="15" customHeight="1" x14ac:dyDescent="0.25">
      <c r="F57" s="607" t="s">
        <v>789</v>
      </c>
      <c r="G57" s="608"/>
      <c r="H57" s="586" t="s">
        <v>167</v>
      </c>
      <c r="I57" s="628"/>
      <c r="J57" s="628"/>
      <c r="O57" s="602" t="s">
        <v>85</v>
      </c>
      <c r="P57" s="603"/>
      <c r="R57" s="617" t="s">
        <v>85</v>
      </c>
      <c r="S57" s="618">
        <f>'POSISI KEUANGAN'!K56</f>
        <v>11161231056.00333</v>
      </c>
      <c r="U57" s="602" t="s">
        <v>771</v>
      </c>
      <c r="V57" s="603"/>
      <c r="AA57" s="596" t="s">
        <v>779</v>
      </c>
      <c r="AB57" s="597"/>
      <c r="AD57" s="601" t="s">
        <v>54</v>
      </c>
      <c r="AE57" s="595">
        <f>'POSISI KEUANGAN'!K22</f>
        <v>7228549236.4699993</v>
      </c>
      <c r="AG57" s="599" t="s">
        <v>780</v>
      </c>
      <c r="AH57" s="600"/>
    </row>
    <row r="58" spans="3:45" x14ac:dyDescent="0.25">
      <c r="F58" s="634">
        <f>G47</f>
        <v>6560605696.0326672</v>
      </c>
      <c r="G58" s="634"/>
      <c r="O58" s="612">
        <f>S60</f>
        <v>234574865.19999981</v>
      </c>
      <c r="P58" s="613"/>
      <c r="U58" s="612">
        <f>S60</f>
        <v>234574865.19999981</v>
      </c>
      <c r="V58" s="613"/>
      <c r="AA58" s="602" t="s">
        <v>786</v>
      </c>
      <c r="AB58" s="603"/>
      <c r="AD58" s="592" t="s">
        <v>777</v>
      </c>
      <c r="AE58" s="593"/>
      <c r="AG58" s="602" t="s">
        <v>787</v>
      </c>
      <c r="AH58" s="603"/>
      <c r="AO58" s="591" t="s">
        <v>806</v>
      </c>
      <c r="AP58" s="591"/>
    </row>
    <row r="59" spans="3:45" x14ac:dyDescent="0.25">
      <c r="F59" s="635">
        <f>G50</f>
        <v>481941531.60000002</v>
      </c>
      <c r="G59" s="635"/>
      <c r="O59" s="612">
        <f>S57</f>
        <v>11161231056.00333</v>
      </c>
      <c r="P59" s="613"/>
      <c r="R59" s="621" t="s">
        <v>807</v>
      </c>
      <c r="S59" s="621"/>
      <c r="U59" s="612">
        <f>S54</f>
        <v>11303163036.733334</v>
      </c>
      <c r="V59" s="613"/>
      <c r="AA59" s="602" t="s">
        <v>791</v>
      </c>
      <c r="AB59" s="603"/>
      <c r="AD59" s="598" t="s">
        <v>71</v>
      </c>
      <c r="AE59" s="593">
        <f>'POSISI KEUANGAN'!K41</f>
        <v>141931980.59999999</v>
      </c>
      <c r="AG59" s="607" t="s">
        <v>785</v>
      </c>
      <c r="AH59" s="608"/>
      <c r="AL59" s="596" t="s">
        <v>781</v>
      </c>
      <c r="AM59" s="597"/>
      <c r="AO59" s="592" t="s">
        <v>771</v>
      </c>
      <c r="AP59" s="593"/>
      <c r="AR59" s="599" t="s">
        <v>782</v>
      </c>
      <c r="AS59" s="600"/>
    </row>
    <row r="60" spans="3:45" ht="16.5" customHeight="1" x14ac:dyDescent="0.25">
      <c r="C60" s="631" t="s">
        <v>800</v>
      </c>
      <c r="D60" s="631"/>
      <c r="F60" s="632">
        <f>F58/F59</f>
        <v>13.612866428531445</v>
      </c>
      <c r="G60" s="632"/>
      <c r="O60" s="622">
        <f>O58/O59</f>
        <v>2.1016934782819338E-2</v>
      </c>
      <c r="P60" s="622"/>
      <c r="R60" s="626" t="s">
        <v>785</v>
      </c>
      <c r="S60" s="627">
        <f>LPK!M46</f>
        <v>234574865.19999981</v>
      </c>
      <c r="U60" s="623">
        <f>U58/U59</f>
        <v>2.0753028549413282E-2</v>
      </c>
      <c r="V60" s="623"/>
      <c r="AA60" s="612">
        <f>SUM(AE59:AE60)</f>
        <v>141931980.59999999</v>
      </c>
      <c r="AB60" s="613"/>
      <c r="AD60" s="609" t="s">
        <v>80</v>
      </c>
      <c r="AE60" s="610">
        <f>'POSISI KEUANGAN'!K47</f>
        <v>0</v>
      </c>
      <c r="AG60" s="612">
        <f>AE60</f>
        <v>0</v>
      </c>
      <c r="AH60" s="613"/>
      <c r="AL60" s="602" t="s">
        <v>788</v>
      </c>
      <c r="AM60" s="603"/>
      <c r="AO60" s="604" t="s">
        <v>247</v>
      </c>
      <c r="AP60" s="593">
        <f>'POSISI KEUANGAN'!K27</f>
        <v>4074613800.2633333</v>
      </c>
      <c r="AR60" s="602" t="s">
        <v>788</v>
      </c>
      <c r="AS60" s="603"/>
    </row>
    <row r="61" spans="3:45" x14ac:dyDescent="0.25">
      <c r="C61" s="631"/>
      <c r="D61" s="631"/>
      <c r="S61" s="587"/>
      <c r="AA61" s="612">
        <f>AE61</f>
        <v>11161231056.00333</v>
      </c>
      <c r="AB61" s="613"/>
      <c r="AD61" s="617" t="s">
        <v>85</v>
      </c>
      <c r="AE61" s="618">
        <f>'POSISI KEUANGAN'!K56</f>
        <v>11161231056.00333</v>
      </c>
      <c r="AG61" s="612">
        <f>AE64</f>
        <v>234574865.19999981</v>
      </c>
      <c r="AH61" s="613"/>
      <c r="AL61" s="602" t="s">
        <v>792</v>
      </c>
      <c r="AM61" s="603"/>
      <c r="AO61" s="604" t="s">
        <v>793</v>
      </c>
      <c r="AP61" s="611">
        <f>'POSISI KEUANGAN'!K28</f>
        <v>11303163036.733334</v>
      </c>
      <c r="AR61" s="602" t="s">
        <v>794</v>
      </c>
      <c r="AS61" s="603"/>
    </row>
    <row r="62" spans="3:45" x14ac:dyDescent="0.25">
      <c r="C62" s="631"/>
      <c r="D62" s="631"/>
      <c r="H62" s="633"/>
      <c r="AA62" s="624">
        <f>AA60/AA61</f>
        <v>1.2716516653748382E-2</v>
      </c>
      <c r="AB62" s="624"/>
      <c r="AG62" s="636">
        <f>AG60/AG61</f>
        <v>0</v>
      </c>
      <c r="AH62" s="636"/>
      <c r="AL62" s="612">
        <f>AP64</f>
        <v>1903926625</v>
      </c>
      <c r="AM62" s="613"/>
      <c r="AR62" s="612">
        <f>AP64</f>
        <v>1903926625</v>
      </c>
      <c r="AS62" s="613"/>
    </row>
    <row r="63" spans="3:45" ht="15" customHeight="1" x14ac:dyDescent="0.25">
      <c r="F63" s="637" t="s">
        <v>801</v>
      </c>
      <c r="G63" s="637"/>
      <c r="H63" s="633"/>
      <c r="O63" s="628"/>
      <c r="P63" s="628"/>
      <c r="U63" s="628"/>
      <c r="V63" s="628"/>
      <c r="AD63" s="621" t="s">
        <v>807</v>
      </c>
      <c r="AE63" s="621"/>
      <c r="AL63" s="612">
        <f>AP60</f>
        <v>4074613800.2633333</v>
      </c>
      <c r="AM63" s="613"/>
      <c r="AO63" s="621" t="s">
        <v>807</v>
      </c>
      <c r="AP63" s="621"/>
      <c r="AR63" s="612">
        <f>AP61</f>
        <v>11303163036.733334</v>
      </c>
      <c r="AS63" s="613"/>
    </row>
    <row r="64" spans="3:45" x14ac:dyDescent="0.25">
      <c r="F64" s="637"/>
      <c r="G64" s="637"/>
      <c r="H64" s="633"/>
      <c r="O64" s="628"/>
      <c r="P64" s="628"/>
      <c r="S64" s="587"/>
      <c r="U64" s="628"/>
      <c r="V64" s="628"/>
      <c r="AD64" s="626" t="s">
        <v>785</v>
      </c>
      <c r="AE64" s="627">
        <f>LPK!M46</f>
        <v>234574865.19999981</v>
      </c>
      <c r="AL64" s="624">
        <f>AL62/AL63</f>
        <v>0.46726554179857571</v>
      </c>
      <c r="AM64" s="624"/>
      <c r="AO64" s="626" t="s">
        <v>788</v>
      </c>
      <c r="AP64" s="627">
        <f>SUM(LPK!M12,LPK!M13,LPK!M37)</f>
        <v>1903926625</v>
      </c>
      <c r="AR64" s="625">
        <f>AR62/AR63</f>
        <v>0.16844193247611897</v>
      </c>
      <c r="AS64" s="625"/>
    </row>
    <row r="65" spans="4:45" x14ac:dyDescent="0.25">
      <c r="F65" s="637"/>
      <c r="G65" s="637"/>
      <c r="O65" s="638"/>
      <c r="P65" s="638"/>
      <c r="S65" s="587"/>
      <c r="U65" s="638"/>
      <c r="V65" s="638"/>
      <c r="AA65" s="628"/>
      <c r="AB65" s="628"/>
      <c r="AE65" s="587"/>
      <c r="AG65" s="628"/>
      <c r="AH65" s="628"/>
    </row>
    <row r="66" spans="4:45" ht="15" customHeight="1" x14ac:dyDescent="0.25">
      <c r="O66" s="638"/>
      <c r="P66" s="638"/>
      <c r="S66" s="587"/>
      <c r="U66" s="638"/>
      <c r="V66" s="638"/>
      <c r="AA66" s="628"/>
      <c r="AB66" s="628"/>
      <c r="AG66" s="628"/>
      <c r="AH66" s="628"/>
    </row>
    <row r="67" spans="4:45" ht="15" customHeight="1" x14ac:dyDescent="0.25">
      <c r="O67" s="638"/>
      <c r="P67" s="638"/>
      <c r="S67" s="587"/>
      <c r="U67" s="638"/>
      <c r="V67" s="638"/>
      <c r="AF67" s="586" t="s">
        <v>167</v>
      </c>
      <c r="AG67" s="628"/>
      <c r="AH67" s="628"/>
      <c r="AL67" s="628"/>
      <c r="AM67" s="628"/>
      <c r="AP67" s="587"/>
      <c r="AR67" s="628"/>
      <c r="AS67" s="628"/>
    </row>
    <row r="68" spans="4:45" ht="15" customHeight="1" x14ac:dyDescent="0.25">
      <c r="O68" s="638"/>
      <c r="P68" s="638"/>
      <c r="S68" s="587"/>
      <c r="U68" s="638"/>
      <c r="V68" s="638"/>
      <c r="AL68" s="628"/>
      <c r="AM68" s="628"/>
      <c r="AR68" s="628"/>
      <c r="AS68" s="628"/>
    </row>
    <row r="69" spans="4:45" x14ac:dyDescent="0.25">
      <c r="O69" s="638"/>
      <c r="P69" s="638"/>
      <c r="S69" s="587"/>
      <c r="U69" s="638"/>
      <c r="V69" s="638"/>
      <c r="AQ69" s="586" t="s">
        <v>167</v>
      </c>
      <c r="AR69" s="628"/>
      <c r="AS69" s="628"/>
    </row>
    <row r="70" spans="4:45" x14ac:dyDescent="0.25">
      <c r="O70" s="638"/>
      <c r="P70" s="638"/>
      <c r="S70" s="587"/>
      <c r="U70" s="638"/>
      <c r="V70" s="638"/>
    </row>
    <row r="71" spans="4:45" x14ac:dyDescent="0.25">
      <c r="O71" s="638"/>
      <c r="P71" s="638"/>
      <c r="S71" s="587"/>
      <c r="U71" s="638"/>
      <c r="V71" s="638"/>
    </row>
    <row r="72" spans="4:45" ht="15" customHeight="1" x14ac:dyDescent="0.25">
      <c r="O72" s="638"/>
      <c r="P72" s="638"/>
      <c r="S72" s="587"/>
      <c r="U72" s="638"/>
      <c r="V72" s="638"/>
    </row>
    <row r="73" spans="4:45" ht="15" customHeight="1" x14ac:dyDescent="0.25">
      <c r="O73" s="638"/>
      <c r="P73" s="638"/>
      <c r="S73" s="587"/>
      <c r="U73" s="638"/>
      <c r="V73" s="638"/>
    </row>
    <row r="74" spans="4:45" ht="15" customHeight="1" x14ac:dyDescent="0.25">
      <c r="O74" s="638"/>
      <c r="P74" s="638"/>
      <c r="S74" s="587"/>
      <c r="U74" s="638"/>
      <c r="V74" s="638"/>
    </row>
    <row r="75" spans="4:45" ht="15" customHeight="1" x14ac:dyDescent="0.25">
      <c r="O75" s="638"/>
      <c r="P75" s="638"/>
      <c r="S75" s="587"/>
      <c r="U75" s="638"/>
      <c r="V75" s="638"/>
    </row>
    <row r="76" spans="4:45" ht="15" customHeight="1" x14ac:dyDescent="0.25">
      <c r="O76" s="638"/>
      <c r="P76" s="638"/>
      <c r="S76" s="587"/>
      <c r="U76" s="638"/>
      <c r="V76" s="638"/>
    </row>
    <row r="77" spans="4:45" x14ac:dyDescent="0.25">
      <c r="O77" s="638"/>
      <c r="P77" s="638"/>
      <c r="S77" s="587"/>
      <c r="U77" s="638"/>
      <c r="V77" s="638"/>
    </row>
    <row r="78" spans="4:45" x14ac:dyDescent="0.25">
      <c r="O78" s="638"/>
      <c r="P78" s="638"/>
      <c r="S78" s="587"/>
      <c r="U78" s="638"/>
      <c r="V78" s="638"/>
    </row>
    <row r="79" spans="4:45" x14ac:dyDescent="0.25">
      <c r="S79" s="587"/>
      <c r="AE79" s="587"/>
      <c r="AP79" s="587"/>
    </row>
    <row r="80" spans="4:45" x14ac:dyDescent="0.25">
      <c r="D80" s="589" t="s">
        <v>756</v>
      </c>
      <c r="E80" s="589"/>
      <c r="F80" s="589"/>
      <c r="G80" s="589"/>
      <c r="H80" s="589"/>
      <c r="I80" s="589"/>
      <c r="P80" s="589" t="s">
        <v>757</v>
      </c>
      <c r="Q80" s="589"/>
      <c r="R80" s="589"/>
      <c r="S80" s="589"/>
      <c r="T80" s="589"/>
      <c r="U80" s="589"/>
      <c r="Z80" s="589" t="s">
        <v>758</v>
      </c>
      <c r="AA80" s="589"/>
      <c r="AB80" s="589"/>
      <c r="AC80" s="589"/>
      <c r="AD80" s="589"/>
      <c r="AE80" s="589"/>
      <c r="AF80" s="589"/>
      <c r="AG80" s="589"/>
      <c r="AH80" s="589"/>
      <c r="AI80" s="589"/>
      <c r="AM80" s="589" t="s">
        <v>759</v>
      </c>
      <c r="AN80" s="589"/>
      <c r="AO80" s="589"/>
      <c r="AP80" s="589"/>
      <c r="AQ80" s="589"/>
      <c r="AR80" s="589"/>
    </row>
    <row r="81" spans="3:45" ht="16.5" x14ac:dyDescent="0.3">
      <c r="D81" s="589" t="s">
        <v>760</v>
      </c>
      <c r="E81" s="589"/>
      <c r="F81" s="589"/>
      <c r="G81" s="589"/>
      <c r="H81" s="589"/>
      <c r="I81" s="589"/>
      <c r="P81" s="590" t="s">
        <v>761</v>
      </c>
      <c r="Q81" s="590"/>
      <c r="R81" s="590"/>
      <c r="S81" s="590"/>
      <c r="T81" s="590"/>
      <c r="U81" s="590"/>
      <c r="AB81" s="590" t="s">
        <v>762</v>
      </c>
      <c r="AC81" s="590"/>
      <c r="AD81" s="590"/>
      <c r="AE81" s="590"/>
      <c r="AF81" s="590"/>
      <c r="AG81" s="590"/>
      <c r="AM81" s="590" t="s">
        <v>763</v>
      </c>
      <c r="AN81" s="590"/>
      <c r="AO81" s="590"/>
      <c r="AP81" s="590"/>
      <c r="AQ81" s="590"/>
      <c r="AR81" s="590"/>
    </row>
    <row r="82" spans="3:45" ht="16.5" x14ac:dyDescent="0.3">
      <c r="D82" s="589" t="s">
        <v>764</v>
      </c>
      <c r="E82" s="589"/>
      <c r="F82" s="589"/>
      <c r="G82" s="589"/>
      <c r="H82" s="589"/>
      <c r="I82" s="589"/>
      <c r="P82" s="589" t="s">
        <v>766</v>
      </c>
      <c r="Q82" s="589"/>
      <c r="R82" s="589" t="s">
        <v>765</v>
      </c>
      <c r="S82" s="589"/>
      <c r="T82" s="589"/>
      <c r="U82" s="589"/>
      <c r="AB82" s="589" t="s">
        <v>767</v>
      </c>
      <c r="AC82" s="589"/>
      <c r="AD82" s="589"/>
      <c r="AE82" s="589"/>
      <c r="AF82" s="589"/>
      <c r="AG82" s="589"/>
      <c r="AM82" s="589" t="s">
        <v>768</v>
      </c>
      <c r="AN82" s="589"/>
      <c r="AO82" s="589" t="s">
        <v>765</v>
      </c>
      <c r="AP82" s="589"/>
      <c r="AQ82" s="589"/>
      <c r="AR82" s="589"/>
    </row>
    <row r="83" spans="3:45" ht="15" customHeight="1" x14ac:dyDescent="0.25">
      <c r="S83" s="587"/>
      <c r="AE83" s="587"/>
      <c r="AP83" s="587"/>
    </row>
    <row r="84" spans="3:45" x14ac:dyDescent="0.25">
      <c r="F84" s="591" t="s">
        <v>805</v>
      </c>
      <c r="G84" s="591"/>
      <c r="R84" s="591" t="s">
        <v>808</v>
      </c>
      <c r="S84" s="591"/>
      <c r="AD84" s="591" t="s">
        <v>809</v>
      </c>
      <c r="AE84" s="591"/>
    </row>
    <row r="85" spans="3:45" x14ac:dyDescent="0.25">
      <c r="F85" s="592" t="s">
        <v>54</v>
      </c>
      <c r="G85" s="593"/>
      <c r="R85" s="594" t="s">
        <v>770</v>
      </c>
      <c r="S85" s="595">
        <f>'POSISI KEUANGAN'!M28</f>
        <v>12048695588.743332</v>
      </c>
      <c r="AD85" s="594" t="s">
        <v>771</v>
      </c>
      <c r="AE85" s="595"/>
      <c r="AO85" s="591" t="s">
        <v>810</v>
      </c>
      <c r="AP85" s="591"/>
    </row>
    <row r="86" spans="3:45" ht="15" customHeight="1" x14ac:dyDescent="0.25">
      <c r="C86" s="596" t="s">
        <v>773</v>
      </c>
      <c r="D86" s="597"/>
      <c r="F86" s="598" t="s">
        <v>774</v>
      </c>
      <c r="G86" s="593">
        <f>'POSISI KEUANGAN'!K16</f>
        <v>6570137573.4699993</v>
      </c>
      <c r="I86" s="599" t="s">
        <v>775</v>
      </c>
      <c r="J86" s="600"/>
      <c r="O86" s="596" t="s">
        <v>776</v>
      </c>
      <c r="P86" s="597"/>
      <c r="R86" s="592" t="s">
        <v>777</v>
      </c>
      <c r="S86" s="593"/>
      <c r="U86" s="599" t="s">
        <v>778</v>
      </c>
      <c r="V86" s="600"/>
      <c r="AA86" s="596" t="s">
        <v>779</v>
      </c>
      <c r="AB86" s="597"/>
      <c r="AD86" s="601" t="s">
        <v>54</v>
      </c>
      <c r="AE86" s="595">
        <f>'POSISI KEUANGAN'!M22</f>
        <v>7999998046.4199991</v>
      </c>
      <c r="AG86" s="599" t="s">
        <v>780</v>
      </c>
      <c r="AH86" s="600"/>
      <c r="AL86" s="596" t="s">
        <v>781</v>
      </c>
      <c r="AM86" s="597"/>
      <c r="AO86" s="592" t="s">
        <v>771</v>
      </c>
      <c r="AP86" s="593"/>
      <c r="AR86" s="599" t="s">
        <v>782</v>
      </c>
      <c r="AS86" s="600"/>
    </row>
    <row r="87" spans="3:45" x14ac:dyDescent="0.25">
      <c r="C87" s="602" t="s">
        <v>783</v>
      </c>
      <c r="D87" s="603"/>
      <c r="F87" s="598" t="s">
        <v>59</v>
      </c>
      <c r="G87" s="593">
        <f>'POSISI KEUANGAN'!K18</f>
        <v>29500000</v>
      </c>
      <c r="I87" s="602" t="s">
        <v>784</v>
      </c>
      <c r="J87" s="603"/>
      <c r="O87" s="602" t="s">
        <v>785</v>
      </c>
      <c r="P87" s="603"/>
      <c r="R87" s="598" t="s">
        <v>71</v>
      </c>
      <c r="S87" s="593">
        <f>'POSISI KEUANGAN'!M41</f>
        <v>240681433.59999999</v>
      </c>
      <c r="U87" s="602" t="s">
        <v>785</v>
      </c>
      <c r="V87" s="603"/>
      <c r="AA87" s="602" t="s">
        <v>786</v>
      </c>
      <c r="AB87" s="603"/>
      <c r="AD87" s="592" t="s">
        <v>777</v>
      </c>
      <c r="AE87" s="593"/>
      <c r="AG87" s="602" t="s">
        <v>787</v>
      </c>
      <c r="AH87" s="603"/>
      <c r="AL87" s="602" t="s">
        <v>788</v>
      </c>
      <c r="AM87" s="603"/>
      <c r="AO87" s="604" t="s">
        <v>247</v>
      </c>
      <c r="AP87" s="593">
        <f>'POSISI KEUANGAN'!M27</f>
        <v>4048697542.3233333</v>
      </c>
      <c r="AR87" s="602" t="s">
        <v>788</v>
      </c>
      <c r="AS87" s="603"/>
    </row>
    <row r="88" spans="3:45" x14ac:dyDescent="0.25">
      <c r="C88" s="607" t="s">
        <v>789</v>
      </c>
      <c r="D88" s="608"/>
      <c r="F88" s="605" t="s">
        <v>790</v>
      </c>
      <c r="G88" s="606">
        <f>'POSISI KEUANGAN'!K22</f>
        <v>7228549236.4699993</v>
      </c>
      <c r="I88" s="607" t="s">
        <v>789</v>
      </c>
      <c r="J88" s="608"/>
      <c r="O88" s="602" t="s">
        <v>85</v>
      </c>
      <c r="P88" s="603"/>
      <c r="R88" s="617" t="s">
        <v>85</v>
      </c>
      <c r="S88" s="618">
        <f>'POSISI KEUANGAN'!M56</f>
        <v>11808014155.013332</v>
      </c>
      <c r="U88" s="602" t="s">
        <v>771</v>
      </c>
      <c r="V88" s="603"/>
      <c r="AA88" s="602" t="s">
        <v>791</v>
      </c>
      <c r="AB88" s="603"/>
      <c r="AD88" s="598" t="s">
        <v>71</v>
      </c>
      <c r="AE88" s="593">
        <f>'POSISI KEUANGAN'!M41</f>
        <v>240681433.59999999</v>
      </c>
      <c r="AG88" s="607" t="s">
        <v>785</v>
      </c>
      <c r="AH88" s="608"/>
      <c r="AL88" s="602" t="s">
        <v>792</v>
      </c>
      <c r="AM88" s="603"/>
      <c r="AO88" s="604" t="s">
        <v>793</v>
      </c>
      <c r="AP88" s="611">
        <f>'POSISI KEUANGAN'!M28</f>
        <v>12048695588.743332</v>
      </c>
      <c r="AR88" s="602" t="s">
        <v>794</v>
      </c>
      <c r="AS88" s="603"/>
    </row>
    <row r="89" spans="3:45" x14ac:dyDescent="0.25">
      <c r="C89" s="616">
        <f>G88</f>
        <v>7228549236.4699993</v>
      </c>
      <c r="D89" s="616"/>
      <c r="F89" s="614" t="s">
        <v>71</v>
      </c>
      <c r="G89" s="615">
        <f>'POSISI KEUANGAN'!K41</f>
        <v>141931980.59999999</v>
      </c>
      <c r="I89" s="616">
        <f>G86+G87</f>
        <v>6599637573.4699993</v>
      </c>
      <c r="J89" s="616"/>
      <c r="O89" s="612">
        <f>S91</f>
        <v>646783099.00999975</v>
      </c>
      <c r="P89" s="613"/>
      <c r="U89" s="612">
        <f>S91</f>
        <v>646783099.00999975</v>
      </c>
      <c r="V89" s="613"/>
      <c r="AA89" s="612">
        <f>SUM(AE88:AE89)</f>
        <v>240681433.59999999</v>
      </c>
      <c r="AB89" s="613"/>
      <c r="AD89" s="609" t="s">
        <v>80</v>
      </c>
      <c r="AE89" s="610">
        <f>'POSISI KEUANGAN'!M47</f>
        <v>0</v>
      </c>
      <c r="AG89" s="612">
        <f>AE89</f>
        <v>0</v>
      </c>
      <c r="AH89" s="613"/>
      <c r="AL89" s="612">
        <f>AP91</f>
        <v>2120737009</v>
      </c>
      <c r="AM89" s="613"/>
      <c r="AR89" s="612">
        <f>AP91</f>
        <v>2120737009</v>
      </c>
      <c r="AS89" s="613"/>
    </row>
    <row r="90" spans="3:45" x14ac:dyDescent="0.25">
      <c r="C90" s="612">
        <f>G89</f>
        <v>141931980.59999999</v>
      </c>
      <c r="D90" s="612"/>
      <c r="F90" s="619" t="s">
        <v>795</v>
      </c>
      <c r="G90" s="620">
        <f>'POSISI KEUANGAN'!K48</f>
        <v>141931980.59999999</v>
      </c>
      <c r="I90" s="612">
        <f>G89</f>
        <v>141931980.59999999</v>
      </c>
      <c r="J90" s="612"/>
      <c r="O90" s="612">
        <f>S88</f>
        <v>11808014155.013332</v>
      </c>
      <c r="P90" s="613"/>
      <c r="R90" s="621" t="s">
        <v>811</v>
      </c>
      <c r="S90" s="621"/>
      <c r="U90" s="612">
        <f>S85</f>
        <v>12048695588.743332</v>
      </c>
      <c r="V90" s="613"/>
      <c r="AA90" s="612">
        <f>AE90</f>
        <v>11808014155.013332</v>
      </c>
      <c r="AB90" s="613"/>
      <c r="AD90" s="617" t="s">
        <v>85</v>
      </c>
      <c r="AE90" s="618">
        <f>'POSISI KEUANGAN'!M56</f>
        <v>11808014155.013332</v>
      </c>
      <c r="AG90" s="612">
        <f>AE93</f>
        <v>646783099.00999975</v>
      </c>
      <c r="AH90" s="613"/>
      <c r="AL90" s="612">
        <f>AP87</f>
        <v>4048697542.3233333</v>
      </c>
      <c r="AM90" s="613"/>
      <c r="AO90" s="621" t="s">
        <v>811</v>
      </c>
      <c r="AP90" s="621"/>
      <c r="AR90" s="612">
        <f>AP88</f>
        <v>12048695588.743332</v>
      </c>
      <c r="AS90" s="613"/>
    </row>
    <row r="91" spans="3:45" x14ac:dyDescent="0.25">
      <c r="C91" s="622">
        <f>C89/C90</f>
        <v>50.929672128241968</v>
      </c>
      <c r="D91" s="622"/>
      <c r="I91" s="623">
        <f>I89/I90</f>
        <v>46.498594225000197</v>
      </c>
      <c r="J91" s="623"/>
      <c r="O91" s="622">
        <f>O89/O90</f>
        <v>5.4774925785077491E-2</v>
      </c>
      <c r="P91" s="622"/>
      <c r="R91" s="626" t="s">
        <v>785</v>
      </c>
      <c r="S91" s="627">
        <f>LPK!O46</f>
        <v>646783099.00999975</v>
      </c>
      <c r="U91" s="623">
        <f>U89/U90</f>
        <v>5.3680756912330513E-2</v>
      </c>
      <c r="V91" s="623"/>
      <c r="AA91" s="624">
        <f>AA89/AA90</f>
        <v>2.0382888302840813E-2</v>
      </c>
      <c r="AB91" s="624"/>
      <c r="AG91" s="636">
        <f>AG89/AG90</f>
        <v>0</v>
      </c>
      <c r="AH91" s="636"/>
      <c r="AL91" s="624">
        <f>AL89/AL90</f>
        <v>0.52380722116945821</v>
      </c>
      <c r="AM91" s="624"/>
      <c r="AO91" s="626" t="s">
        <v>788</v>
      </c>
      <c r="AP91" s="627">
        <f>SUM(LPK!O12,LPK!O13,LPK!O37)</f>
        <v>2120737009</v>
      </c>
      <c r="AR91" s="625">
        <f>AR89/AR90</f>
        <v>0.17601382600962459</v>
      </c>
      <c r="AS91" s="625"/>
    </row>
    <row r="92" spans="3:45" x14ac:dyDescent="0.25">
      <c r="S92" s="587"/>
      <c r="AD92" s="621" t="s">
        <v>811</v>
      </c>
      <c r="AE92" s="621"/>
    </row>
    <row r="93" spans="3:45" x14ac:dyDescent="0.25">
      <c r="AD93" s="626" t="s">
        <v>785</v>
      </c>
      <c r="AE93" s="627">
        <f>LPK!O46</f>
        <v>646783099.00999975</v>
      </c>
    </row>
    <row r="94" spans="3:45" x14ac:dyDescent="0.25">
      <c r="C94" s="628" t="s">
        <v>797</v>
      </c>
      <c r="D94" s="628"/>
      <c r="F94" s="629" t="s">
        <v>798</v>
      </c>
      <c r="G94" s="630"/>
      <c r="I94" s="628" t="s">
        <v>799</v>
      </c>
      <c r="J94" s="628"/>
      <c r="O94" s="628"/>
      <c r="P94" s="628"/>
      <c r="U94" s="628"/>
      <c r="V94" s="628"/>
      <c r="AA94" s="628"/>
      <c r="AB94" s="628"/>
      <c r="AE94" s="587"/>
      <c r="AG94" s="628"/>
      <c r="AH94" s="628"/>
      <c r="AL94" s="628"/>
      <c r="AM94" s="628"/>
      <c r="AP94" s="587"/>
      <c r="AR94" s="628"/>
      <c r="AS94" s="628"/>
    </row>
    <row r="95" spans="3:45" x14ac:dyDescent="0.25">
      <c r="C95" s="628"/>
      <c r="D95" s="628"/>
      <c r="F95" s="602" t="s">
        <v>784</v>
      </c>
      <c r="G95" s="603"/>
      <c r="I95" s="628"/>
      <c r="J95" s="628"/>
      <c r="O95" s="628"/>
      <c r="P95" s="628"/>
      <c r="S95" s="587"/>
      <c r="U95" s="628"/>
      <c r="V95" s="628"/>
      <c r="AA95" s="628"/>
      <c r="AB95" s="628"/>
      <c r="AG95" s="628"/>
      <c r="AH95" s="628"/>
      <c r="AL95" s="628"/>
      <c r="AM95" s="628"/>
      <c r="AR95" s="628"/>
      <c r="AS95" s="628"/>
    </row>
    <row r="96" spans="3:45" x14ac:dyDescent="0.25">
      <c r="F96" s="607" t="s">
        <v>789</v>
      </c>
      <c r="G96" s="608"/>
      <c r="H96" s="586" t="s">
        <v>167</v>
      </c>
      <c r="I96" s="628"/>
      <c r="J96" s="628"/>
      <c r="O96" s="638"/>
      <c r="P96" s="638"/>
      <c r="S96" s="587"/>
      <c r="U96" s="638"/>
      <c r="V96" s="638"/>
      <c r="AF96" s="586" t="s">
        <v>167</v>
      </c>
      <c r="AG96" s="628"/>
      <c r="AH96" s="628"/>
      <c r="AQ96" s="586" t="s">
        <v>167</v>
      </c>
      <c r="AR96" s="628"/>
      <c r="AS96" s="628"/>
    </row>
    <row r="97" spans="3:46" x14ac:dyDescent="0.25">
      <c r="F97" s="616">
        <f>G86</f>
        <v>6570137573.4699993</v>
      </c>
      <c r="G97" s="616"/>
      <c r="O97" s="638"/>
      <c r="P97" s="638"/>
      <c r="S97" s="587"/>
      <c r="U97" s="638"/>
      <c r="V97" s="638"/>
    </row>
    <row r="98" spans="3:46" ht="16.5" x14ac:dyDescent="0.3">
      <c r="F98" s="612">
        <f>G89</f>
        <v>141931980.59999999</v>
      </c>
      <c r="G98" s="612"/>
      <c r="N98" s="639" t="s">
        <v>812</v>
      </c>
      <c r="O98" s="640"/>
      <c r="P98" s="640"/>
      <c r="Q98" s="640"/>
      <c r="R98" s="640"/>
      <c r="S98" s="641"/>
      <c r="T98" s="640"/>
      <c r="U98" s="640"/>
      <c r="V98" s="640"/>
      <c r="W98" s="640"/>
      <c r="AK98" s="639" t="s">
        <v>812</v>
      </c>
      <c r="AL98" s="640"/>
      <c r="AM98" s="640"/>
      <c r="AN98" s="640"/>
      <c r="AO98" s="640"/>
      <c r="AP98" s="641"/>
      <c r="AQ98" s="640"/>
      <c r="AR98" s="640"/>
      <c r="AS98" s="640"/>
      <c r="AT98" s="640"/>
    </row>
    <row r="99" spans="3:46" ht="16.5" customHeight="1" x14ac:dyDescent="0.3">
      <c r="C99" s="631" t="s">
        <v>800</v>
      </c>
      <c r="D99" s="631"/>
      <c r="F99" s="632">
        <f>F97/F98</f>
        <v>46.290748185825002</v>
      </c>
      <c r="G99" s="632"/>
      <c r="N99" s="642" t="s">
        <v>813</v>
      </c>
      <c r="O99" s="642"/>
      <c r="P99" s="642"/>
      <c r="Q99" s="642"/>
      <c r="R99" s="642"/>
      <c r="S99" s="642"/>
      <c r="T99" s="642"/>
      <c r="U99" s="642"/>
      <c r="V99" s="642"/>
      <c r="W99" s="642"/>
      <c r="Z99" s="639" t="s">
        <v>812</v>
      </c>
      <c r="AA99" s="640"/>
      <c r="AB99" s="640"/>
      <c r="AC99" s="640"/>
      <c r="AD99" s="640"/>
      <c r="AE99" s="641"/>
      <c r="AF99" s="640"/>
      <c r="AG99" s="640"/>
      <c r="AH99" s="640"/>
      <c r="AI99" s="640"/>
      <c r="AK99" s="642" t="s">
        <v>814</v>
      </c>
      <c r="AL99" s="642"/>
      <c r="AM99" s="642"/>
      <c r="AN99" s="642"/>
      <c r="AO99" s="642"/>
      <c r="AP99" s="642"/>
      <c r="AQ99" s="642"/>
      <c r="AR99" s="642"/>
      <c r="AS99" s="642"/>
      <c r="AT99" s="642"/>
    </row>
    <row r="100" spans="3:46" ht="15" customHeight="1" x14ac:dyDescent="0.25">
      <c r="C100" s="631"/>
      <c r="D100" s="631"/>
      <c r="N100" s="642"/>
      <c r="O100" s="642"/>
      <c r="P100" s="642"/>
      <c r="Q100" s="642"/>
      <c r="R100" s="642"/>
      <c r="S100" s="642"/>
      <c r="T100" s="642"/>
      <c r="U100" s="642"/>
      <c r="V100" s="642"/>
      <c r="W100" s="642"/>
      <c r="Z100" s="642" t="s">
        <v>815</v>
      </c>
      <c r="AA100" s="642"/>
      <c r="AB100" s="642"/>
      <c r="AC100" s="642"/>
      <c r="AD100" s="642"/>
      <c r="AE100" s="642"/>
      <c r="AF100" s="642"/>
      <c r="AG100" s="642"/>
      <c r="AH100" s="642"/>
      <c r="AI100" s="642"/>
      <c r="AK100" s="642"/>
      <c r="AL100" s="642"/>
      <c r="AM100" s="642"/>
      <c r="AN100" s="642"/>
      <c r="AO100" s="642"/>
      <c r="AP100" s="642"/>
      <c r="AQ100" s="642"/>
      <c r="AR100" s="642"/>
      <c r="AS100" s="642"/>
      <c r="AT100" s="642"/>
    </row>
    <row r="101" spans="3:46" ht="15" customHeight="1" x14ac:dyDescent="0.25">
      <c r="C101" s="631"/>
      <c r="D101" s="631"/>
      <c r="H101" s="633"/>
      <c r="N101" s="642"/>
      <c r="O101" s="642"/>
      <c r="P101" s="642"/>
      <c r="Q101" s="642"/>
      <c r="R101" s="642"/>
      <c r="S101" s="642"/>
      <c r="T101" s="642"/>
      <c r="U101" s="642"/>
      <c r="V101" s="642"/>
      <c r="W101" s="642"/>
      <c r="Z101" s="642"/>
      <c r="AA101" s="642"/>
      <c r="AB101" s="642"/>
      <c r="AC101" s="642"/>
      <c r="AD101" s="642"/>
      <c r="AE101" s="642"/>
      <c r="AF101" s="642"/>
      <c r="AG101" s="642"/>
      <c r="AH101" s="642"/>
      <c r="AI101" s="642"/>
      <c r="AK101" s="642"/>
      <c r="AL101" s="642"/>
      <c r="AM101" s="642"/>
      <c r="AN101" s="642"/>
      <c r="AO101" s="642"/>
      <c r="AP101" s="642"/>
      <c r="AQ101" s="642"/>
      <c r="AR101" s="642"/>
      <c r="AS101" s="642"/>
      <c r="AT101" s="642"/>
    </row>
    <row r="102" spans="3:46" ht="15" customHeight="1" x14ac:dyDescent="0.25">
      <c r="F102" s="628" t="s">
        <v>801</v>
      </c>
      <c r="G102" s="628"/>
      <c r="H102" s="633"/>
      <c r="N102" s="642"/>
      <c r="O102" s="642"/>
      <c r="P102" s="642"/>
      <c r="Q102" s="642"/>
      <c r="R102" s="642"/>
      <c r="S102" s="642"/>
      <c r="T102" s="642"/>
      <c r="U102" s="642"/>
      <c r="V102" s="642"/>
      <c r="W102" s="642"/>
      <c r="Z102" s="642"/>
      <c r="AA102" s="642"/>
      <c r="AB102" s="642"/>
      <c r="AC102" s="642"/>
      <c r="AD102" s="642"/>
      <c r="AE102" s="642"/>
      <c r="AF102" s="642"/>
      <c r="AG102" s="642"/>
      <c r="AH102" s="642"/>
      <c r="AI102" s="642"/>
      <c r="AK102" s="642"/>
      <c r="AL102" s="642"/>
      <c r="AM102" s="642"/>
      <c r="AN102" s="642"/>
      <c r="AO102" s="642"/>
      <c r="AP102" s="642"/>
      <c r="AQ102" s="642"/>
      <c r="AR102" s="642"/>
      <c r="AS102" s="642"/>
      <c r="AT102" s="642"/>
    </row>
    <row r="103" spans="3:46" ht="15" customHeight="1" x14ac:dyDescent="0.25">
      <c r="F103" s="628"/>
      <c r="G103" s="628"/>
      <c r="H103" s="633"/>
      <c r="N103" s="642"/>
      <c r="O103" s="642"/>
      <c r="P103" s="642"/>
      <c r="Q103" s="642"/>
      <c r="R103" s="642"/>
      <c r="S103" s="642"/>
      <c r="T103" s="642"/>
      <c r="U103" s="642"/>
      <c r="V103" s="642"/>
      <c r="W103" s="642"/>
      <c r="Z103" s="642"/>
      <c r="AA103" s="642"/>
      <c r="AB103" s="642"/>
      <c r="AC103" s="642"/>
      <c r="AD103" s="642"/>
      <c r="AE103" s="642"/>
      <c r="AF103" s="642"/>
      <c r="AG103" s="642"/>
      <c r="AH103" s="642"/>
      <c r="AI103" s="642"/>
      <c r="AK103" s="642"/>
      <c r="AL103" s="642"/>
      <c r="AM103" s="642"/>
      <c r="AN103" s="642"/>
      <c r="AO103" s="642"/>
      <c r="AP103" s="642"/>
      <c r="AQ103" s="642"/>
      <c r="AR103" s="642"/>
      <c r="AS103" s="642"/>
      <c r="AT103" s="642"/>
    </row>
    <row r="104" spans="3:46" x14ac:dyDescent="0.25">
      <c r="N104" s="642"/>
      <c r="O104" s="642"/>
      <c r="P104" s="642"/>
      <c r="Q104" s="642"/>
      <c r="R104" s="642"/>
      <c r="S104" s="642"/>
      <c r="T104" s="642"/>
      <c r="U104" s="642"/>
      <c r="V104" s="642"/>
      <c r="W104" s="642"/>
      <c r="AK104" s="642"/>
      <c r="AL104" s="642"/>
      <c r="AM104" s="642"/>
      <c r="AN104" s="642"/>
      <c r="AO104" s="642"/>
      <c r="AP104" s="642"/>
      <c r="AQ104" s="642"/>
      <c r="AR104" s="642"/>
      <c r="AS104" s="642"/>
      <c r="AT104" s="642"/>
    </row>
    <row r="105" spans="3:46" x14ac:dyDescent="0.25">
      <c r="N105" s="642"/>
      <c r="O105" s="642"/>
      <c r="P105" s="642"/>
      <c r="Q105" s="642"/>
      <c r="R105" s="642"/>
      <c r="S105" s="642"/>
      <c r="T105" s="642"/>
      <c r="U105" s="642"/>
      <c r="V105" s="642"/>
      <c r="W105" s="642"/>
    </row>
    <row r="111" spans="3:46" x14ac:dyDescent="0.25">
      <c r="D111" s="589" t="s">
        <v>756</v>
      </c>
      <c r="E111" s="589"/>
      <c r="F111" s="589"/>
      <c r="G111" s="589"/>
      <c r="H111" s="589"/>
      <c r="I111" s="589"/>
    </row>
    <row r="112" spans="3:46" ht="16.5" x14ac:dyDescent="0.3">
      <c r="D112" s="589" t="s">
        <v>760</v>
      </c>
      <c r="E112" s="589"/>
      <c r="F112" s="589"/>
      <c r="G112" s="589"/>
      <c r="H112" s="589"/>
      <c r="I112" s="589"/>
    </row>
    <row r="113" spans="3:10" ht="16.5" x14ac:dyDescent="0.3">
      <c r="D113" s="589" t="s">
        <v>764</v>
      </c>
      <c r="E113" s="589"/>
      <c r="F113" s="589"/>
      <c r="G113" s="589"/>
      <c r="H113" s="589"/>
      <c r="I113" s="589"/>
    </row>
    <row r="115" spans="3:10" x14ac:dyDescent="0.25">
      <c r="F115" s="591" t="s">
        <v>809</v>
      </c>
      <c r="G115" s="591"/>
    </row>
    <row r="116" spans="3:10" x14ac:dyDescent="0.25">
      <c r="F116" s="592" t="s">
        <v>54</v>
      </c>
      <c r="G116" s="593"/>
    </row>
    <row r="117" spans="3:10" x14ac:dyDescent="0.25">
      <c r="C117" s="596" t="s">
        <v>773</v>
      </c>
      <c r="D117" s="597"/>
      <c r="F117" s="598" t="s">
        <v>774</v>
      </c>
      <c r="G117" s="593">
        <f>'POSISI KEUANGAN'!M16</f>
        <v>7447415488.4199991</v>
      </c>
      <c r="I117" s="599" t="s">
        <v>775</v>
      </c>
      <c r="J117" s="600"/>
    </row>
    <row r="118" spans="3:10" x14ac:dyDescent="0.25">
      <c r="C118" s="602" t="s">
        <v>783</v>
      </c>
      <c r="D118" s="603"/>
      <c r="F118" s="598" t="s">
        <v>59</v>
      </c>
      <c r="G118" s="593">
        <f>'POSISI KEUANGAN'!M18</f>
        <v>34000000</v>
      </c>
      <c r="I118" s="602" t="s">
        <v>784</v>
      </c>
      <c r="J118" s="603"/>
    </row>
    <row r="119" spans="3:10" x14ac:dyDescent="0.25">
      <c r="C119" s="607" t="s">
        <v>789</v>
      </c>
      <c r="D119" s="608"/>
      <c r="F119" s="605" t="s">
        <v>790</v>
      </c>
      <c r="G119" s="606">
        <f>'POSISI KEUANGAN'!M22</f>
        <v>7999998046.4199991</v>
      </c>
      <c r="I119" s="607" t="s">
        <v>789</v>
      </c>
      <c r="J119" s="608"/>
    </row>
    <row r="120" spans="3:10" x14ac:dyDescent="0.25">
      <c r="C120" s="616">
        <f>G119</f>
        <v>7999998046.4199991</v>
      </c>
      <c r="D120" s="616"/>
      <c r="F120" s="614" t="s">
        <v>71</v>
      </c>
      <c r="G120" s="615">
        <f>'POSISI KEUANGAN'!M41</f>
        <v>240681433.59999999</v>
      </c>
      <c r="I120" s="616">
        <f>G117+G118</f>
        <v>7481415488.4199991</v>
      </c>
      <c r="J120" s="616"/>
    </row>
    <row r="121" spans="3:10" x14ac:dyDescent="0.25">
      <c r="C121" s="612">
        <f>G120</f>
        <v>240681433.59999999</v>
      </c>
      <c r="D121" s="612"/>
      <c r="F121" s="619" t="s">
        <v>795</v>
      </c>
      <c r="G121" s="620">
        <f>'POSISI KEUANGAN'!M48</f>
        <v>240681433.59999999</v>
      </c>
      <c r="I121" s="612">
        <f>G120</f>
        <v>240681433.59999999</v>
      </c>
      <c r="J121" s="612"/>
    </row>
    <row r="122" spans="3:10" x14ac:dyDescent="0.25">
      <c r="C122" s="622">
        <f>C120/C121</f>
        <v>33.238949622161464</v>
      </c>
      <c r="D122" s="622"/>
      <c r="I122" s="623">
        <f>I120/I121</f>
        <v>31.084306655966333</v>
      </c>
      <c r="J122" s="623"/>
    </row>
    <row r="125" spans="3:10" x14ac:dyDescent="0.25">
      <c r="C125" s="628" t="s">
        <v>797</v>
      </c>
      <c r="D125" s="628"/>
      <c r="F125" s="629" t="s">
        <v>798</v>
      </c>
      <c r="G125" s="630"/>
      <c r="I125" s="628" t="s">
        <v>799</v>
      </c>
      <c r="J125" s="628"/>
    </row>
    <row r="126" spans="3:10" x14ac:dyDescent="0.25">
      <c r="C126" s="628"/>
      <c r="D126" s="628"/>
      <c r="F126" s="602" t="s">
        <v>784</v>
      </c>
      <c r="G126" s="603"/>
      <c r="I126" s="628"/>
      <c r="J126" s="628"/>
    </row>
    <row r="127" spans="3:10" ht="15" customHeight="1" x14ac:dyDescent="0.25">
      <c r="F127" s="607" t="s">
        <v>789</v>
      </c>
      <c r="G127" s="608"/>
      <c r="H127" s="586" t="s">
        <v>167</v>
      </c>
      <c r="I127" s="628"/>
      <c r="J127" s="628"/>
    </row>
    <row r="128" spans="3:10" ht="15" customHeight="1" x14ac:dyDescent="0.25">
      <c r="F128" s="616">
        <f>G117</f>
        <v>7447415488.4199991</v>
      </c>
      <c r="G128" s="616"/>
    </row>
    <row r="129" spans="2:11" x14ac:dyDescent="0.25">
      <c r="F129" s="612">
        <f>G120</f>
        <v>240681433.59999999</v>
      </c>
      <c r="G129" s="612"/>
    </row>
    <row r="130" spans="2:11" x14ac:dyDescent="0.25">
      <c r="C130" s="631" t="s">
        <v>800</v>
      </c>
      <c r="D130" s="631"/>
      <c r="F130" s="632">
        <f>F128/F129</f>
        <v>30.943041085575448</v>
      </c>
      <c r="G130" s="632"/>
    </row>
    <row r="131" spans="2:11" x14ac:dyDescent="0.25">
      <c r="C131" s="631"/>
      <c r="D131" s="631"/>
    </row>
    <row r="132" spans="2:11" x14ac:dyDescent="0.25">
      <c r="C132" s="631"/>
      <c r="D132" s="631"/>
      <c r="H132" s="633"/>
    </row>
    <row r="133" spans="2:11" x14ac:dyDescent="0.25">
      <c r="F133" s="628" t="s">
        <v>801</v>
      </c>
      <c r="G133" s="628"/>
      <c r="H133" s="633"/>
    </row>
    <row r="134" spans="2:11" x14ac:dyDescent="0.25">
      <c r="F134" s="628"/>
      <c r="G134" s="628"/>
      <c r="H134" s="633"/>
    </row>
    <row r="137" spans="2:11" ht="16.5" x14ac:dyDescent="0.3">
      <c r="B137" s="639" t="s">
        <v>812</v>
      </c>
      <c r="C137" s="640"/>
      <c r="D137" s="640"/>
      <c r="E137" s="640"/>
      <c r="F137" s="640"/>
      <c r="G137" s="641"/>
      <c r="H137" s="640"/>
      <c r="I137" s="640"/>
      <c r="J137" s="640"/>
      <c r="K137" s="640"/>
    </row>
    <row r="138" spans="2:11" x14ac:dyDescent="0.25">
      <c r="B138" s="643" t="s">
        <v>816</v>
      </c>
      <c r="C138" s="643"/>
      <c r="D138" s="643"/>
      <c r="E138" s="643"/>
      <c r="F138" s="643"/>
      <c r="G138" s="643"/>
      <c r="H138" s="643"/>
      <c r="I138" s="643"/>
      <c r="J138" s="643"/>
      <c r="K138" s="643"/>
    </row>
    <row r="139" spans="2:11" x14ac:dyDescent="0.25">
      <c r="B139" s="643"/>
      <c r="C139" s="643"/>
      <c r="D139" s="643"/>
      <c r="E139" s="643"/>
      <c r="F139" s="643"/>
      <c r="G139" s="643"/>
      <c r="H139" s="643"/>
      <c r="I139" s="643"/>
      <c r="J139" s="643"/>
      <c r="K139" s="643"/>
    </row>
    <row r="140" spans="2:11" x14ac:dyDescent="0.25">
      <c r="B140" s="643"/>
      <c r="C140" s="643"/>
      <c r="D140" s="643"/>
      <c r="E140" s="643"/>
      <c r="F140" s="643"/>
      <c r="G140" s="643"/>
      <c r="H140" s="643"/>
      <c r="I140" s="643"/>
      <c r="J140" s="643"/>
      <c r="K140" s="643"/>
    </row>
    <row r="141" spans="2:11" x14ac:dyDescent="0.25">
      <c r="B141" s="643"/>
      <c r="C141" s="643"/>
      <c r="D141" s="643"/>
      <c r="E141" s="643"/>
      <c r="F141" s="643"/>
      <c r="G141" s="643"/>
      <c r="H141" s="643"/>
      <c r="I141" s="643"/>
      <c r="J141" s="643"/>
      <c r="K141" s="643"/>
    </row>
  </sheetData>
  <mergeCells count="336">
    <mergeCell ref="F128:G128"/>
    <mergeCell ref="F129:G129"/>
    <mergeCell ref="C130:D132"/>
    <mergeCell ref="F130:G130"/>
    <mergeCell ref="F133:G134"/>
    <mergeCell ref="B138:K141"/>
    <mergeCell ref="C121:D121"/>
    <mergeCell ref="I121:J121"/>
    <mergeCell ref="C122:D122"/>
    <mergeCell ref="I122:J122"/>
    <mergeCell ref="C125:D126"/>
    <mergeCell ref="F125:G125"/>
    <mergeCell ref="I125:J127"/>
    <mergeCell ref="F126:G126"/>
    <mergeCell ref="F127:G127"/>
    <mergeCell ref="C118:D118"/>
    <mergeCell ref="I118:J118"/>
    <mergeCell ref="C119:D119"/>
    <mergeCell ref="I119:J119"/>
    <mergeCell ref="C120:D120"/>
    <mergeCell ref="I120:J120"/>
    <mergeCell ref="D111:I111"/>
    <mergeCell ref="D112:I112"/>
    <mergeCell ref="D113:I113"/>
    <mergeCell ref="F115:G115"/>
    <mergeCell ref="C117:D117"/>
    <mergeCell ref="I117:J117"/>
    <mergeCell ref="C99:D101"/>
    <mergeCell ref="F99:G99"/>
    <mergeCell ref="N99:W105"/>
    <mergeCell ref="AK99:AT104"/>
    <mergeCell ref="Z100:AI103"/>
    <mergeCell ref="F102:G103"/>
    <mergeCell ref="AL94:AM95"/>
    <mergeCell ref="AR94:AS96"/>
    <mergeCell ref="F95:G95"/>
    <mergeCell ref="F96:G96"/>
    <mergeCell ref="F97:G97"/>
    <mergeCell ref="F98:G98"/>
    <mergeCell ref="AL91:AM91"/>
    <mergeCell ref="AR91:AS91"/>
    <mergeCell ref="AD92:AE92"/>
    <mergeCell ref="C94:D95"/>
    <mergeCell ref="F94:G94"/>
    <mergeCell ref="I94:J96"/>
    <mergeCell ref="O94:P95"/>
    <mergeCell ref="U94:V95"/>
    <mergeCell ref="AA94:AB95"/>
    <mergeCell ref="AG94:AH96"/>
    <mergeCell ref="AG90:AH90"/>
    <mergeCell ref="AL90:AM90"/>
    <mergeCell ref="AO90:AP90"/>
    <mergeCell ref="AR90:AS90"/>
    <mergeCell ref="C91:D91"/>
    <mergeCell ref="I91:J91"/>
    <mergeCell ref="O91:P91"/>
    <mergeCell ref="U91:V91"/>
    <mergeCell ref="AA91:AB91"/>
    <mergeCell ref="AG91:AH91"/>
    <mergeCell ref="C90:D90"/>
    <mergeCell ref="I90:J90"/>
    <mergeCell ref="O90:P90"/>
    <mergeCell ref="R90:S90"/>
    <mergeCell ref="U90:V90"/>
    <mergeCell ref="AA90:AB90"/>
    <mergeCell ref="AL88:AM88"/>
    <mergeCell ref="AR88:AS88"/>
    <mergeCell ref="C89:D89"/>
    <mergeCell ref="I89:J89"/>
    <mergeCell ref="O89:P89"/>
    <mergeCell ref="U89:V89"/>
    <mergeCell ref="AA89:AB89"/>
    <mergeCell ref="AG89:AH89"/>
    <mergeCell ref="AL89:AM89"/>
    <mergeCell ref="AR89:AS89"/>
    <mergeCell ref="C88:D88"/>
    <mergeCell ref="I88:J88"/>
    <mergeCell ref="O88:P88"/>
    <mergeCell ref="U88:V88"/>
    <mergeCell ref="AA88:AB88"/>
    <mergeCell ref="AG88:AH88"/>
    <mergeCell ref="AR86:AS86"/>
    <mergeCell ref="C87:D87"/>
    <mergeCell ref="I87:J87"/>
    <mergeCell ref="O87:P87"/>
    <mergeCell ref="U87:V87"/>
    <mergeCell ref="AA87:AB87"/>
    <mergeCell ref="AG87:AH87"/>
    <mergeCell ref="AL87:AM87"/>
    <mergeCell ref="AR87:AS87"/>
    <mergeCell ref="AO85:AP85"/>
    <mergeCell ref="C86:D86"/>
    <mergeCell ref="I86:J86"/>
    <mergeCell ref="O86:P86"/>
    <mergeCell ref="U86:V86"/>
    <mergeCell ref="AA86:AB86"/>
    <mergeCell ref="AG86:AH86"/>
    <mergeCell ref="AL86:AM86"/>
    <mergeCell ref="D82:I82"/>
    <mergeCell ref="P82:U82"/>
    <mergeCell ref="AB82:AG82"/>
    <mergeCell ref="AM82:AR82"/>
    <mergeCell ref="F84:G84"/>
    <mergeCell ref="R84:S84"/>
    <mergeCell ref="AD84:AE84"/>
    <mergeCell ref="D80:I80"/>
    <mergeCell ref="P80:U80"/>
    <mergeCell ref="Z80:AI80"/>
    <mergeCell ref="AM80:AR80"/>
    <mergeCell ref="D81:I81"/>
    <mergeCell ref="P81:U81"/>
    <mergeCell ref="AB81:AG81"/>
    <mergeCell ref="AM81:AR81"/>
    <mergeCell ref="AR63:AS63"/>
    <mergeCell ref="AL64:AM64"/>
    <mergeCell ref="AR64:AS64"/>
    <mergeCell ref="AA65:AB66"/>
    <mergeCell ref="AG65:AH67"/>
    <mergeCell ref="AL67:AM68"/>
    <mergeCell ref="AR67:AS69"/>
    <mergeCell ref="F63:G65"/>
    <mergeCell ref="O63:P64"/>
    <mergeCell ref="U63:V64"/>
    <mergeCell ref="AD63:AE63"/>
    <mergeCell ref="AL63:AM63"/>
    <mergeCell ref="AO63:AP63"/>
    <mergeCell ref="AA61:AB61"/>
    <mergeCell ref="AG61:AH61"/>
    <mergeCell ref="AL61:AM61"/>
    <mergeCell ref="AR61:AS61"/>
    <mergeCell ref="AA62:AB62"/>
    <mergeCell ref="AG62:AH62"/>
    <mergeCell ref="AL62:AM62"/>
    <mergeCell ref="AR62:AS62"/>
    <mergeCell ref="AL59:AM59"/>
    <mergeCell ref="AR59:AS59"/>
    <mergeCell ref="C60:D62"/>
    <mergeCell ref="F60:G60"/>
    <mergeCell ref="O60:P60"/>
    <mergeCell ref="U60:V60"/>
    <mergeCell ref="AA60:AB60"/>
    <mergeCell ref="AG60:AH60"/>
    <mergeCell ref="AL60:AM60"/>
    <mergeCell ref="AR60:AS60"/>
    <mergeCell ref="F59:G59"/>
    <mergeCell ref="O59:P59"/>
    <mergeCell ref="R59:S59"/>
    <mergeCell ref="U59:V59"/>
    <mergeCell ref="AA59:AB59"/>
    <mergeCell ref="AG59:AH59"/>
    <mergeCell ref="F58:G58"/>
    <mergeCell ref="O58:P58"/>
    <mergeCell ref="U58:V58"/>
    <mergeCell ref="AA58:AB58"/>
    <mergeCell ref="AG58:AH58"/>
    <mergeCell ref="AO58:AP58"/>
    <mergeCell ref="AM55:AR55"/>
    <mergeCell ref="F56:G56"/>
    <mergeCell ref="O56:P56"/>
    <mergeCell ref="U56:V56"/>
    <mergeCell ref="F57:G57"/>
    <mergeCell ref="O57:P57"/>
    <mergeCell ref="U57:V57"/>
    <mergeCell ref="AA57:AB57"/>
    <mergeCell ref="AG57:AH57"/>
    <mergeCell ref="R53:S53"/>
    <mergeCell ref="AB53:AG53"/>
    <mergeCell ref="AM53:AR53"/>
    <mergeCell ref="AM54:AR54"/>
    <mergeCell ref="C55:D56"/>
    <mergeCell ref="F55:G55"/>
    <mergeCell ref="I55:J57"/>
    <mergeCell ref="O55:P55"/>
    <mergeCell ref="U55:V55"/>
    <mergeCell ref="AD55:AE55"/>
    <mergeCell ref="C51:D51"/>
    <mergeCell ref="I51:J51"/>
    <mergeCell ref="P51:U51"/>
    <mergeCell ref="Z51:AI51"/>
    <mergeCell ref="C52:D52"/>
    <mergeCell ref="I52:J52"/>
    <mergeCell ref="AB52:AG52"/>
    <mergeCell ref="C49:D49"/>
    <mergeCell ref="I49:J49"/>
    <mergeCell ref="P49:U49"/>
    <mergeCell ref="C50:D50"/>
    <mergeCell ref="I50:J50"/>
    <mergeCell ref="P50:U50"/>
    <mergeCell ref="AL45:AM46"/>
    <mergeCell ref="AR45:AS47"/>
    <mergeCell ref="C47:D47"/>
    <mergeCell ref="I47:J47"/>
    <mergeCell ref="C48:D48"/>
    <mergeCell ref="I48:J48"/>
    <mergeCell ref="D42:I42"/>
    <mergeCell ref="AD42:AE42"/>
    <mergeCell ref="AL42:AM42"/>
    <mergeCell ref="AR42:AS42"/>
    <mergeCell ref="D43:I43"/>
    <mergeCell ref="O43:P44"/>
    <mergeCell ref="U43:V45"/>
    <mergeCell ref="AA44:AB45"/>
    <mergeCell ref="AG44:AH46"/>
    <mergeCell ref="F45:G45"/>
    <mergeCell ref="D41:I41"/>
    <mergeCell ref="AA41:AB41"/>
    <mergeCell ref="AG41:AH41"/>
    <mergeCell ref="AL41:AM41"/>
    <mergeCell ref="AO41:AP41"/>
    <mergeCell ref="AR41:AS41"/>
    <mergeCell ref="AR39:AS39"/>
    <mergeCell ref="O40:P40"/>
    <mergeCell ref="U40:V40"/>
    <mergeCell ref="AA40:AB40"/>
    <mergeCell ref="AG40:AH40"/>
    <mergeCell ref="AL40:AM40"/>
    <mergeCell ref="AR40:AS40"/>
    <mergeCell ref="O39:P39"/>
    <mergeCell ref="R39:S39"/>
    <mergeCell ref="U39:V39"/>
    <mergeCell ref="AA39:AB39"/>
    <mergeCell ref="AG39:AH39"/>
    <mergeCell ref="AL39:AM39"/>
    <mergeCell ref="AR37:AS37"/>
    <mergeCell ref="O38:P38"/>
    <mergeCell ref="U38:V38"/>
    <mergeCell ref="AA38:AB38"/>
    <mergeCell ref="AG38:AH38"/>
    <mergeCell ref="AL38:AM38"/>
    <mergeCell ref="AR38:AS38"/>
    <mergeCell ref="AG36:AH36"/>
    <mergeCell ref="AO36:AP36"/>
    <mergeCell ref="O37:P37"/>
    <mergeCell ref="U37:V37"/>
    <mergeCell ref="AA37:AB37"/>
    <mergeCell ref="AG37:AH37"/>
    <mergeCell ref="AL37:AM37"/>
    <mergeCell ref="AD34:AE34"/>
    <mergeCell ref="O35:P35"/>
    <mergeCell ref="U35:V35"/>
    <mergeCell ref="O36:P36"/>
    <mergeCell ref="U36:V36"/>
    <mergeCell ref="AA36:AB36"/>
    <mergeCell ref="AM31:AR31"/>
    <mergeCell ref="F32:G33"/>
    <mergeCell ref="AB32:AG32"/>
    <mergeCell ref="AM32:AR32"/>
    <mergeCell ref="R33:S33"/>
    <mergeCell ref="AM33:AR33"/>
    <mergeCell ref="C29:D31"/>
    <mergeCell ref="F29:G29"/>
    <mergeCell ref="P29:U29"/>
    <mergeCell ref="P30:U30"/>
    <mergeCell ref="Z30:AI30"/>
    <mergeCell ref="P31:U31"/>
    <mergeCell ref="AB31:AG31"/>
    <mergeCell ref="AL24:AM25"/>
    <mergeCell ref="AR24:AS26"/>
    <mergeCell ref="F25:G25"/>
    <mergeCell ref="F26:G26"/>
    <mergeCell ref="F27:G27"/>
    <mergeCell ref="F28:G28"/>
    <mergeCell ref="AL21:AM21"/>
    <mergeCell ref="AR21:AS21"/>
    <mergeCell ref="AD22:AE22"/>
    <mergeCell ref="C24:D25"/>
    <mergeCell ref="F24:G24"/>
    <mergeCell ref="I24:J26"/>
    <mergeCell ref="O24:P25"/>
    <mergeCell ref="U24:V26"/>
    <mergeCell ref="AA24:AB25"/>
    <mergeCell ref="AG24:AH26"/>
    <mergeCell ref="AL20:AM20"/>
    <mergeCell ref="AO20:AP20"/>
    <mergeCell ref="AR20:AS20"/>
    <mergeCell ref="C21:D21"/>
    <mergeCell ref="I21:J21"/>
    <mergeCell ref="O21:P21"/>
    <mergeCell ref="R21:S21"/>
    <mergeCell ref="U21:V21"/>
    <mergeCell ref="AA21:AB21"/>
    <mergeCell ref="AG21:AH21"/>
    <mergeCell ref="C20:D20"/>
    <mergeCell ref="I20:J20"/>
    <mergeCell ref="O20:P20"/>
    <mergeCell ref="U20:V20"/>
    <mergeCell ref="AA20:AB20"/>
    <mergeCell ref="AG20:AH20"/>
    <mergeCell ref="AL18:AM18"/>
    <mergeCell ref="AR18:AS18"/>
    <mergeCell ref="C19:D19"/>
    <mergeCell ref="I19:J19"/>
    <mergeCell ref="O19:P19"/>
    <mergeCell ref="U19:V19"/>
    <mergeCell ref="AA19:AB19"/>
    <mergeCell ref="AG19:AH19"/>
    <mergeCell ref="AL19:AM19"/>
    <mergeCell ref="AR19:AS19"/>
    <mergeCell ref="C18:D18"/>
    <mergeCell ref="I18:J18"/>
    <mergeCell ref="O18:P18"/>
    <mergeCell ref="U18:V18"/>
    <mergeCell ref="AA18:AB18"/>
    <mergeCell ref="AG18:AH18"/>
    <mergeCell ref="AR16:AS16"/>
    <mergeCell ref="C17:D17"/>
    <mergeCell ref="I17:J17"/>
    <mergeCell ref="O17:P17"/>
    <mergeCell ref="U17:V17"/>
    <mergeCell ref="AA17:AB17"/>
    <mergeCell ref="AG17:AH17"/>
    <mergeCell ref="AL17:AM17"/>
    <mergeCell ref="AR17:AS17"/>
    <mergeCell ref="AO15:AP15"/>
    <mergeCell ref="C16:D16"/>
    <mergeCell ref="I16:J16"/>
    <mergeCell ref="O16:P16"/>
    <mergeCell ref="U16:V16"/>
    <mergeCell ref="AA16:AB16"/>
    <mergeCell ref="AG16:AH16"/>
    <mergeCell ref="AL16:AM16"/>
    <mergeCell ref="D12:I12"/>
    <mergeCell ref="P12:U12"/>
    <mergeCell ref="AB12:AG12"/>
    <mergeCell ref="AM12:AR12"/>
    <mergeCell ref="F14:G14"/>
    <mergeCell ref="R14:S14"/>
    <mergeCell ref="AD14:AE14"/>
    <mergeCell ref="D10:I10"/>
    <mergeCell ref="P10:U10"/>
    <mergeCell ref="AB10:AG10"/>
    <mergeCell ref="AM10:AR10"/>
    <mergeCell ref="D11:I11"/>
    <mergeCell ref="P11:U11"/>
    <mergeCell ref="AB11:AG11"/>
    <mergeCell ref="AM11:AR11"/>
  </mergeCells>
  <printOptions horizontalCentered="1"/>
  <pageMargins left="0.70866141732283472" right="0.70866141732283472" top="0.74803149606299213" bottom="0.74803149606299213" header="0.31496062992125984" footer="0.31496062992125984"/>
  <pageSetup paperSize="9" scale="66" firstPageNumber="16" orientation="portrait" useFirstPageNumber="1" r:id="rId1"/>
  <headerFooter>
    <oddFooter>&amp;C&amp;"Book Antiqua,Regular"&amp;P</oddFooter>
  </headerFooter>
  <colBreaks count="1" manualBreakCount="1">
    <brk id="11"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8ED3-462A-4659-86F7-C1FC0A66BB2F}">
  <dimension ref="A1:AR531"/>
  <sheetViews>
    <sheetView view="pageBreakPreview" zoomScale="60" zoomScaleNormal="70" workbookViewId="0">
      <selection activeCell="B23" sqref="B23"/>
    </sheetView>
  </sheetViews>
  <sheetFormatPr defaultRowHeight="15.75" x14ac:dyDescent="0.25"/>
  <cols>
    <col min="1" max="1" width="30.7109375" style="650" customWidth="1"/>
    <col min="2" max="2" width="46.7109375" style="650" customWidth="1"/>
    <col min="3" max="3" width="16.28515625" style="645" customWidth="1"/>
    <col min="4" max="4" width="14.85546875" style="646" customWidth="1"/>
    <col min="5" max="6" width="12.42578125" style="646" customWidth="1"/>
    <col min="7" max="7" width="24.140625" style="647" customWidth="1"/>
    <col min="8" max="8" width="12.140625" style="646" customWidth="1"/>
    <col min="9" max="9" width="14" style="645" hidden="1" customWidth="1"/>
    <col min="10" max="10" width="14.28515625" style="646" hidden="1" customWidth="1"/>
    <col min="11" max="12" width="15.42578125" style="646" hidden="1" customWidth="1"/>
    <col min="13" max="13" width="15.42578125" style="648" hidden="1" customWidth="1"/>
    <col min="14" max="14" width="15.42578125" style="646" hidden="1" customWidth="1"/>
    <col min="15" max="15" width="19.140625" style="648" hidden="1" customWidth="1"/>
    <col min="16" max="16" width="16.140625" style="645" hidden="1" customWidth="1"/>
    <col min="17" max="17" width="14.28515625" style="646" hidden="1" customWidth="1"/>
    <col min="18" max="18" width="16" style="648" hidden="1" customWidth="1"/>
    <col min="19" max="19" width="19" style="646" hidden="1" customWidth="1"/>
    <col min="20" max="20" width="19.140625" style="648" hidden="1" customWidth="1"/>
    <col min="21" max="21" width="14.85546875" style="645" hidden="1" customWidth="1"/>
    <col min="22" max="22" width="19" style="646" hidden="1" customWidth="1"/>
    <col min="23" max="23" width="20.28515625" style="648" hidden="1" customWidth="1"/>
    <col min="24" max="24" width="23.140625" style="646" hidden="1" customWidth="1"/>
    <col min="25" max="25" width="22.85546875" style="648" hidden="1" customWidth="1"/>
    <col min="26" max="26" width="14.85546875" style="645" hidden="1" customWidth="1"/>
    <col min="27" max="27" width="19" style="646" hidden="1" customWidth="1"/>
    <col min="28" max="28" width="20.28515625" style="701" hidden="1" customWidth="1"/>
    <col min="29" max="29" width="23.140625" style="649" hidden="1" customWidth="1"/>
    <col min="30" max="30" width="22.85546875" style="701" hidden="1" customWidth="1"/>
    <col min="31" max="31" width="14.85546875" style="645" hidden="1" customWidth="1"/>
    <col min="32" max="32" width="19" style="646" hidden="1" customWidth="1"/>
    <col min="33" max="33" width="24.42578125" style="701" hidden="1" customWidth="1"/>
    <col min="34" max="34" width="25.5703125" style="649" hidden="1" customWidth="1"/>
    <col min="35" max="35" width="26.85546875" style="701" hidden="1" customWidth="1"/>
    <col min="36" max="37" width="19.5703125" style="650" hidden="1" customWidth="1"/>
    <col min="38" max="38" width="22.7109375" style="650" hidden="1" customWidth="1"/>
    <col min="39" max="39" width="27" style="650" hidden="1" customWidth="1"/>
    <col min="40" max="40" width="26.7109375" style="650" hidden="1" customWidth="1"/>
    <col min="41" max="41" width="19.5703125" style="650" hidden="1" customWidth="1"/>
    <col min="42" max="42" width="24.140625" style="650" customWidth="1"/>
    <col min="43" max="43" width="27.140625" style="650" customWidth="1"/>
    <col min="44" max="44" width="26.28515625" style="650" customWidth="1"/>
    <col min="45" max="16384" width="9.140625" style="650"/>
  </cols>
  <sheetData>
    <row r="1" spans="1:44" ht="16.5" customHeight="1" x14ac:dyDescent="0.25">
      <c r="A1" s="644" t="s">
        <v>817</v>
      </c>
      <c r="B1" s="644"/>
      <c r="W1" s="646"/>
      <c r="Y1" s="646"/>
      <c r="AB1" s="649"/>
      <c r="AD1" s="649"/>
      <c r="AG1" s="649"/>
      <c r="AI1" s="649"/>
    </row>
    <row r="2" spans="1:44" x14ac:dyDescent="0.25">
      <c r="A2" s="644"/>
      <c r="B2" s="644"/>
      <c r="W2" s="646"/>
      <c r="Y2" s="646"/>
      <c r="AB2" s="649"/>
      <c r="AD2" s="649"/>
      <c r="AG2" s="649"/>
      <c r="AI2" s="649"/>
    </row>
    <row r="3" spans="1:44" x14ac:dyDescent="0.25">
      <c r="A3" s="651"/>
      <c r="G3" s="652"/>
      <c r="N3" s="653"/>
      <c r="S3" s="653"/>
      <c r="W3" s="646"/>
      <c r="X3" s="653"/>
      <c r="Y3" s="646"/>
      <c r="AB3" s="649"/>
      <c r="AD3" s="649"/>
      <c r="AG3" s="649"/>
      <c r="AI3" s="649"/>
    </row>
    <row r="4" spans="1:44" s="660" customFormat="1" ht="16.5" customHeight="1" x14ac:dyDescent="0.25">
      <c r="A4" s="654" t="s">
        <v>818</v>
      </c>
      <c r="B4" s="655"/>
      <c r="C4" s="656"/>
      <c r="D4" s="657"/>
      <c r="E4" s="657"/>
      <c r="F4" s="657"/>
      <c r="G4" s="658">
        <f>SUM(G6,G9,G14,G23,G20)</f>
        <v>4791545924</v>
      </c>
      <c r="H4" s="657"/>
      <c r="I4" s="656"/>
      <c r="J4" s="657"/>
      <c r="K4" s="657">
        <f>SUM(K6,K9,K14,K23)</f>
        <v>345485428.75</v>
      </c>
      <c r="L4" s="657">
        <f>SUM(L6,L9,L14,L23)</f>
        <v>28790452.395833336</v>
      </c>
      <c r="M4" s="657">
        <f>SUM(M6,M9,M14,M23)</f>
        <v>51169956.25</v>
      </c>
      <c r="N4" s="657">
        <f>SUM(N6,N9,N14,N23)</f>
        <v>88669956.25</v>
      </c>
      <c r="O4" s="657">
        <f>SUM(O6,O9,O14,O23)</f>
        <v>1431769889.75</v>
      </c>
      <c r="P4" s="656"/>
      <c r="Q4" s="657"/>
      <c r="R4" s="657">
        <f>SUM(R6,R9,R14,R23)</f>
        <v>95612725</v>
      </c>
      <c r="S4" s="657">
        <f>SUM(S6,S9,S14,S23)</f>
        <v>184282681.25</v>
      </c>
      <c r="T4" s="657">
        <f>SUM(T6,T9,T14,T23)</f>
        <v>1608957164.75</v>
      </c>
      <c r="U4" s="656"/>
      <c r="V4" s="657"/>
      <c r="W4" s="657">
        <f>SUM(W6,W9,W14,W23)</f>
        <v>158908232.41666669</v>
      </c>
      <c r="X4" s="657">
        <f>SUM(X6,X9,X14,X23)</f>
        <v>344894925.0866667</v>
      </c>
      <c r="Y4" s="657">
        <f>SUM(Y6,Y9,Y14,Y23)</f>
        <v>4246452098.9133329</v>
      </c>
      <c r="Z4" s="656"/>
      <c r="AA4" s="657"/>
      <c r="AB4" s="659">
        <f>SUM(AB6,AB9,AB14,AB23)</f>
        <v>294123924.33333331</v>
      </c>
      <c r="AC4" s="659">
        <f>SUM(AC6,AC9,AC14,AC20,AC23)</f>
        <v>639037599.41999996</v>
      </c>
      <c r="AD4" s="659">
        <f>SUM(AD6,AD9,AD14,AD20,AD23)</f>
        <v>4146008324.5799994</v>
      </c>
      <c r="AE4" s="656"/>
      <c r="AF4" s="657"/>
      <c r="AG4" s="659">
        <f>SUM(AG6,AG9,AG14,AG23)</f>
        <v>51940766.208333336</v>
      </c>
      <c r="AH4" s="659">
        <f>SUM(AH6,AH9,AH14,AH20,AH23)</f>
        <v>691015865.62833321</v>
      </c>
      <c r="AI4" s="659">
        <f>SUM(AI6,AI9,AI14,AI20,AI23)</f>
        <v>4097530058.3716664</v>
      </c>
      <c r="AJ4" s="656"/>
      <c r="AK4" s="657"/>
      <c r="AL4" s="659">
        <f>SUM(AL6,AL9,AL14,AL23)</f>
        <v>25897508.104166668</v>
      </c>
      <c r="AM4" s="659">
        <f>SUM(AM6,AM9,AM14,AM20,AM23)</f>
        <v>716932123.73250008</v>
      </c>
      <c r="AN4" s="659">
        <f>SUM(AN6,AN9,AN14,AN20,AN23)</f>
        <v>4074613800.2674994</v>
      </c>
      <c r="AO4" s="657"/>
      <c r="AP4" s="659">
        <f>SUM(AP6,AP9,AP14,AP23)</f>
        <v>25897508.104166668</v>
      </c>
      <c r="AQ4" s="659">
        <f>SUM(AQ6,AQ9,AQ14,AQ20,AQ23)</f>
        <v>742848381.8366667</v>
      </c>
      <c r="AR4" s="659">
        <f>SUM(AR6,AR9,AR14,AR20,AR23)</f>
        <v>4048697542.1633334</v>
      </c>
    </row>
    <row r="5" spans="1:44" s="667" customFormat="1" ht="59.25" customHeight="1" x14ac:dyDescent="0.25">
      <c r="A5" s="661" t="s">
        <v>819</v>
      </c>
      <c r="B5" s="661" t="s">
        <v>820</v>
      </c>
      <c r="C5" s="661" t="s">
        <v>821</v>
      </c>
      <c r="D5" s="661" t="s">
        <v>822</v>
      </c>
      <c r="E5" s="662" t="s">
        <v>251</v>
      </c>
      <c r="F5" s="662"/>
      <c r="G5" s="661" t="s">
        <v>823</v>
      </c>
      <c r="H5" s="661" t="s">
        <v>824</v>
      </c>
      <c r="I5" s="661" t="s">
        <v>825</v>
      </c>
      <c r="J5" s="661" t="s">
        <v>826</v>
      </c>
      <c r="K5" s="663" t="s">
        <v>827</v>
      </c>
      <c r="L5" s="663" t="s">
        <v>828</v>
      </c>
      <c r="M5" s="664" t="s">
        <v>829</v>
      </c>
      <c r="N5" s="663" t="s">
        <v>830</v>
      </c>
      <c r="O5" s="664" t="s">
        <v>831</v>
      </c>
      <c r="P5" s="661" t="s">
        <v>825</v>
      </c>
      <c r="Q5" s="661" t="s">
        <v>832</v>
      </c>
      <c r="R5" s="664" t="s">
        <v>833</v>
      </c>
      <c r="S5" s="663" t="s">
        <v>834</v>
      </c>
      <c r="T5" s="664" t="s">
        <v>835</v>
      </c>
      <c r="U5" s="661" t="s">
        <v>825</v>
      </c>
      <c r="V5" s="661" t="s">
        <v>836</v>
      </c>
      <c r="W5" s="664" t="s">
        <v>837</v>
      </c>
      <c r="X5" s="663" t="s">
        <v>838</v>
      </c>
      <c r="Y5" s="664" t="s">
        <v>839</v>
      </c>
      <c r="Z5" s="661" t="s">
        <v>825</v>
      </c>
      <c r="AA5" s="661" t="s">
        <v>840</v>
      </c>
      <c r="AB5" s="665" t="s">
        <v>841</v>
      </c>
      <c r="AC5" s="666" t="s">
        <v>842</v>
      </c>
      <c r="AD5" s="665" t="s">
        <v>843</v>
      </c>
      <c r="AE5" s="661" t="s">
        <v>825</v>
      </c>
      <c r="AF5" s="661" t="s">
        <v>844</v>
      </c>
      <c r="AG5" s="666" t="s">
        <v>845</v>
      </c>
      <c r="AH5" s="666" t="s">
        <v>846</v>
      </c>
      <c r="AI5" s="666" t="s">
        <v>847</v>
      </c>
      <c r="AJ5" s="661" t="s">
        <v>825</v>
      </c>
      <c r="AK5" s="661" t="s">
        <v>848</v>
      </c>
      <c r="AL5" s="666" t="s">
        <v>849</v>
      </c>
      <c r="AM5" s="666" t="s">
        <v>850</v>
      </c>
      <c r="AN5" s="666" t="s">
        <v>851</v>
      </c>
      <c r="AO5" s="661" t="s">
        <v>852</v>
      </c>
      <c r="AP5" s="666" t="s">
        <v>853</v>
      </c>
      <c r="AQ5" s="666" t="s">
        <v>854</v>
      </c>
      <c r="AR5" s="666" t="s">
        <v>855</v>
      </c>
    </row>
    <row r="6" spans="1:44" s="660" customFormat="1" ht="17.25" customHeight="1" x14ac:dyDescent="0.25">
      <c r="A6" s="668" t="s">
        <v>368</v>
      </c>
      <c r="B6" s="669"/>
      <c r="C6" s="670"/>
      <c r="D6" s="671"/>
      <c r="E6" s="671"/>
      <c r="F6" s="671"/>
      <c r="G6" s="672">
        <f>G7</f>
        <v>96000000</v>
      </c>
      <c r="H6" s="671"/>
      <c r="I6" s="670"/>
      <c r="J6" s="671"/>
      <c r="K6" s="671">
        <f t="shared" ref="K6:O6" si="0">K7</f>
        <v>0</v>
      </c>
      <c r="L6" s="671">
        <f t="shared" si="0"/>
        <v>0</v>
      </c>
      <c r="M6" s="671">
        <f t="shared" si="0"/>
        <v>0</v>
      </c>
      <c r="N6" s="671">
        <f t="shared" si="0"/>
        <v>0</v>
      </c>
      <c r="O6" s="671">
        <f t="shared" si="0"/>
        <v>0</v>
      </c>
      <c r="P6" s="670"/>
      <c r="Q6" s="671"/>
      <c r="R6" s="671">
        <f t="shared" ref="R6:T6" si="1">R7</f>
        <v>0</v>
      </c>
      <c r="S6" s="671">
        <f t="shared" si="1"/>
        <v>0</v>
      </c>
      <c r="T6" s="671">
        <f t="shared" si="1"/>
        <v>96000000</v>
      </c>
      <c r="U6" s="670"/>
      <c r="V6" s="671"/>
      <c r="W6" s="671">
        <f t="shared" ref="W6:Y6" si="2">W7</f>
        <v>0</v>
      </c>
      <c r="X6" s="671">
        <f t="shared" si="2"/>
        <v>0</v>
      </c>
      <c r="Y6" s="671">
        <f t="shared" si="2"/>
        <v>96000000</v>
      </c>
      <c r="Z6" s="670"/>
      <c r="AA6" s="671"/>
      <c r="AB6" s="673">
        <f t="shared" ref="AB6:AD6" si="3">AB7</f>
        <v>0</v>
      </c>
      <c r="AC6" s="673">
        <f t="shared" si="3"/>
        <v>0</v>
      </c>
      <c r="AD6" s="673">
        <f t="shared" si="3"/>
        <v>96000000</v>
      </c>
      <c r="AE6" s="670"/>
      <c r="AF6" s="671"/>
      <c r="AG6" s="673">
        <f t="shared" ref="AG6:AI6" si="4">AG7</f>
        <v>0</v>
      </c>
      <c r="AH6" s="673">
        <f t="shared" si="4"/>
        <v>0</v>
      </c>
      <c r="AI6" s="673">
        <f t="shared" si="4"/>
        <v>96000000</v>
      </c>
      <c r="AJ6" s="670"/>
      <c r="AK6" s="671"/>
      <c r="AL6" s="673">
        <f t="shared" ref="AL6:AQ6" si="5">AL7</f>
        <v>0</v>
      </c>
      <c r="AM6" s="673">
        <f t="shared" si="5"/>
        <v>0</v>
      </c>
      <c r="AN6" s="673">
        <f t="shared" si="5"/>
        <v>96000000</v>
      </c>
      <c r="AO6" s="671"/>
      <c r="AP6" s="673">
        <f t="shared" si="5"/>
        <v>0</v>
      </c>
      <c r="AQ6" s="673">
        <f t="shared" si="5"/>
        <v>0</v>
      </c>
      <c r="AR6" s="673">
        <f>AN6</f>
        <v>96000000</v>
      </c>
    </row>
    <row r="7" spans="1:44" x14ac:dyDescent="0.25">
      <c r="A7" s="674"/>
      <c r="B7" s="674" t="s">
        <v>368</v>
      </c>
      <c r="C7" s="675">
        <v>43585</v>
      </c>
      <c r="D7" s="675"/>
      <c r="E7" s="676"/>
      <c r="F7" s="676"/>
      <c r="G7" s="677">
        <v>96000000</v>
      </c>
      <c r="H7" s="676"/>
      <c r="I7" s="675"/>
      <c r="J7" s="676"/>
      <c r="K7" s="676">
        <v>0</v>
      </c>
      <c r="L7" s="676">
        <f>K7/12</f>
        <v>0</v>
      </c>
      <c r="M7" s="678">
        <f>L7*J7</f>
        <v>0</v>
      </c>
      <c r="N7" s="676">
        <f>M7</f>
        <v>0</v>
      </c>
      <c r="O7" s="678">
        <v>0</v>
      </c>
      <c r="P7" s="675"/>
      <c r="Q7" s="676"/>
      <c r="R7" s="678">
        <f>O7*M7</f>
        <v>0</v>
      </c>
      <c r="S7" s="676">
        <f>N7+R7</f>
        <v>0</v>
      </c>
      <c r="T7" s="678">
        <f>G7-S7</f>
        <v>96000000</v>
      </c>
      <c r="U7" s="675"/>
      <c r="V7" s="676"/>
      <c r="W7" s="678">
        <f>L7*V7</f>
        <v>0</v>
      </c>
      <c r="X7" s="676">
        <f>S7+W7</f>
        <v>0</v>
      </c>
      <c r="Y7" s="678">
        <f>G7-X7</f>
        <v>96000000</v>
      </c>
      <c r="Z7" s="675"/>
      <c r="AA7" s="676"/>
      <c r="AB7" s="679">
        <f>Q7*AA7</f>
        <v>0</v>
      </c>
      <c r="AC7" s="680">
        <f>X7+AB7</f>
        <v>0</v>
      </c>
      <c r="AD7" s="679">
        <f>G7-AC7</f>
        <v>96000000</v>
      </c>
      <c r="AE7" s="675"/>
      <c r="AF7" s="676"/>
      <c r="AG7" s="680">
        <f>V7*AF7</f>
        <v>0</v>
      </c>
      <c r="AH7" s="680">
        <f>AC7+AG7</f>
        <v>0</v>
      </c>
      <c r="AI7" s="680">
        <f>G7-AH7</f>
        <v>96000000</v>
      </c>
      <c r="AJ7" s="675"/>
      <c r="AK7" s="676"/>
      <c r="AL7" s="680">
        <f>AA7*AK7</f>
        <v>0</v>
      </c>
      <c r="AM7" s="680">
        <f>AH7+AL7</f>
        <v>0</v>
      </c>
      <c r="AN7" s="680">
        <f>G7-AM7</f>
        <v>96000000</v>
      </c>
      <c r="AO7" s="676"/>
      <c r="AP7" s="680">
        <f>AE7*AO7</f>
        <v>0</v>
      </c>
      <c r="AQ7" s="680">
        <f>AL7+AP7</f>
        <v>0</v>
      </c>
      <c r="AR7" s="680">
        <f>K7-AQ7</f>
        <v>0</v>
      </c>
    </row>
    <row r="8" spans="1:44" x14ac:dyDescent="0.25">
      <c r="A8" s="674"/>
      <c r="B8" s="674"/>
      <c r="C8" s="675"/>
      <c r="D8" s="675"/>
      <c r="E8" s="676"/>
      <c r="F8" s="676"/>
      <c r="G8" s="677"/>
      <c r="H8" s="676"/>
      <c r="I8" s="675"/>
      <c r="J8" s="676"/>
      <c r="K8" s="676"/>
      <c r="L8" s="676"/>
      <c r="M8" s="678"/>
      <c r="N8" s="676"/>
      <c r="O8" s="678"/>
      <c r="P8" s="675"/>
      <c r="Q8" s="676"/>
      <c r="R8" s="678"/>
      <c r="S8" s="676"/>
      <c r="T8" s="678"/>
      <c r="U8" s="675"/>
      <c r="V8" s="676"/>
      <c r="W8" s="678"/>
      <c r="X8" s="676"/>
      <c r="Y8" s="678"/>
      <c r="Z8" s="675"/>
      <c r="AA8" s="676"/>
      <c r="AB8" s="679"/>
      <c r="AC8" s="680"/>
      <c r="AD8" s="679"/>
      <c r="AE8" s="675"/>
      <c r="AF8" s="676"/>
      <c r="AG8" s="680"/>
      <c r="AH8" s="680"/>
      <c r="AI8" s="680"/>
      <c r="AJ8" s="675"/>
      <c r="AK8" s="676"/>
      <c r="AL8" s="680"/>
      <c r="AM8" s="680"/>
      <c r="AN8" s="680"/>
      <c r="AO8" s="676"/>
      <c r="AP8" s="680"/>
      <c r="AQ8" s="680"/>
      <c r="AR8" s="680"/>
    </row>
    <row r="9" spans="1:44" s="660" customFormat="1" ht="17.25" customHeight="1" x14ac:dyDescent="0.25">
      <c r="A9" s="668" t="s">
        <v>856</v>
      </c>
      <c r="B9" s="669"/>
      <c r="C9" s="670"/>
      <c r="D9" s="671"/>
      <c r="E9" s="671"/>
      <c r="F9" s="671"/>
      <c r="G9" s="672">
        <f>SUM(G10:G12)</f>
        <v>3267577000</v>
      </c>
      <c r="H9" s="671"/>
      <c r="I9" s="670"/>
      <c r="J9" s="671"/>
      <c r="K9" s="671">
        <f t="shared" ref="K9:O9" si="6">SUM(K10:K12)</f>
        <v>163378850</v>
      </c>
      <c r="L9" s="671">
        <f t="shared" si="6"/>
        <v>13614904.166666668</v>
      </c>
      <c r="M9" s="671">
        <f t="shared" si="6"/>
        <v>2535737.5</v>
      </c>
      <c r="N9" s="671">
        <f t="shared" si="6"/>
        <v>2535737.5</v>
      </c>
      <c r="O9" s="671">
        <f t="shared" si="6"/>
        <v>606041262.5</v>
      </c>
      <c r="P9" s="670"/>
      <c r="Q9" s="671"/>
      <c r="R9" s="671">
        <f t="shared" ref="R9:T9" si="7">SUM(R10:R12)</f>
        <v>30428850</v>
      </c>
      <c r="S9" s="671">
        <f>SUM(S10:S12)</f>
        <v>32964587.5</v>
      </c>
      <c r="T9" s="671">
        <f t="shared" si="7"/>
        <v>575612412.5</v>
      </c>
      <c r="U9" s="670"/>
      <c r="V9" s="671"/>
      <c r="W9" s="671">
        <f t="shared" ref="W9:Y9" si="8">SUM(W10:W12)</f>
        <v>72758016.666666672</v>
      </c>
      <c r="X9" s="671">
        <f t="shared" si="8"/>
        <v>105722604.16666667</v>
      </c>
      <c r="Y9" s="671">
        <f t="shared" si="8"/>
        <v>3161854395.833333</v>
      </c>
      <c r="Z9" s="670"/>
      <c r="AA9" s="671"/>
      <c r="AB9" s="673">
        <f t="shared" ref="AB9:AD9" si="9">SUM(AB10:AB12)</f>
        <v>163378850</v>
      </c>
      <c r="AC9" s="673">
        <f>SUM(AC10:AC12)</f>
        <v>269101454.16666669</v>
      </c>
      <c r="AD9" s="673">
        <f t="shared" si="9"/>
        <v>2998475545.833333</v>
      </c>
      <c r="AE9" s="670"/>
      <c r="AF9" s="671"/>
      <c r="AG9" s="673">
        <f t="shared" ref="AG9" si="10">SUM(AG10:AG12)</f>
        <v>27229808.333333336</v>
      </c>
      <c r="AH9" s="673">
        <f>SUM(AH10:AH12)</f>
        <v>296331262.5</v>
      </c>
      <c r="AI9" s="673">
        <f t="shared" ref="AI9" si="11">SUM(AI10:AI12)</f>
        <v>2971245737.5</v>
      </c>
      <c r="AJ9" s="670"/>
      <c r="AK9" s="671"/>
      <c r="AL9" s="673">
        <f t="shared" ref="AL9" si="12">SUM(AL10:AL12)</f>
        <v>13614904.166666668</v>
      </c>
      <c r="AM9" s="673">
        <f>SUM(AM10:AM12)</f>
        <v>309946166.66666669</v>
      </c>
      <c r="AN9" s="673">
        <f t="shared" ref="AN9" si="13">SUM(AN10:AN12)</f>
        <v>2957630833.333333</v>
      </c>
      <c r="AO9" s="671"/>
      <c r="AP9" s="673">
        <f t="shared" ref="AP9" si="14">SUM(AP10:AP12)</f>
        <v>13614904.166666668</v>
      </c>
      <c r="AQ9" s="673">
        <f>SUM(AQ10:AQ12)</f>
        <v>323561070.83333337</v>
      </c>
      <c r="AR9" s="673">
        <f t="shared" ref="AR9" si="15">SUM(AR10:AR12)</f>
        <v>2944015929.166667</v>
      </c>
    </row>
    <row r="10" spans="1:44" x14ac:dyDescent="0.25">
      <c r="A10" s="674"/>
      <c r="B10" s="674" t="s">
        <v>857</v>
      </c>
      <c r="C10" s="675">
        <v>43436</v>
      </c>
      <c r="D10" s="675">
        <v>50739</v>
      </c>
      <c r="E10" s="676">
        <f t="shared" ref="E10:E12" si="16">DATEDIF(C10,D10,"m")+1</f>
        <v>240</v>
      </c>
      <c r="F10" s="676">
        <f>IF(E10=240,20,IF(E10=96,8,IF(E10=48,4,0)))</f>
        <v>20</v>
      </c>
      <c r="G10" s="677">
        <v>608577000</v>
      </c>
      <c r="H10" s="676">
        <f>E10/12</f>
        <v>20</v>
      </c>
      <c r="I10" s="675">
        <v>43465</v>
      </c>
      <c r="J10" s="676">
        <f>DATEDIF(C10,I10,"m")+1</f>
        <v>1</v>
      </c>
      <c r="K10" s="676">
        <f>G10/H10</f>
        <v>30428850</v>
      </c>
      <c r="L10" s="676">
        <f>K10/12</f>
        <v>2535737.5</v>
      </c>
      <c r="M10" s="678">
        <f>L10*J10</f>
        <v>2535737.5</v>
      </c>
      <c r="N10" s="676">
        <f>M10</f>
        <v>2535737.5</v>
      </c>
      <c r="O10" s="678">
        <f t="shared" ref="O10" si="17">G10-N10</f>
        <v>606041262.5</v>
      </c>
      <c r="P10" s="675">
        <v>43830</v>
      </c>
      <c r="Q10" s="676">
        <f>DATEDIF(I10,P10,"m")</f>
        <v>12</v>
      </c>
      <c r="R10" s="678">
        <f>L10*Q10</f>
        <v>30428850</v>
      </c>
      <c r="S10" s="676">
        <f t="shared" ref="S10:S12" si="18">N10+R10</f>
        <v>32964587.5</v>
      </c>
      <c r="T10" s="678">
        <f>G10-S10</f>
        <v>575612412.5</v>
      </c>
      <c r="U10" s="675">
        <v>44196</v>
      </c>
      <c r="V10" s="676">
        <f>DATEDIF(P10,U10,"m")</f>
        <v>12</v>
      </c>
      <c r="W10" s="678">
        <f>L10*V10</f>
        <v>30428850</v>
      </c>
      <c r="X10" s="676">
        <f t="shared" ref="X10:X12" si="19">S10+W10</f>
        <v>63393437.5</v>
      </c>
      <c r="Y10" s="678">
        <f t="shared" ref="Y10:Y12" si="20">G10-X10</f>
        <v>545183562.5</v>
      </c>
      <c r="Z10" s="675">
        <v>44561</v>
      </c>
      <c r="AA10" s="676">
        <f>DATEDIF(U10,Z10,"m")</f>
        <v>12</v>
      </c>
      <c r="AB10" s="679">
        <f>L10*AA10</f>
        <v>30428850</v>
      </c>
      <c r="AC10" s="680">
        <f t="shared" ref="AC10:AC12" si="21">X10+AB10</f>
        <v>93822287.5</v>
      </c>
      <c r="AD10" s="679">
        <f>G10-AC10</f>
        <v>514754712.5</v>
      </c>
      <c r="AE10" s="675">
        <v>44621</v>
      </c>
      <c r="AF10" s="676">
        <f>DATEDIF(Z10,AE10,"m")</f>
        <v>2</v>
      </c>
      <c r="AG10" s="680">
        <f>L10*AF10</f>
        <v>5071475</v>
      </c>
      <c r="AH10" s="680">
        <f t="shared" ref="AH10:AH12" si="22">AC10+AG10</f>
        <v>98893762.5</v>
      </c>
      <c r="AI10" s="680">
        <f>G10-AH10</f>
        <v>509683237.5</v>
      </c>
      <c r="AJ10" s="675">
        <v>44652</v>
      </c>
      <c r="AK10" s="676">
        <v>1</v>
      </c>
      <c r="AL10" s="680">
        <f>L10*AK10</f>
        <v>2535737.5</v>
      </c>
      <c r="AM10" s="680">
        <f t="shared" ref="AM10:AM12" si="23">AH10+AL10</f>
        <v>101429500</v>
      </c>
      <c r="AN10" s="680">
        <f>G10-AM10</f>
        <v>507147500</v>
      </c>
      <c r="AO10" s="676">
        <v>1</v>
      </c>
      <c r="AP10" s="680">
        <f>L10*AO10</f>
        <v>2535737.5</v>
      </c>
      <c r="AQ10" s="680">
        <f>AM10+AP10</f>
        <v>103965237.5</v>
      </c>
      <c r="AR10" s="680">
        <f>G10-AQ10</f>
        <v>504611762.5</v>
      </c>
    </row>
    <row r="11" spans="1:44" x14ac:dyDescent="0.25">
      <c r="A11" s="674" t="s">
        <v>858</v>
      </c>
      <c r="B11" s="674" t="s">
        <v>859</v>
      </c>
      <c r="C11" s="675">
        <v>44032</v>
      </c>
      <c r="D11" s="675">
        <v>51317</v>
      </c>
      <c r="E11" s="676">
        <f t="shared" si="16"/>
        <v>240</v>
      </c>
      <c r="F11" s="676">
        <f t="shared" ref="F11:F12" si="24">IF(E11=240,20,IF(E11=96,8,IF(E11=48,4,0)))</f>
        <v>20</v>
      </c>
      <c r="G11" s="677">
        <v>1500000000</v>
      </c>
      <c r="H11" s="676">
        <f>E11/12</f>
        <v>20</v>
      </c>
      <c r="I11" s="675">
        <f>C11</f>
        <v>44032</v>
      </c>
      <c r="J11" s="676">
        <f>DATEDIF(C11,I11,"m")</f>
        <v>0</v>
      </c>
      <c r="K11" s="676">
        <f>G11/H11</f>
        <v>75000000</v>
      </c>
      <c r="L11" s="676">
        <f>K11/12</f>
        <v>6250000</v>
      </c>
      <c r="M11" s="678">
        <f>L11*J11</f>
        <v>0</v>
      </c>
      <c r="N11" s="676">
        <f>M11</f>
        <v>0</v>
      </c>
      <c r="O11" s="678">
        <v>0</v>
      </c>
      <c r="P11" s="675">
        <f>C11</f>
        <v>44032</v>
      </c>
      <c r="Q11" s="676">
        <v>0</v>
      </c>
      <c r="R11" s="678">
        <f>L11*Q11</f>
        <v>0</v>
      </c>
      <c r="S11" s="676">
        <f t="shared" si="18"/>
        <v>0</v>
      </c>
      <c r="T11" s="678">
        <v>0</v>
      </c>
      <c r="U11" s="675">
        <v>44196</v>
      </c>
      <c r="V11" s="676">
        <f>DATEDIF(P11,U11,"m")+1</f>
        <v>6</v>
      </c>
      <c r="W11" s="678">
        <f t="shared" ref="W11:W12" si="25">L11*V11</f>
        <v>37500000</v>
      </c>
      <c r="X11" s="676">
        <f t="shared" si="19"/>
        <v>37500000</v>
      </c>
      <c r="Y11" s="678">
        <f t="shared" si="20"/>
        <v>1462500000</v>
      </c>
      <c r="Z11" s="675">
        <v>44561</v>
      </c>
      <c r="AA11" s="676">
        <f>DATEDIF(U11,Z11,"m")</f>
        <v>12</v>
      </c>
      <c r="AB11" s="679">
        <f t="shared" ref="AB11:AB43" si="26">L11*AA11</f>
        <v>75000000</v>
      </c>
      <c r="AC11" s="680">
        <f t="shared" si="21"/>
        <v>112500000</v>
      </c>
      <c r="AD11" s="679">
        <f t="shared" ref="AD11:AD12" si="27">G11-AC11</f>
        <v>1387500000</v>
      </c>
      <c r="AE11" s="675">
        <v>44621</v>
      </c>
      <c r="AF11" s="676">
        <f>DATEDIF(Z11,AE11,"m")</f>
        <v>2</v>
      </c>
      <c r="AG11" s="680">
        <f t="shared" ref="AG11:AG12" si="28">L11*AF11</f>
        <v>12500000</v>
      </c>
      <c r="AH11" s="680">
        <f t="shared" si="22"/>
        <v>125000000</v>
      </c>
      <c r="AI11" s="680">
        <f t="shared" ref="AI11:AI12" si="29">G11-AH11</f>
        <v>1375000000</v>
      </c>
      <c r="AJ11" s="675">
        <v>44652</v>
      </c>
      <c r="AK11" s="676">
        <v>1</v>
      </c>
      <c r="AL11" s="680">
        <f t="shared" ref="AL11:AL12" si="30">L11*AK11</f>
        <v>6250000</v>
      </c>
      <c r="AM11" s="680">
        <f t="shared" si="23"/>
        <v>131250000</v>
      </c>
      <c r="AN11" s="680">
        <f t="shared" ref="AN11:AN12" si="31">G11-AM11</f>
        <v>1368750000</v>
      </c>
      <c r="AO11" s="676">
        <v>1</v>
      </c>
      <c r="AP11" s="680">
        <f t="shared" ref="AP11:AP12" si="32">L11*AO11</f>
        <v>6250000</v>
      </c>
      <c r="AQ11" s="680">
        <f t="shared" ref="AQ11:AQ12" si="33">AM11+AP11</f>
        <v>137500000</v>
      </c>
      <c r="AR11" s="680">
        <f t="shared" ref="AR11:AR12" si="34">G11-AQ11</f>
        <v>1362500000</v>
      </c>
    </row>
    <row r="12" spans="1:44" x14ac:dyDescent="0.25">
      <c r="A12" s="674" t="s">
        <v>860</v>
      </c>
      <c r="B12" s="674" t="s">
        <v>861</v>
      </c>
      <c r="C12" s="675">
        <v>44166</v>
      </c>
      <c r="D12" s="675">
        <v>51470</v>
      </c>
      <c r="E12" s="676">
        <f t="shared" si="16"/>
        <v>240</v>
      </c>
      <c r="F12" s="676">
        <f t="shared" si="24"/>
        <v>20</v>
      </c>
      <c r="G12" s="677">
        <v>1159000000</v>
      </c>
      <c r="H12" s="676">
        <f>E12/12</f>
        <v>20</v>
      </c>
      <c r="I12" s="675">
        <f>C12</f>
        <v>44166</v>
      </c>
      <c r="J12" s="676">
        <f>DATEDIF(C12,I12,"m")</f>
        <v>0</v>
      </c>
      <c r="K12" s="676">
        <f>G12/H12</f>
        <v>57950000</v>
      </c>
      <c r="L12" s="676">
        <f>K12/12</f>
        <v>4829166.666666667</v>
      </c>
      <c r="M12" s="678">
        <f>L12*J12</f>
        <v>0</v>
      </c>
      <c r="N12" s="676">
        <f>M12</f>
        <v>0</v>
      </c>
      <c r="O12" s="678">
        <v>0</v>
      </c>
      <c r="P12" s="675">
        <f>C12</f>
        <v>44166</v>
      </c>
      <c r="Q12" s="676">
        <v>0</v>
      </c>
      <c r="R12" s="678">
        <f>L12*Q12</f>
        <v>0</v>
      </c>
      <c r="S12" s="676">
        <f t="shared" si="18"/>
        <v>0</v>
      </c>
      <c r="T12" s="678">
        <v>0</v>
      </c>
      <c r="U12" s="675">
        <v>44196</v>
      </c>
      <c r="V12" s="676">
        <f>DATEDIF(P12,U12,"m")+1</f>
        <v>1</v>
      </c>
      <c r="W12" s="678">
        <f t="shared" si="25"/>
        <v>4829166.666666667</v>
      </c>
      <c r="X12" s="676">
        <f t="shared" si="19"/>
        <v>4829166.666666667</v>
      </c>
      <c r="Y12" s="678">
        <f t="shared" si="20"/>
        <v>1154170833.3333333</v>
      </c>
      <c r="Z12" s="675">
        <v>44561</v>
      </c>
      <c r="AA12" s="676">
        <f>DATEDIF(U12,Z12,"m")</f>
        <v>12</v>
      </c>
      <c r="AB12" s="679">
        <f t="shared" si="26"/>
        <v>57950000</v>
      </c>
      <c r="AC12" s="680">
        <f t="shared" si="21"/>
        <v>62779166.666666664</v>
      </c>
      <c r="AD12" s="679">
        <f t="shared" si="27"/>
        <v>1096220833.3333333</v>
      </c>
      <c r="AE12" s="675">
        <v>44621</v>
      </c>
      <c r="AF12" s="676">
        <f>DATEDIF(Z12,AE12,"m")</f>
        <v>2</v>
      </c>
      <c r="AG12" s="680">
        <f t="shared" si="28"/>
        <v>9658333.333333334</v>
      </c>
      <c r="AH12" s="680">
        <f t="shared" si="22"/>
        <v>72437500</v>
      </c>
      <c r="AI12" s="680">
        <f t="shared" si="29"/>
        <v>1086562500</v>
      </c>
      <c r="AJ12" s="675">
        <v>44652</v>
      </c>
      <c r="AK12" s="676">
        <v>1</v>
      </c>
      <c r="AL12" s="680">
        <f t="shared" si="30"/>
        <v>4829166.666666667</v>
      </c>
      <c r="AM12" s="680">
        <f t="shared" si="23"/>
        <v>77266666.666666672</v>
      </c>
      <c r="AN12" s="680">
        <f t="shared" si="31"/>
        <v>1081733333.3333333</v>
      </c>
      <c r="AO12" s="676">
        <v>1</v>
      </c>
      <c r="AP12" s="680">
        <f t="shared" si="32"/>
        <v>4829166.666666667</v>
      </c>
      <c r="AQ12" s="680">
        <f t="shared" si="33"/>
        <v>82095833.333333343</v>
      </c>
      <c r="AR12" s="680">
        <f t="shared" si="34"/>
        <v>1076904166.6666667</v>
      </c>
    </row>
    <row r="13" spans="1:44" x14ac:dyDescent="0.25">
      <c r="A13" s="674"/>
      <c r="B13" s="674"/>
      <c r="C13" s="675"/>
      <c r="D13" s="676"/>
      <c r="E13" s="676"/>
      <c r="F13" s="676"/>
      <c r="G13" s="677"/>
      <c r="H13" s="676"/>
      <c r="I13" s="675"/>
      <c r="J13" s="676"/>
      <c r="K13" s="676"/>
      <c r="L13" s="676"/>
      <c r="M13" s="678"/>
      <c r="N13" s="676"/>
      <c r="O13" s="678"/>
      <c r="P13" s="675"/>
      <c r="Q13" s="676"/>
      <c r="R13" s="678"/>
      <c r="S13" s="676"/>
      <c r="T13" s="678"/>
      <c r="U13" s="675"/>
      <c r="V13" s="676"/>
      <c r="W13" s="678"/>
      <c r="X13" s="676"/>
      <c r="Y13" s="678"/>
      <c r="Z13" s="675"/>
      <c r="AA13" s="676"/>
      <c r="AB13" s="679">
        <f t="shared" si="26"/>
        <v>0</v>
      </c>
      <c r="AC13" s="680"/>
      <c r="AD13" s="679"/>
      <c r="AE13" s="675"/>
      <c r="AF13" s="676"/>
      <c r="AG13" s="680"/>
      <c r="AH13" s="680"/>
      <c r="AI13" s="680"/>
      <c r="AJ13" s="675"/>
      <c r="AK13" s="676"/>
      <c r="AL13" s="680"/>
      <c r="AM13" s="680"/>
      <c r="AN13" s="680"/>
      <c r="AO13" s="676"/>
      <c r="AP13" s="680"/>
      <c r="AQ13" s="680"/>
      <c r="AR13" s="680"/>
    </row>
    <row r="14" spans="1:44" ht="17.25" customHeight="1" x14ac:dyDescent="0.25">
      <c r="A14" s="668" t="s">
        <v>371</v>
      </c>
      <c r="B14" s="681"/>
      <c r="C14" s="682"/>
      <c r="D14" s="682"/>
      <c r="E14" s="683"/>
      <c r="F14" s="683"/>
      <c r="G14" s="684">
        <f>SUM(G15:G18)</f>
        <v>709209798</v>
      </c>
      <c r="H14" s="684"/>
      <c r="I14" s="684"/>
      <c r="J14" s="684"/>
      <c r="K14" s="684">
        <f t="shared" ref="K14:O14" si="35">SUM(K15:K18)</f>
        <v>71619647.25</v>
      </c>
      <c r="L14" s="684">
        <f t="shared" si="35"/>
        <v>5968303.9375</v>
      </c>
      <c r="M14" s="684">
        <f t="shared" si="35"/>
        <v>45000000</v>
      </c>
      <c r="N14" s="684">
        <f t="shared" si="35"/>
        <v>82500000</v>
      </c>
      <c r="O14" s="684">
        <f t="shared" si="35"/>
        <v>413752620</v>
      </c>
      <c r="P14" s="684"/>
      <c r="Q14" s="684"/>
      <c r="R14" s="684">
        <f t="shared" ref="R14:T14" si="36">SUM(R15:R18)</f>
        <v>58593750</v>
      </c>
      <c r="S14" s="684">
        <f t="shared" si="36"/>
        <v>141093750</v>
      </c>
      <c r="T14" s="684">
        <f t="shared" si="36"/>
        <v>500158870</v>
      </c>
      <c r="U14" s="684"/>
      <c r="V14" s="684"/>
      <c r="W14" s="684">
        <f>SUM(W15:W18)</f>
        <v>65956549.083333336</v>
      </c>
      <c r="X14" s="684">
        <f t="shared" ref="X14:Y14" si="37">SUM(X15:X18)</f>
        <v>207050299.08333334</v>
      </c>
      <c r="Y14" s="684">
        <f t="shared" si="37"/>
        <v>502159498.91666669</v>
      </c>
      <c r="Z14" s="684"/>
      <c r="AA14" s="684"/>
      <c r="AB14" s="685">
        <f>SUM(AB15:AB18)</f>
        <v>71619647.25</v>
      </c>
      <c r="AC14" s="685">
        <f>SUM(AC15:AC18)</f>
        <v>278669946.33333331</v>
      </c>
      <c r="AD14" s="685">
        <f>SUM(AD15:AD18)</f>
        <v>430539851.66666669</v>
      </c>
      <c r="AE14" s="684"/>
      <c r="AF14" s="684"/>
      <c r="AG14" s="685">
        <f>SUM(AG15:AG18)</f>
        <v>11936607.875</v>
      </c>
      <c r="AH14" s="685">
        <f>SUM(AH15:AH18)</f>
        <v>290606554.20833331</v>
      </c>
      <c r="AI14" s="685">
        <f>SUM(AI15:AI18)</f>
        <v>418603243.79166663</v>
      </c>
      <c r="AJ14" s="684"/>
      <c r="AK14" s="684"/>
      <c r="AL14" s="685">
        <f>SUM(AL15:AL18)</f>
        <v>5968303.9375</v>
      </c>
      <c r="AM14" s="685">
        <f>SUM(AM15:AM18)</f>
        <v>296574858.14583331</v>
      </c>
      <c r="AN14" s="685">
        <f>SUM(AN15:AN18)</f>
        <v>412634939.85416669</v>
      </c>
      <c r="AO14" s="684"/>
      <c r="AP14" s="685">
        <f>SUM(AP15:AP18)</f>
        <v>5968303.9375</v>
      </c>
      <c r="AQ14" s="685">
        <f>SUM(AQ15:AQ18)</f>
        <v>302543162.08333337</v>
      </c>
      <c r="AR14" s="685">
        <f>SUM(AR15:AR18)</f>
        <v>406666635.91666669</v>
      </c>
    </row>
    <row r="15" spans="1:44" x14ac:dyDescent="0.25">
      <c r="A15" s="674" t="s">
        <v>862</v>
      </c>
      <c r="B15" s="674" t="s">
        <v>408</v>
      </c>
      <c r="C15" s="675">
        <v>42800</v>
      </c>
      <c r="D15" s="675">
        <v>45716</v>
      </c>
      <c r="E15" s="676">
        <f t="shared" ref="E15:E18" si="38">DATEDIF(C15,D15,"m")+1</f>
        <v>96</v>
      </c>
      <c r="F15" s="676">
        <f t="shared" ref="F15:F18" si="39">IF(E15=240,20,IF(E15=96,8,IF(E15=48,4,0)))</f>
        <v>8</v>
      </c>
      <c r="G15" s="677">
        <v>360000000</v>
      </c>
      <c r="H15" s="676">
        <f>E15/12</f>
        <v>8</v>
      </c>
      <c r="I15" s="675">
        <v>43465</v>
      </c>
      <c r="J15" s="676">
        <v>12</v>
      </c>
      <c r="K15" s="676">
        <f>G15/H15</f>
        <v>45000000</v>
      </c>
      <c r="L15" s="676">
        <f>K15/12</f>
        <v>3750000</v>
      </c>
      <c r="M15" s="678">
        <f>L15*J15</f>
        <v>45000000</v>
      </c>
      <c r="N15" s="676">
        <f>L15*(J15+10)</f>
        <v>82500000</v>
      </c>
      <c r="O15" s="678">
        <f>G15-N15</f>
        <v>277500000</v>
      </c>
      <c r="P15" s="675">
        <v>43830</v>
      </c>
      <c r="Q15" s="676">
        <f t="shared" ref="Q15:Q16" si="40">DATEDIF(I15,P15,"m")</f>
        <v>12</v>
      </c>
      <c r="R15" s="678">
        <f t="shared" ref="R15:R18" si="41">L15*Q15</f>
        <v>45000000</v>
      </c>
      <c r="S15" s="676">
        <f t="shared" ref="S15:S18" si="42">N15+R15</f>
        <v>127500000</v>
      </c>
      <c r="T15" s="678">
        <f>G15-S15</f>
        <v>232500000</v>
      </c>
      <c r="U15" s="675">
        <v>44196</v>
      </c>
      <c r="V15" s="676">
        <f>DATEDIF(P15,U15,"m")</f>
        <v>12</v>
      </c>
      <c r="W15" s="678">
        <f t="shared" ref="W15:W18" si="43">L15*V15</f>
        <v>45000000</v>
      </c>
      <c r="X15" s="676">
        <f t="shared" ref="X15:X18" si="44">S15+W15</f>
        <v>172500000</v>
      </c>
      <c r="Y15" s="678">
        <f t="shared" ref="Y15:Y18" si="45">G15-X15</f>
        <v>187500000</v>
      </c>
      <c r="Z15" s="675">
        <v>44561</v>
      </c>
      <c r="AA15" s="676">
        <f>DATEDIF(U15,Z15,"m")</f>
        <v>12</v>
      </c>
      <c r="AB15" s="679">
        <f t="shared" si="26"/>
        <v>45000000</v>
      </c>
      <c r="AC15" s="680">
        <f>X15+AB15</f>
        <v>217500000</v>
      </c>
      <c r="AD15" s="679">
        <f>G15-AC15</f>
        <v>142500000</v>
      </c>
      <c r="AE15" s="675">
        <v>44621</v>
      </c>
      <c r="AF15" s="676">
        <f>DATEDIF(Z15,AE15,"m")</f>
        <v>2</v>
      </c>
      <c r="AG15" s="680">
        <f>L15*AF15</f>
        <v>7500000</v>
      </c>
      <c r="AH15" s="680">
        <f>AC15+AG15</f>
        <v>225000000</v>
      </c>
      <c r="AI15" s="680">
        <f>G15-AH15</f>
        <v>135000000</v>
      </c>
      <c r="AJ15" s="675">
        <v>44652</v>
      </c>
      <c r="AK15" s="676">
        <v>1</v>
      </c>
      <c r="AL15" s="680">
        <f t="shared" ref="AL15:AL18" si="46">L15*AK15</f>
        <v>3750000</v>
      </c>
      <c r="AM15" s="680">
        <f>AH15+AL15</f>
        <v>228750000</v>
      </c>
      <c r="AN15" s="680">
        <f t="shared" ref="AN15:AN18" si="47">G15-AM15</f>
        <v>131250000</v>
      </c>
      <c r="AO15" s="676">
        <v>1</v>
      </c>
      <c r="AP15" s="680">
        <f t="shared" ref="AP15:AP18" si="48">L15*AO15</f>
        <v>3750000</v>
      </c>
      <c r="AQ15" s="680">
        <f t="shared" ref="AQ15:AQ18" si="49">AM15+AP15</f>
        <v>232500000</v>
      </c>
      <c r="AR15" s="680">
        <f t="shared" ref="AR15:AR18" si="50">G15-AQ15</f>
        <v>127500000</v>
      </c>
    </row>
    <row r="16" spans="1:44" s="691" customFormat="1" x14ac:dyDescent="0.25">
      <c r="A16" s="686" t="s">
        <v>863</v>
      </c>
      <c r="B16" s="686" t="s">
        <v>864</v>
      </c>
      <c r="C16" s="687">
        <v>43100</v>
      </c>
      <c r="D16" s="687"/>
      <c r="E16" s="688"/>
      <c r="F16" s="688"/>
      <c r="G16" s="689">
        <v>136252620</v>
      </c>
      <c r="H16" s="688">
        <f>E16/12</f>
        <v>0</v>
      </c>
      <c r="I16" s="687">
        <v>43465</v>
      </c>
      <c r="J16" s="688">
        <v>12</v>
      </c>
      <c r="K16" s="688"/>
      <c r="L16" s="688">
        <f>K16/12</f>
        <v>0</v>
      </c>
      <c r="M16" s="688">
        <f>L16*J16</f>
        <v>0</v>
      </c>
      <c r="N16" s="688">
        <f>L16*(J16+10)</f>
        <v>0</v>
      </c>
      <c r="O16" s="688">
        <f>G16-N16</f>
        <v>136252620</v>
      </c>
      <c r="P16" s="687">
        <v>43830</v>
      </c>
      <c r="Q16" s="688">
        <f t="shared" si="40"/>
        <v>12</v>
      </c>
      <c r="R16" s="688">
        <f t="shared" si="41"/>
        <v>0</v>
      </c>
      <c r="S16" s="688">
        <f t="shared" si="42"/>
        <v>0</v>
      </c>
      <c r="T16" s="688">
        <f>G16-S16</f>
        <v>136252620</v>
      </c>
      <c r="U16" s="687">
        <v>44196</v>
      </c>
      <c r="V16" s="688">
        <f t="shared" ref="V16:V17" si="51">DATEDIF(P16,U16,"m")</f>
        <v>12</v>
      </c>
      <c r="W16" s="688">
        <f t="shared" si="43"/>
        <v>0</v>
      </c>
      <c r="X16" s="688">
        <f t="shared" si="44"/>
        <v>0</v>
      </c>
      <c r="Y16" s="688">
        <f t="shared" si="45"/>
        <v>136252620</v>
      </c>
      <c r="Z16" s="687">
        <v>44561</v>
      </c>
      <c r="AA16" s="688">
        <f t="shared" ref="AA16:AA18" si="52">DATEDIF(U16,Z16,"m")</f>
        <v>12</v>
      </c>
      <c r="AB16" s="690">
        <f t="shared" si="26"/>
        <v>0</v>
      </c>
      <c r="AC16" s="690">
        <f t="shared" ref="AC16:AC18" si="53">X16+AB16</f>
        <v>0</v>
      </c>
      <c r="AD16" s="690">
        <f>G16-AC16</f>
        <v>136252620</v>
      </c>
      <c r="AE16" s="675"/>
      <c r="AF16" s="688"/>
      <c r="AG16" s="690"/>
      <c r="AH16" s="690"/>
      <c r="AI16" s="690">
        <f>G16-AH16</f>
        <v>136252620</v>
      </c>
      <c r="AJ16" s="675"/>
      <c r="AK16" s="688"/>
      <c r="AL16" s="690"/>
      <c r="AM16" s="690"/>
      <c r="AN16" s="690">
        <f>G16-AM16</f>
        <v>136252620</v>
      </c>
      <c r="AO16" s="688"/>
      <c r="AP16" s="690"/>
      <c r="AQ16" s="690"/>
      <c r="AR16" s="690">
        <f>G16-AQ16</f>
        <v>136252620</v>
      </c>
    </row>
    <row r="17" spans="1:44" ht="31.5" x14ac:dyDescent="0.25">
      <c r="A17" s="674" t="s">
        <v>865</v>
      </c>
      <c r="B17" s="674" t="s">
        <v>866</v>
      </c>
      <c r="C17" s="675">
        <v>43570</v>
      </c>
      <c r="D17" s="675">
        <v>46477</v>
      </c>
      <c r="E17" s="676">
        <f t="shared" si="38"/>
        <v>96</v>
      </c>
      <c r="F17" s="676">
        <f t="shared" si="39"/>
        <v>8</v>
      </c>
      <c r="G17" s="677">
        <v>145000000</v>
      </c>
      <c r="H17" s="676">
        <f>E17/12</f>
        <v>8</v>
      </c>
      <c r="I17" s="675">
        <f>C17</f>
        <v>43570</v>
      </c>
      <c r="J17" s="676">
        <v>0</v>
      </c>
      <c r="K17" s="676">
        <f>G17/H17</f>
        <v>18125000</v>
      </c>
      <c r="L17" s="676">
        <f>K17/12</f>
        <v>1510416.6666666667</v>
      </c>
      <c r="M17" s="678">
        <f>L17*J17</f>
        <v>0</v>
      </c>
      <c r="N17" s="676">
        <f>L17*J17</f>
        <v>0</v>
      </c>
      <c r="O17" s="678">
        <v>0</v>
      </c>
      <c r="P17" s="675">
        <v>43830</v>
      </c>
      <c r="Q17" s="676">
        <f>DATEDIF(I17,P17,"m")+1</f>
        <v>9</v>
      </c>
      <c r="R17" s="678">
        <f t="shared" si="41"/>
        <v>13593750</v>
      </c>
      <c r="S17" s="676">
        <f t="shared" si="42"/>
        <v>13593750</v>
      </c>
      <c r="T17" s="678">
        <f>G17-S17</f>
        <v>131406250</v>
      </c>
      <c r="U17" s="675">
        <v>44196</v>
      </c>
      <c r="V17" s="676">
        <f t="shared" si="51"/>
        <v>12</v>
      </c>
      <c r="W17" s="678">
        <f t="shared" si="43"/>
        <v>18125000</v>
      </c>
      <c r="X17" s="676">
        <f t="shared" si="44"/>
        <v>31718750</v>
      </c>
      <c r="Y17" s="678">
        <f t="shared" si="45"/>
        <v>113281250</v>
      </c>
      <c r="Z17" s="675">
        <v>44561</v>
      </c>
      <c r="AA17" s="676">
        <f t="shared" si="52"/>
        <v>12</v>
      </c>
      <c r="AB17" s="679">
        <f t="shared" si="26"/>
        <v>18125000</v>
      </c>
      <c r="AC17" s="680">
        <f t="shared" si="53"/>
        <v>49843750</v>
      </c>
      <c r="AD17" s="679">
        <f>G17-AC17</f>
        <v>95156250</v>
      </c>
      <c r="AE17" s="675">
        <v>44621</v>
      </c>
      <c r="AF17" s="676">
        <f t="shared" ref="AF17:AF18" si="54">DATEDIF(Z17,AE17,"m")</f>
        <v>2</v>
      </c>
      <c r="AG17" s="680">
        <f>L17*AF17</f>
        <v>3020833.3333333335</v>
      </c>
      <c r="AH17" s="680">
        <f t="shared" ref="AH17:AH18" si="55">AC17+AG17</f>
        <v>52864583.333333336</v>
      </c>
      <c r="AI17" s="680">
        <f>G17-AH17</f>
        <v>92135416.666666657</v>
      </c>
      <c r="AJ17" s="675">
        <v>44652</v>
      </c>
      <c r="AK17" s="676">
        <v>1</v>
      </c>
      <c r="AL17" s="680">
        <f t="shared" si="46"/>
        <v>1510416.6666666667</v>
      </c>
      <c r="AM17" s="680">
        <f t="shared" ref="AM17:AM18" si="56">AH17+AL17</f>
        <v>54375000</v>
      </c>
      <c r="AN17" s="680">
        <f t="shared" si="47"/>
        <v>90625000</v>
      </c>
      <c r="AO17" s="676">
        <v>1</v>
      </c>
      <c r="AP17" s="680">
        <f t="shared" si="48"/>
        <v>1510416.6666666667</v>
      </c>
      <c r="AQ17" s="680">
        <f t="shared" si="49"/>
        <v>55885416.666666664</v>
      </c>
      <c r="AR17" s="680">
        <f t="shared" si="50"/>
        <v>89114583.333333343</v>
      </c>
    </row>
    <row r="18" spans="1:44" x14ac:dyDescent="0.25">
      <c r="A18" s="674" t="s">
        <v>867</v>
      </c>
      <c r="B18" s="674" t="s">
        <v>868</v>
      </c>
      <c r="C18" s="675">
        <v>44082</v>
      </c>
      <c r="D18" s="675">
        <v>46973</v>
      </c>
      <c r="E18" s="676">
        <f t="shared" si="38"/>
        <v>96</v>
      </c>
      <c r="F18" s="676">
        <f t="shared" si="39"/>
        <v>8</v>
      </c>
      <c r="G18" s="677">
        <v>67957178</v>
      </c>
      <c r="H18" s="676">
        <f>E18/12</f>
        <v>8</v>
      </c>
      <c r="I18" s="675">
        <f>C18</f>
        <v>44082</v>
      </c>
      <c r="J18" s="676">
        <v>0</v>
      </c>
      <c r="K18" s="676">
        <f>G18/H18</f>
        <v>8494647.25</v>
      </c>
      <c r="L18" s="676">
        <f>K18/12</f>
        <v>707887.27083333337</v>
      </c>
      <c r="M18" s="678">
        <f>L18*J18</f>
        <v>0</v>
      </c>
      <c r="N18" s="676">
        <f>L18*J18</f>
        <v>0</v>
      </c>
      <c r="O18" s="678">
        <v>0</v>
      </c>
      <c r="P18" s="675">
        <f>C18</f>
        <v>44082</v>
      </c>
      <c r="Q18" s="676">
        <v>0</v>
      </c>
      <c r="R18" s="678">
        <f t="shared" si="41"/>
        <v>0</v>
      </c>
      <c r="S18" s="676">
        <f t="shared" si="42"/>
        <v>0</v>
      </c>
      <c r="T18" s="678">
        <f t="shared" ref="T18" si="57">O18-S18</f>
        <v>0</v>
      </c>
      <c r="U18" s="675">
        <v>44196</v>
      </c>
      <c r="V18" s="676">
        <f>DATEDIF(P18,U18,"m")+1</f>
        <v>4</v>
      </c>
      <c r="W18" s="678">
        <f t="shared" si="43"/>
        <v>2831549.0833333335</v>
      </c>
      <c r="X18" s="676">
        <f t="shared" si="44"/>
        <v>2831549.0833333335</v>
      </c>
      <c r="Y18" s="678">
        <f t="shared" si="45"/>
        <v>65125628.916666664</v>
      </c>
      <c r="Z18" s="675">
        <v>44561</v>
      </c>
      <c r="AA18" s="676">
        <f t="shared" si="52"/>
        <v>12</v>
      </c>
      <c r="AB18" s="679">
        <f t="shared" si="26"/>
        <v>8494647.25</v>
      </c>
      <c r="AC18" s="680">
        <f t="shared" si="53"/>
        <v>11326196.333333334</v>
      </c>
      <c r="AD18" s="679">
        <f>G18-AC18</f>
        <v>56630981.666666664</v>
      </c>
      <c r="AE18" s="675">
        <v>44621</v>
      </c>
      <c r="AF18" s="676">
        <f t="shared" si="54"/>
        <v>2</v>
      </c>
      <c r="AG18" s="680">
        <f>L18*AF18</f>
        <v>1415774.5416666667</v>
      </c>
      <c r="AH18" s="680">
        <f t="shared" si="55"/>
        <v>12741970.875</v>
      </c>
      <c r="AI18" s="680">
        <f>G18-AH18</f>
        <v>55215207.125</v>
      </c>
      <c r="AJ18" s="675">
        <v>44652</v>
      </c>
      <c r="AK18" s="676">
        <v>1</v>
      </c>
      <c r="AL18" s="680">
        <f t="shared" si="46"/>
        <v>707887.27083333337</v>
      </c>
      <c r="AM18" s="680">
        <f t="shared" si="56"/>
        <v>13449858.145833334</v>
      </c>
      <c r="AN18" s="680">
        <f t="shared" si="47"/>
        <v>54507319.854166664</v>
      </c>
      <c r="AO18" s="676">
        <v>1</v>
      </c>
      <c r="AP18" s="680">
        <f t="shared" si="48"/>
        <v>707887.27083333337</v>
      </c>
      <c r="AQ18" s="680">
        <f t="shared" si="49"/>
        <v>14157745.416666668</v>
      </c>
      <c r="AR18" s="680">
        <f t="shared" si="50"/>
        <v>53799432.583333328</v>
      </c>
    </row>
    <row r="19" spans="1:44" x14ac:dyDescent="0.25">
      <c r="A19" s="674"/>
      <c r="B19" s="674"/>
      <c r="C19" s="675"/>
      <c r="D19" s="675"/>
      <c r="E19" s="676"/>
      <c r="F19" s="676"/>
      <c r="G19" s="677"/>
      <c r="H19" s="676"/>
      <c r="I19" s="675"/>
      <c r="J19" s="676"/>
      <c r="K19" s="676"/>
      <c r="L19" s="676"/>
      <c r="M19" s="678"/>
      <c r="N19" s="676"/>
      <c r="O19" s="678"/>
      <c r="P19" s="675"/>
      <c r="Q19" s="676"/>
      <c r="R19" s="678"/>
      <c r="S19" s="676"/>
      <c r="T19" s="678"/>
      <c r="U19" s="675"/>
      <c r="V19" s="676"/>
      <c r="W19" s="678"/>
      <c r="X19" s="676"/>
      <c r="Y19" s="678"/>
      <c r="Z19" s="675"/>
      <c r="AA19" s="676"/>
      <c r="AB19" s="679"/>
      <c r="AC19" s="680"/>
      <c r="AD19" s="679"/>
      <c r="AE19" s="675"/>
      <c r="AF19" s="676"/>
      <c r="AG19" s="680"/>
      <c r="AH19" s="680"/>
      <c r="AI19" s="680"/>
      <c r="AJ19" s="675"/>
      <c r="AK19" s="676"/>
      <c r="AL19" s="680"/>
      <c r="AM19" s="680"/>
      <c r="AN19" s="680"/>
      <c r="AO19" s="676"/>
      <c r="AP19" s="680"/>
      <c r="AQ19" s="680"/>
      <c r="AR19" s="680"/>
    </row>
    <row r="20" spans="1:44" ht="15.75" customHeight="1" x14ac:dyDescent="0.25">
      <c r="A20" s="668" t="s">
        <v>370</v>
      </c>
      <c r="B20" s="692"/>
      <c r="C20" s="675"/>
      <c r="D20" s="675"/>
      <c r="E20" s="676"/>
      <c r="F20" s="676"/>
      <c r="G20" s="672">
        <f>SUM(G21)</f>
        <v>900000</v>
      </c>
      <c r="H20" s="676"/>
      <c r="I20" s="675"/>
      <c r="J20" s="676"/>
      <c r="K20" s="672">
        <f>SUM(K21)</f>
        <v>225000</v>
      </c>
      <c r="L20" s="672">
        <f>SUM(L21)</f>
        <v>18750</v>
      </c>
      <c r="M20" s="678"/>
      <c r="N20" s="676"/>
      <c r="O20" s="678"/>
      <c r="P20" s="675"/>
      <c r="Q20" s="676"/>
      <c r="R20" s="678"/>
      <c r="S20" s="676"/>
      <c r="T20" s="678"/>
      <c r="U20" s="675"/>
      <c r="V20" s="676"/>
      <c r="W20" s="678"/>
      <c r="X20" s="676"/>
      <c r="Y20" s="678"/>
      <c r="Z20" s="675"/>
      <c r="AA20" s="676"/>
      <c r="AB20" s="693">
        <f>SUM(AB21)</f>
        <v>18750</v>
      </c>
      <c r="AC20" s="693">
        <f>SUM(AC21)</f>
        <v>18750</v>
      </c>
      <c r="AD20" s="693">
        <f>SUM(AD21)</f>
        <v>881250</v>
      </c>
      <c r="AE20" s="675"/>
      <c r="AF20" s="676"/>
      <c r="AG20" s="693">
        <f>SUM(AG21)</f>
        <v>37500</v>
      </c>
      <c r="AH20" s="693">
        <f>SUM(AH21)</f>
        <v>56250</v>
      </c>
      <c r="AI20" s="693">
        <f>SUM(AI21)</f>
        <v>843750</v>
      </c>
      <c r="AJ20" s="675"/>
      <c r="AK20" s="676"/>
      <c r="AL20" s="693">
        <f>SUM(AL21)</f>
        <v>18750</v>
      </c>
      <c r="AM20" s="693">
        <f>SUM(AM21)</f>
        <v>75000</v>
      </c>
      <c r="AN20" s="693">
        <f>SUM(AN21)</f>
        <v>825000</v>
      </c>
      <c r="AO20" s="676"/>
      <c r="AP20" s="693">
        <f>SUM(AP21)</f>
        <v>18750</v>
      </c>
      <c r="AQ20" s="693">
        <f>SUM(AQ21)</f>
        <v>93750</v>
      </c>
      <c r="AR20" s="693">
        <f>SUM(AR21)</f>
        <v>806250</v>
      </c>
    </row>
    <row r="21" spans="1:44" ht="15.75" customHeight="1" x14ac:dyDescent="0.25">
      <c r="A21" s="692" t="s">
        <v>869</v>
      </c>
      <c r="B21" s="692" t="s">
        <v>870</v>
      </c>
      <c r="C21" s="675">
        <v>44543</v>
      </c>
      <c r="D21" s="675">
        <v>45991</v>
      </c>
      <c r="E21" s="676">
        <f>DATEDIF(C21,D21,"m")+1</f>
        <v>48</v>
      </c>
      <c r="F21" s="676"/>
      <c r="G21" s="677">
        <v>900000</v>
      </c>
      <c r="H21" s="676">
        <v>4</v>
      </c>
      <c r="I21" s="675">
        <v>44561</v>
      </c>
      <c r="J21" s="676"/>
      <c r="K21" s="676">
        <f>G21/H21</f>
        <v>225000</v>
      </c>
      <c r="L21" s="676">
        <f>K21/12</f>
        <v>18750</v>
      </c>
      <c r="M21" s="678"/>
      <c r="N21" s="676"/>
      <c r="O21" s="678"/>
      <c r="P21" s="675"/>
      <c r="Q21" s="676"/>
      <c r="R21" s="678"/>
      <c r="S21" s="676"/>
      <c r="T21" s="678"/>
      <c r="U21" s="675"/>
      <c r="V21" s="676"/>
      <c r="W21" s="678"/>
      <c r="X21" s="676"/>
      <c r="Y21" s="678"/>
      <c r="Z21" s="675">
        <v>44561</v>
      </c>
      <c r="AA21" s="676">
        <f>DATEDIF(C21,Z21,"m")+1</f>
        <v>1</v>
      </c>
      <c r="AB21" s="679">
        <f>L21*AA21</f>
        <v>18750</v>
      </c>
      <c r="AC21" s="680">
        <f>X21+AB21</f>
        <v>18750</v>
      </c>
      <c r="AD21" s="679">
        <f>G21-AC21</f>
        <v>881250</v>
      </c>
      <c r="AE21" s="675">
        <v>44621</v>
      </c>
      <c r="AF21" s="676">
        <f t="shared" ref="AF21" si="58">DATEDIF(Z21,AE21,"m")</f>
        <v>2</v>
      </c>
      <c r="AG21" s="680">
        <f>L21*AF21</f>
        <v>37500</v>
      </c>
      <c r="AH21" s="680">
        <f>AC21+AG21</f>
        <v>56250</v>
      </c>
      <c r="AI21" s="680">
        <f>G21-AH21</f>
        <v>843750</v>
      </c>
      <c r="AJ21" s="675">
        <v>44652</v>
      </c>
      <c r="AK21" s="676">
        <v>1</v>
      </c>
      <c r="AL21" s="680">
        <f t="shared" ref="AL21" si="59">L21*AK21</f>
        <v>18750</v>
      </c>
      <c r="AM21" s="680">
        <f>AH21+AL21</f>
        <v>75000</v>
      </c>
      <c r="AN21" s="680">
        <f t="shared" ref="AN21" si="60">G21-AM21</f>
        <v>825000</v>
      </c>
      <c r="AO21" s="676">
        <v>1</v>
      </c>
      <c r="AP21" s="680">
        <f t="shared" ref="AP21" si="61">L21*AO21</f>
        <v>18750</v>
      </c>
      <c r="AQ21" s="680">
        <f t="shared" ref="AQ21" si="62">AM21+AP21</f>
        <v>93750</v>
      </c>
      <c r="AR21" s="680">
        <f t="shared" ref="AR21" si="63">G21-AQ21</f>
        <v>806250</v>
      </c>
    </row>
    <row r="22" spans="1:44" x14ac:dyDescent="0.25">
      <c r="A22" s="674"/>
      <c r="B22" s="674"/>
      <c r="C22" s="675"/>
      <c r="D22" s="675"/>
      <c r="E22" s="676"/>
      <c r="F22" s="676"/>
      <c r="G22" s="677"/>
      <c r="H22" s="676"/>
      <c r="I22" s="675"/>
      <c r="J22" s="676"/>
      <c r="K22" s="676"/>
      <c r="L22" s="676"/>
      <c r="M22" s="678"/>
      <c r="N22" s="676"/>
      <c r="O22" s="678"/>
      <c r="P22" s="675"/>
      <c r="Q22" s="676"/>
      <c r="R22" s="678"/>
      <c r="S22" s="676"/>
      <c r="T22" s="678"/>
      <c r="U22" s="675"/>
      <c r="V22" s="676"/>
      <c r="W22" s="678"/>
      <c r="X22" s="676"/>
      <c r="Y22" s="678"/>
      <c r="Z22" s="675"/>
      <c r="AA22" s="676"/>
      <c r="AB22" s="679">
        <f t="shared" si="26"/>
        <v>0</v>
      </c>
      <c r="AC22" s="680"/>
      <c r="AD22" s="679"/>
      <c r="AE22" s="675"/>
      <c r="AF22" s="676"/>
      <c r="AG22" s="680">
        <f t="shared" ref="AG22" si="64">Q22*AF22</f>
        <v>0</v>
      </c>
      <c r="AH22" s="680"/>
      <c r="AI22" s="680"/>
      <c r="AJ22" s="675"/>
      <c r="AK22" s="676"/>
      <c r="AL22" s="680">
        <f t="shared" ref="AL22" si="65">V22*AK22</f>
        <v>0</v>
      </c>
      <c r="AM22" s="680"/>
      <c r="AN22" s="680"/>
      <c r="AO22" s="676"/>
      <c r="AP22" s="680">
        <f t="shared" ref="AP22" si="66">Z22*AO22</f>
        <v>0</v>
      </c>
      <c r="AQ22" s="680"/>
      <c r="AR22" s="680"/>
    </row>
    <row r="23" spans="1:44" ht="17.25" customHeight="1" x14ac:dyDescent="0.25">
      <c r="A23" s="668" t="s">
        <v>372</v>
      </c>
      <c r="B23" s="681"/>
      <c r="C23" s="682"/>
      <c r="D23" s="682"/>
      <c r="E23" s="683"/>
      <c r="F23" s="683"/>
      <c r="G23" s="684">
        <f>SUM(G24:G70)</f>
        <v>717859126</v>
      </c>
      <c r="H23" s="684"/>
      <c r="I23" s="684"/>
      <c r="J23" s="684"/>
      <c r="K23" s="684">
        <f t="shared" ref="K23:O23" si="67">SUM(K24:K30)</f>
        <v>110486931.5</v>
      </c>
      <c r="L23" s="684">
        <f t="shared" si="67"/>
        <v>9207244.291666666</v>
      </c>
      <c r="M23" s="684">
        <f t="shared" si="67"/>
        <v>3634218.75</v>
      </c>
      <c r="N23" s="684">
        <f t="shared" si="67"/>
        <v>3634218.75</v>
      </c>
      <c r="O23" s="684">
        <f t="shared" si="67"/>
        <v>411976007.25</v>
      </c>
      <c r="P23" s="684"/>
      <c r="Q23" s="684"/>
      <c r="R23" s="684">
        <f t="shared" ref="R23:T23" si="68">SUM(R24:R30)</f>
        <v>6590125</v>
      </c>
      <c r="S23" s="684">
        <f>SUM(S24:S30)</f>
        <v>10224343.75</v>
      </c>
      <c r="T23" s="684">
        <f t="shared" si="68"/>
        <v>437185882.25</v>
      </c>
      <c r="U23" s="684"/>
      <c r="V23" s="684"/>
      <c r="W23" s="684">
        <f>SUM(W24:W45)</f>
        <v>20193666.666666675</v>
      </c>
      <c r="X23" s="684">
        <f>SUM(X24:X44)</f>
        <v>32122021.836666673</v>
      </c>
      <c r="Y23" s="684">
        <f>SUM(Y24:Y44)</f>
        <v>486438204.16333324</v>
      </c>
      <c r="Z23" s="684"/>
      <c r="AA23" s="684"/>
      <c r="AB23" s="685">
        <f>SUM(AB24:AB66)</f>
        <v>59125427.083333328</v>
      </c>
      <c r="AC23" s="685">
        <f>SUM(AC24:AC66)</f>
        <v>91247448.920000002</v>
      </c>
      <c r="AD23" s="685">
        <f>SUM(AD24:AD29)+SUM(AD30:AD66)</f>
        <v>620111677.08000004</v>
      </c>
      <c r="AE23" s="684"/>
      <c r="AF23" s="684"/>
      <c r="AG23" s="685">
        <f>SUM(AG24:AG69)</f>
        <v>12774349.999999998</v>
      </c>
      <c r="AH23" s="685">
        <f>SUM(AH24:AH69)</f>
        <v>104021798.91999999</v>
      </c>
      <c r="AI23" s="685">
        <f>SUM(AI24:AI29)+SUM(AI30:AI69)</f>
        <v>610837327.08000004</v>
      </c>
      <c r="AJ23" s="684"/>
      <c r="AK23" s="684"/>
      <c r="AL23" s="685">
        <f>SUM(AL24:AL70)</f>
        <v>6314300</v>
      </c>
      <c r="AM23" s="685">
        <f>SUM(AM24:AM70)</f>
        <v>110336098.92000002</v>
      </c>
      <c r="AN23" s="685">
        <f>SUM(AN24:AN70)</f>
        <v>607523027.0799998</v>
      </c>
      <c r="AO23" s="684"/>
      <c r="AP23" s="685">
        <f>SUM(AP24:AP70)</f>
        <v>6314300</v>
      </c>
      <c r="AQ23" s="685">
        <f>SUM(AQ24:AQ70)</f>
        <v>116650398.91999999</v>
      </c>
      <c r="AR23" s="685">
        <f>SUM(AR24:AR70)</f>
        <v>601208727.07999992</v>
      </c>
    </row>
    <row r="24" spans="1:44" ht="29.25" customHeight="1" x14ac:dyDescent="0.25">
      <c r="A24" s="694" t="s">
        <v>871</v>
      </c>
      <c r="B24" s="674" t="s">
        <v>872</v>
      </c>
      <c r="C24" s="675">
        <v>43165</v>
      </c>
      <c r="D24" s="675">
        <v>44620</v>
      </c>
      <c r="E24" s="676">
        <f t="shared" ref="E24:E28" si="69">DATEDIF(C24,D24,"m")+1</f>
        <v>48</v>
      </c>
      <c r="F24" s="676">
        <f t="shared" ref="F24:F56" si="70">IF(E24=240,20,IF(E24=96,8,IF(E24=48,4,0)))</f>
        <v>4</v>
      </c>
      <c r="G24" s="677">
        <v>6498000</v>
      </c>
      <c r="H24" s="676">
        <f>E24/12</f>
        <v>4</v>
      </c>
      <c r="I24" s="675">
        <v>43465</v>
      </c>
      <c r="J24" s="676">
        <f t="shared" ref="J24:J28" si="71">DATEDIF(C24,I24,"m")+1</f>
        <v>10</v>
      </c>
      <c r="K24" s="676">
        <f>G24/H24</f>
        <v>1624500</v>
      </c>
      <c r="L24" s="676">
        <f>K24/12</f>
        <v>135375</v>
      </c>
      <c r="M24" s="676">
        <f t="shared" ref="M24:M44" si="72">L24*J24</f>
        <v>1353750</v>
      </c>
      <c r="N24" s="676">
        <f t="shared" ref="N24:N44" si="73">M24</f>
        <v>1353750</v>
      </c>
      <c r="O24" s="676">
        <f t="shared" ref="O24:O29" si="74">G24-N24</f>
        <v>5144250</v>
      </c>
      <c r="P24" s="675">
        <v>43830</v>
      </c>
      <c r="Q24" s="676">
        <f t="shared" ref="Q24:Q28" si="75">DATEDIF(I24,P24,"m")</f>
        <v>12</v>
      </c>
      <c r="R24" s="676">
        <f t="shared" ref="R24:R44" si="76">L24*Q24</f>
        <v>1624500</v>
      </c>
      <c r="S24" s="676">
        <f>N24+R24</f>
        <v>2978250</v>
      </c>
      <c r="T24" s="676">
        <f>G24-S24</f>
        <v>3519750</v>
      </c>
      <c r="U24" s="675">
        <v>44196</v>
      </c>
      <c r="V24" s="676">
        <f t="shared" ref="V24:V30" si="77">DATEDIF(P24,U24,"m")</f>
        <v>12</v>
      </c>
      <c r="W24" s="676">
        <f t="shared" ref="W24:W44" si="78">L24*V24</f>
        <v>1624500</v>
      </c>
      <c r="X24" s="676">
        <f t="shared" ref="X24:X44" si="79">S24+W24</f>
        <v>4602750</v>
      </c>
      <c r="Y24" s="676">
        <f t="shared" ref="Y24:Y44" si="80">G24-X24</f>
        <v>1895250</v>
      </c>
      <c r="Z24" s="675">
        <v>44561</v>
      </c>
      <c r="AA24" s="676">
        <f t="shared" ref="AA24:AA30" si="81">DATEDIF(U24,Z24,"m")</f>
        <v>12</v>
      </c>
      <c r="AB24" s="680">
        <f t="shared" si="26"/>
        <v>1624500</v>
      </c>
      <c r="AC24" s="680">
        <f t="shared" ref="AC24:AC66" si="82">X24+AB24</f>
        <v>6227250</v>
      </c>
      <c r="AD24" s="680">
        <f>G24-AC24</f>
        <v>270750</v>
      </c>
      <c r="AE24" s="675">
        <v>44621</v>
      </c>
      <c r="AF24" s="676">
        <f t="shared" ref="AF24:AF30" si="83">DATEDIF(Z24,AE24,"m")</f>
        <v>2</v>
      </c>
      <c r="AG24" s="680">
        <f>L24*AF24</f>
        <v>270750</v>
      </c>
      <c r="AH24" s="680">
        <f t="shared" ref="AH24" si="84">AC24+AG24</f>
        <v>6498000</v>
      </c>
      <c r="AI24" s="680">
        <f t="shared" ref="AI24:AI69" si="85">G24-AH24</f>
        <v>0</v>
      </c>
      <c r="AJ24" s="675">
        <v>44652</v>
      </c>
      <c r="AK24" s="676">
        <v>1</v>
      </c>
      <c r="AL24" s="680">
        <v>0</v>
      </c>
      <c r="AM24" s="680">
        <f t="shared" ref="AM24" si="86">AH24+AL24</f>
        <v>6498000</v>
      </c>
      <c r="AN24" s="680">
        <f t="shared" ref="AN24:AN70" si="87">G24-AM24</f>
        <v>0</v>
      </c>
      <c r="AO24" s="676">
        <v>1</v>
      </c>
      <c r="AP24" s="680">
        <v>0</v>
      </c>
      <c r="AQ24" s="680">
        <f>AM24+AP24</f>
        <v>6498000</v>
      </c>
      <c r="AR24" s="680">
        <f>G24-AQ24</f>
        <v>0</v>
      </c>
    </row>
    <row r="25" spans="1:44" x14ac:dyDescent="0.25">
      <c r="A25" s="694" t="s">
        <v>873</v>
      </c>
      <c r="B25" s="674" t="s">
        <v>874</v>
      </c>
      <c r="C25" s="675">
        <v>43179</v>
      </c>
      <c r="D25" s="675">
        <v>46081</v>
      </c>
      <c r="E25" s="676">
        <f t="shared" si="69"/>
        <v>96</v>
      </c>
      <c r="F25" s="676">
        <f t="shared" si="70"/>
        <v>8</v>
      </c>
      <c r="G25" s="677">
        <v>8725000</v>
      </c>
      <c r="H25" s="676">
        <f>E25/12</f>
        <v>8</v>
      </c>
      <c r="I25" s="675">
        <v>43465</v>
      </c>
      <c r="J25" s="676">
        <f>DATEDIF(C25,I25,"m")</f>
        <v>9</v>
      </c>
      <c r="K25" s="676">
        <f>G25/H25</f>
        <v>1090625</v>
      </c>
      <c r="L25" s="676">
        <f t="shared" ref="L25:L70" si="88">K25/12</f>
        <v>90885.416666666672</v>
      </c>
      <c r="M25" s="676">
        <f t="shared" si="72"/>
        <v>817968.75</v>
      </c>
      <c r="N25" s="676">
        <f t="shared" si="73"/>
        <v>817968.75</v>
      </c>
      <c r="O25" s="676">
        <f t="shared" si="74"/>
        <v>7907031.25</v>
      </c>
      <c r="P25" s="675">
        <v>43830</v>
      </c>
      <c r="Q25" s="676">
        <f t="shared" si="75"/>
        <v>12</v>
      </c>
      <c r="R25" s="676">
        <f t="shared" si="76"/>
        <v>1090625</v>
      </c>
      <c r="S25" s="676">
        <f>N25+R25</f>
        <v>1908593.75</v>
      </c>
      <c r="T25" s="676">
        <f t="shared" ref="T25:T30" si="89">G25-S25</f>
        <v>6816406.25</v>
      </c>
      <c r="U25" s="675">
        <v>44196</v>
      </c>
      <c r="V25" s="676">
        <f t="shared" si="77"/>
        <v>12</v>
      </c>
      <c r="W25" s="676">
        <f t="shared" si="78"/>
        <v>1090625</v>
      </c>
      <c r="X25" s="676">
        <f>S25+W25</f>
        <v>2999218.75</v>
      </c>
      <c r="Y25" s="676">
        <f t="shared" si="80"/>
        <v>5725781.25</v>
      </c>
      <c r="Z25" s="675">
        <v>44561</v>
      </c>
      <c r="AA25" s="676">
        <f t="shared" si="81"/>
        <v>12</v>
      </c>
      <c r="AB25" s="680">
        <f t="shared" si="26"/>
        <v>1090625</v>
      </c>
      <c r="AC25" s="680">
        <f>X25+AB25</f>
        <v>4089843.75</v>
      </c>
      <c r="AD25" s="680">
        <f t="shared" ref="AD25:AD65" si="90">G25-AC25</f>
        <v>4635156.25</v>
      </c>
      <c r="AE25" s="675">
        <v>44621</v>
      </c>
      <c r="AF25" s="676">
        <f t="shared" si="83"/>
        <v>2</v>
      </c>
      <c r="AG25" s="680">
        <f>L25*AF25</f>
        <v>181770.83333333334</v>
      </c>
      <c r="AH25" s="680">
        <f>AC25+AG25</f>
        <v>4271614.583333333</v>
      </c>
      <c r="AI25" s="680">
        <f t="shared" si="85"/>
        <v>4453385.416666667</v>
      </c>
      <c r="AJ25" s="675">
        <v>44652</v>
      </c>
      <c r="AK25" s="676">
        <v>1</v>
      </c>
      <c r="AL25" s="680">
        <f t="shared" ref="AL25:AL70" si="91">L25*AK25</f>
        <v>90885.416666666672</v>
      </c>
      <c r="AM25" s="680">
        <f>AH25+AL25</f>
        <v>4362500</v>
      </c>
      <c r="AN25" s="680">
        <f t="shared" si="87"/>
        <v>4362500</v>
      </c>
      <c r="AO25" s="676">
        <v>1</v>
      </c>
      <c r="AP25" s="680">
        <f t="shared" ref="AP25:AP28" si="92">L25*AO25</f>
        <v>90885.416666666672</v>
      </c>
      <c r="AQ25" s="680">
        <f t="shared" ref="AQ25:AQ28" si="93">AM25+AP25</f>
        <v>4453385.416666667</v>
      </c>
      <c r="AR25" s="680">
        <f t="shared" ref="AR25:AR28" si="94">G25-AQ25</f>
        <v>4271614.583333333</v>
      </c>
    </row>
    <row r="26" spans="1:44" x14ac:dyDescent="0.25">
      <c r="A26" s="694" t="s">
        <v>875</v>
      </c>
      <c r="B26" s="674" t="s">
        <v>876</v>
      </c>
      <c r="C26" s="675">
        <v>43196</v>
      </c>
      <c r="D26" s="675">
        <v>46112</v>
      </c>
      <c r="E26" s="676">
        <f t="shared" si="69"/>
        <v>96</v>
      </c>
      <c r="F26" s="676">
        <f t="shared" si="70"/>
        <v>8</v>
      </c>
      <c r="G26" s="677">
        <v>2200000</v>
      </c>
      <c r="H26" s="676">
        <f t="shared" ref="H26:H28" si="95">E26/12</f>
        <v>8</v>
      </c>
      <c r="I26" s="675">
        <v>43465</v>
      </c>
      <c r="J26" s="676">
        <f t="shared" si="71"/>
        <v>9</v>
      </c>
      <c r="K26" s="676">
        <f t="shared" ref="K26:K70" si="96">G26/H26</f>
        <v>275000</v>
      </c>
      <c r="L26" s="676">
        <f t="shared" si="88"/>
        <v>22916.666666666668</v>
      </c>
      <c r="M26" s="676">
        <f t="shared" si="72"/>
        <v>206250</v>
      </c>
      <c r="N26" s="676">
        <f t="shared" si="73"/>
        <v>206250</v>
      </c>
      <c r="O26" s="676">
        <f t="shared" si="74"/>
        <v>1993750</v>
      </c>
      <c r="P26" s="675">
        <v>43830</v>
      </c>
      <c r="Q26" s="676">
        <f t="shared" si="75"/>
        <v>12</v>
      </c>
      <c r="R26" s="676">
        <f t="shared" si="76"/>
        <v>275000</v>
      </c>
      <c r="S26" s="676">
        <f t="shared" ref="S26:S44" si="97">N26+R26</f>
        <v>481250</v>
      </c>
      <c r="T26" s="676">
        <f t="shared" si="89"/>
        <v>1718750</v>
      </c>
      <c r="U26" s="675">
        <v>44196</v>
      </c>
      <c r="V26" s="676">
        <f t="shared" si="77"/>
        <v>12</v>
      </c>
      <c r="W26" s="676">
        <f t="shared" si="78"/>
        <v>275000</v>
      </c>
      <c r="X26" s="676">
        <f t="shared" si="79"/>
        <v>756250</v>
      </c>
      <c r="Y26" s="676">
        <f t="shared" si="80"/>
        <v>1443750</v>
      </c>
      <c r="Z26" s="675">
        <v>44561</v>
      </c>
      <c r="AA26" s="676">
        <f t="shared" si="81"/>
        <v>12</v>
      </c>
      <c r="AB26" s="680">
        <f t="shared" si="26"/>
        <v>275000</v>
      </c>
      <c r="AC26" s="680">
        <f t="shared" si="82"/>
        <v>1031250</v>
      </c>
      <c r="AD26" s="680">
        <f t="shared" si="90"/>
        <v>1168750</v>
      </c>
      <c r="AE26" s="675">
        <v>44621</v>
      </c>
      <c r="AF26" s="676">
        <f t="shared" si="83"/>
        <v>2</v>
      </c>
      <c r="AG26" s="680">
        <f>L26*AF26</f>
        <v>45833.333333333336</v>
      </c>
      <c r="AH26" s="680">
        <f t="shared" ref="AH26:AH27" si="98">AC26+AG26</f>
        <v>1077083.3333333333</v>
      </c>
      <c r="AI26" s="680">
        <f t="shared" si="85"/>
        <v>1122916.6666666667</v>
      </c>
      <c r="AJ26" s="675">
        <v>44652</v>
      </c>
      <c r="AK26" s="676">
        <v>1</v>
      </c>
      <c r="AL26" s="680">
        <f t="shared" si="91"/>
        <v>22916.666666666668</v>
      </c>
      <c r="AM26" s="680">
        <f t="shared" ref="AM26" si="99">AH26+AL26</f>
        <v>1100000</v>
      </c>
      <c r="AN26" s="680">
        <f t="shared" si="87"/>
        <v>1100000</v>
      </c>
      <c r="AO26" s="676">
        <v>1</v>
      </c>
      <c r="AP26" s="680">
        <f t="shared" si="92"/>
        <v>22916.666666666668</v>
      </c>
      <c r="AQ26" s="680">
        <f t="shared" si="93"/>
        <v>1122916.6666666667</v>
      </c>
      <c r="AR26" s="680">
        <f t="shared" si="94"/>
        <v>1077083.3333333333</v>
      </c>
    </row>
    <row r="27" spans="1:44" x14ac:dyDescent="0.25">
      <c r="A27" s="694" t="s">
        <v>877</v>
      </c>
      <c r="B27" s="674" t="s">
        <v>878</v>
      </c>
      <c r="C27" s="675">
        <v>43210</v>
      </c>
      <c r="D27" s="675">
        <v>44651</v>
      </c>
      <c r="E27" s="676">
        <f t="shared" si="69"/>
        <v>48</v>
      </c>
      <c r="F27" s="676">
        <f t="shared" si="70"/>
        <v>4</v>
      </c>
      <c r="G27" s="677">
        <v>6600000</v>
      </c>
      <c r="H27" s="676">
        <f t="shared" si="95"/>
        <v>4</v>
      </c>
      <c r="I27" s="675">
        <v>43465</v>
      </c>
      <c r="J27" s="676">
        <f>DATEDIF(C27,I27,"m")</f>
        <v>8</v>
      </c>
      <c r="K27" s="676">
        <f t="shared" si="96"/>
        <v>1650000</v>
      </c>
      <c r="L27" s="676">
        <f t="shared" si="88"/>
        <v>137500</v>
      </c>
      <c r="M27" s="676">
        <f t="shared" si="72"/>
        <v>1100000</v>
      </c>
      <c r="N27" s="676">
        <f t="shared" si="73"/>
        <v>1100000</v>
      </c>
      <c r="O27" s="676">
        <f t="shared" si="74"/>
        <v>5500000</v>
      </c>
      <c r="P27" s="675">
        <v>43830</v>
      </c>
      <c r="Q27" s="676">
        <f t="shared" si="75"/>
        <v>12</v>
      </c>
      <c r="R27" s="676">
        <f t="shared" si="76"/>
        <v>1650000</v>
      </c>
      <c r="S27" s="676">
        <f t="shared" si="97"/>
        <v>2750000</v>
      </c>
      <c r="T27" s="676">
        <f t="shared" si="89"/>
        <v>3850000</v>
      </c>
      <c r="U27" s="675">
        <v>44196</v>
      </c>
      <c r="V27" s="676">
        <f t="shared" si="77"/>
        <v>12</v>
      </c>
      <c r="W27" s="676">
        <f t="shared" si="78"/>
        <v>1650000</v>
      </c>
      <c r="X27" s="676">
        <f t="shared" si="79"/>
        <v>4400000</v>
      </c>
      <c r="Y27" s="676">
        <f t="shared" si="80"/>
        <v>2200000</v>
      </c>
      <c r="Z27" s="675">
        <v>44561</v>
      </c>
      <c r="AA27" s="676">
        <f t="shared" si="81"/>
        <v>12</v>
      </c>
      <c r="AB27" s="680">
        <f t="shared" si="26"/>
        <v>1650000</v>
      </c>
      <c r="AC27" s="680">
        <f t="shared" si="82"/>
        <v>6050000</v>
      </c>
      <c r="AD27" s="680">
        <f t="shared" si="90"/>
        <v>550000</v>
      </c>
      <c r="AE27" s="675">
        <v>44621</v>
      </c>
      <c r="AF27" s="676">
        <f t="shared" si="83"/>
        <v>2</v>
      </c>
      <c r="AG27" s="680">
        <f>L27*AF27</f>
        <v>275000</v>
      </c>
      <c r="AH27" s="680">
        <f t="shared" si="98"/>
        <v>6325000</v>
      </c>
      <c r="AI27" s="680">
        <f t="shared" si="85"/>
        <v>275000</v>
      </c>
      <c r="AJ27" s="675">
        <v>44652</v>
      </c>
      <c r="AK27" s="676">
        <v>1</v>
      </c>
      <c r="AL27" s="680">
        <f>L27*AK27</f>
        <v>137500</v>
      </c>
      <c r="AM27" s="680">
        <f>AH27+AL27</f>
        <v>6462500</v>
      </c>
      <c r="AN27" s="680">
        <f t="shared" si="87"/>
        <v>137500</v>
      </c>
      <c r="AO27" s="676">
        <v>1</v>
      </c>
      <c r="AP27" s="680">
        <f t="shared" si="92"/>
        <v>137500</v>
      </c>
      <c r="AQ27" s="680">
        <f t="shared" si="93"/>
        <v>6600000</v>
      </c>
      <c r="AR27" s="680">
        <f t="shared" si="94"/>
        <v>0</v>
      </c>
    </row>
    <row r="28" spans="1:44" x14ac:dyDescent="0.25">
      <c r="A28" s="694" t="s">
        <v>879</v>
      </c>
      <c r="B28" s="674" t="s">
        <v>880</v>
      </c>
      <c r="C28" s="675">
        <v>43375</v>
      </c>
      <c r="D28" s="675">
        <v>44834</v>
      </c>
      <c r="E28" s="676">
        <f t="shared" si="69"/>
        <v>48</v>
      </c>
      <c r="F28" s="676">
        <f t="shared" si="70"/>
        <v>4</v>
      </c>
      <c r="G28" s="677">
        <v>2500000</v>
      </c>
      <c r="H28" s="676">
        <f t="shared" si="95"/>
        <v>4</v>
      </c>
      <c r="I28" s="675">
        <v>43465</v>
      </c>
      <c r="J28" s="676">
        <f t="shared" si="71"/>
        <v>3</v>
      </c>
      <c r="K28" s="676">
        <f t="shared" si="96"/>
        <v>625000</v>
      </c>
      <c r="L28" s="676">
        <f t="shared" si="88"/>
        <v>52083.333333333336</v>
      </c>
      <c r="M28" s="676">
        <f t="shared" si="72"/>
        <v>156250</v>
      </c>
      <c r="N28" s="676">
        <f t="shared" si="73"/>
        <v>156250</v>
      </c>
      <c r="O28" s="676">
        <f t="shared" si="74"/>
        <v>2343750</v>
      </c>
      <c r="P28" s="675">
        <v>43830</v>
      </c>
      <c r="Q28" s="676">
        <f t="shared" si="75"/>
        <v>12</v>
      </c>
      <c r="R28" s="676">
        <f t="shared" si="76"/>
        <v>625000</v>
      </c>
      <c r="S28" s="676">
        <f t="shared" si="97"/>
        <v>781250</v>
      </c>
      <c r="T28" s="676">
        <f t="shared" si="89"/>
        <v>1718750</v>
      </c>
      <c r="U28" s="675">
        <v>44196</v>
      </c>
      <c r="V28" s="676">
        <f t="shared" si="77"/>
        <v>12</v>
      </c>
      <c r="W28" s="676">
        <f t="shared" si="78"/>
        <v>625000</v>
      </c>
      <c r="X28" s="676">
        <f t="shared" si="79"/>
        <v>1406250</v>
      </c>
      <c r="Y28" s="676">
        <f t="shared" si="80"/>
        <v>1093750</v>
      </c>
      <c r="Z28" s="675">
        <v>44561</v>
      </c>
      <c r="AA28" s="676">
        <f t="shared" si="81"/>
        <v>12</v>
      </c>
      <c r="AB28" s="680">
        <f t="shared" si="26"/>
        <v>625000</v>
      </c>
      <c r="AC28" s="680">
        <f>X28+AB28</f>
        <v>2031250</v>
      </c>
      <c r="AD28" s="680">
        <f t="shared" si="90"/>
        <v>468750</v>
      </c>
      <c r="AE28" s="675">
        <v>44621</v>
      </c>
      <c r="AF28" s="676">
        <f t="shared" si="83"/>
        <v>2</v>
      </c>
      <c r="AG28" s="680">
        <f>L28*AF28</f>
        <v>104166.66666666667</v>
      </c>
      <c r="AH28" s="680">
        <f>AC28+AG28</f>
        <v>2135416.6666666665</v>
      </c>
      <c r="AI28" s="680">
        <f t="shared" si="85"/>
        <v>364583.33333333349</v>
      </c>
      <c r="AJ28" s="675">
        <v>44652</v>
      </c>
      <c r="AK28" s="676">
        <v>1</v>
      </c>
      <c r="AL28" s="680">
        <f t="shared" si="91"/>
        <v>52083.333333333336</v>
      </c>
      <c r="AM28" s="680">
        <f>AH28+AL28</f>
        <v>2187500</v>
      </c>
      <c r="AN28" s="680">
        <f t="shared" si="87"/>
        <v>312500</v>
      </c>
      <c r="AO28" s="676">
        <v>1</v>
      </c>
      <c r="AP28" s="680">
        <f t="shared" si="92"/>
        <v>52083.333333333336</v>
      </c>
      <c r="AQ28" s="680">
        <f t="shared" si="93"/>
        <v>2239583.3333333335</v>
      </c>
      <c r="AR28" s="680">
        <f t="shared" si="94"/>
        <v>260416.66666666651</v>
      </c>
    </row>
    <row r="29" spans="1:44" s="691" customFormat="1" x14ac:dyDescent="0.25">
      <c r="A29" s="686" t="s">
        <v>881</v>
      </c>
      <c r="B29" s="686" t="s">
        <v>882</v>
      </c>
      <c r="C29" s="687">
        <v>43100</v>
      </c>
      <c r="D29" s="687"/>
      <c r="E29" s="688"/>
      <c r="F29" s="688"/>
      <c r="G29" s="689">
        <v>389087226</v>
      </c>
      <c r="H29" s="688">
        <v>4</v>
      </c>
      <c r="I29" s="687">
        <v>43465</v>
      </c>
      <c r="J29" s="688">
        <v>0</v>
      </c>
      <c r="K29" s="688">
        <f t="shared" si="96"/>
        <v>97271806.5</v>
      </c>
      <c r="L29" s="688">
        <f t="shared" si="88"/>
        <v>8105983.875</v>
      </c>
      <c r="M29" s="688">
        <f t="shared" si="72"/>
        <v>0</v>
      </c>
      <c r="N29" s="688">
        <f t="shared" si="73"/>
        <v>0</v>
      </c>
      <c r="O29" s="688">
        <f t="shared" si="74"/>
        <v>389087226</v>
      </c>
      <c r="P29" s="687">
        <v>43830</v>
      </c>
      <c r="Q29" s="688">
        <v>0</v>
      </c>
      <c r="R29" s="688">
        <f t="shared" si="76"/>
        <v>0</v>
      </c>
      <c r="S29" s="688">
        <f t="shared" si="97"/>
        <v>0</v>
      </c>
      <c r="T29" s="688">
        <f t="shared" si="89"/>
        <v>389087226</v>
      </c>
      <c r="U29" s="687">
        <v>44196</v>
      </c>
      <c r="V29" s="688">
        <f t="shared" si="77"/>
        <v>12</v>
      </c>
      <c r="W29" s="688"/>
      <c r="X29" s="688"/>
      <c r="Y29" s="688">
        <f t="shared" si="80"/>
        <v>389087226</v>
      </c>
      <c r="Z29" s="687">
        <v>44561</v>
      </c>
      <c r="AA29" s="688">
        <f t="shared" si="81"/>
        <v>12</v>
      </c>
      <c r="AB29" s="690"/>
      <c r="AC29" s="690"/>
      <c r="AD29" s="690">
        <f t="shared" si="90"/>
        <v>389087226</v>
      </c>
      <c r="AE29" s="675"/>
      <c r="AF29" s="688"/>
      <c r="AG29" s="690"/>
      <c r="AH29" s="690"/>
      <c r="AI29" s="690">
        <f t="shared" si="85"/>
        <v>389087226</v>
      </c>
      <c r="AJ29" s="675"/>
      <c r="AK29" s="688"/>
      <c r="AL29" s="690"/>
      <c r="AM29" s="690"/>
      <c r="AN29" s="690">
        <f>G29-AM29</f>
        <v>389087226</v>
      </c>
      <c r="AO29" s="688"/>
      <c r="AP29" s="690"/>
      <c r="AQ29" s="690"/>
      <c r="AR29" s="690">
        <f>G29-AQ29</f>
        <v>389087226</v>
      </c>
    </row>
    <row r="30" spans="1:44" x14ac:dyDescent="0.25">
      <c r="A30" s="674" t="s">
        <v>883</v>
      </c>
      <c r="B30" s="674" t="s">
        <v>884</v>
      </c>
      <c r="C30" s="675">
        <v>43754</v>
      </c>
      <c r="D30" s="675">
        <v>45199</v>
      </c>
      <c r="E30" s="676">
        <f t="shared" ref="E30:E70" si="100">DATEDIF(C30,D30,"m")+1</f>
        <v>48</v>
      </c>
      <c r="F30" s="676">
        <f t="shared" si="70"/>
        <v>4</v>
      </c>
      <c r="G30" s="677">
        <v>31800000</v>
      </c>
      <c r="H30" s="676">
        <f t="shared" ref="H30:H56" si="101">E30/12</f>
        <v>4</v>
      </c>
      <c r="I30" s="675">
        <f>C30</f>
        <v>43754</v>
      </c>
      <c r="J30" s="676">
        <v>0</v>
      </c>
      <c r="K30" s="676">
        <f>G30/H30</f>
        <v>7950000</v>
      </c>
      <c r="L30" s="676">
        <f t="shared" si="88"/>
        <v>662500</v>
      </c>
      <c r="M30" s="676">
        <f t="shared" si="72"/>
        <v>0</v>
      </c>
      <c r="N30" s="676">
        <f t="shared" si="73"/>
        <v>0</v>
      </c>
      <c r="O30" s="676">
        <v>0</v>
      </c>
      <c r="P30" s="675">
        <v>43830</v>
      </c>
      <c r="Q30" s="676">
        <f>DATEDIF(I30,P30,"m")</f>
        <v>2</v>
      </c>
      <c r="R30" s="676">
        <f>L30*Q30</f>
        <v>1325000</v>
      </c>
      <c r="S30" s="676">
        <f t="shared" si="97"/>
        <v>1325000</v>
      </c>
      <c r="T30" s="676">
        <f t="shared" si="89"/>
        <v>30475000</v>
      </c>
      <c r="U30" s="675">
        <v>44196</v>
      </c>
      <c r="V30" s="676">
        <f t="shared" si="77"/>
        <v>12</v>
      </c>
      <c r="W30" s="676">
        <f t="shared" si="78"/>
        <v>7950000</v>
      </c>
      <c r="X30" s="688">
        <f>S30+W30</f>
        <v>9275000</v>
      </c>
      <c r="Y30" s="676">
        <f t="shared" si="80"/>
        <v>22525000</v>
      </c>
      <c r="Z30" s="675">
        <v>44561</v>
      </c>
      <c r="AA30" s="676">
        <f t="shared" si="81"/>
        <v>12</v>
      </c>
      <c r="AB30" s="680">
        <f>L30*AA30</f>
        <v>7950000</v>
      </c>
      <c r="AC30" s="680">
        <f>X30+AB30</f>
        <v>17225000</v>
      </c>
      <c r="AD30" s="680">
        <f>G30-AC30</f>
        <v>14575000</v>
      </c>
      <c r="AE30" s="675">
        <v>44621</v>
      </c>
      <c r="AF30" s="676">
        <f t="shared" si="83"/>
        <v>2</v>
      </c>
      <c r="AG30" s="680">
        <f t="shared" ref="AG30:AG69" si="102">L30*AF30</f>
        <v>1325000</v>
      </c>
      <c r="AH30" s="680">
        <f>AC30+AG30</f>
        <v>18550000</v>
      </c>
      <c r="AI30" s="680">
        <f t="shared" si="85"/>
        <v>13250000</v>
      </c>
      <c r="AJ30" s="675">
        <v>44652</v>
      </c>
      <c r="AK30" s="676">
        <v>1</v>
      </c>
      <c r="AL30" s="680">
        <f t="shared" si="91"/>
        <v>662500</v>
      </c>
      <c r="AM30" s="680">
        <f t="shared" ref="AM30:AM70" si="103">AH30+AL30</f>
        <v>19212500</v>
      </c>
      <c r="AN30" s="680">
        <f t="shared" si="87"/>
        <v>12587500</v>
      </c>
      <c r="AO30" s="676">
        <v>1</v>
      </c>
      <c r="AP30" s="680">
        <f t="shared" ref="AP30:AP70" si="104">L30*AO30</f>
        <v>662500</v>
      </c>
      <c r="AQ30" s="680">
        <f t="shared" ref="AQ30:AQ70" si="105">AM30+AP30</f>
        <v>19875000</v>
      </c>
      <c r="AR30" s="680">
        <f t="shared" ref="AR30:AR70" si="106">G30-AQ30</f>
        <v>11925000</v>
      </c>
    </row>
    <row r="31" spans="1:44" x14ac:dyDescent="0.25">
      <c r="A31" s="674" t="s">
        <v>885</v>
      </c>
      <c r="B31" s="674" t="s">
        <v>886</v>
      </c>
      <c r="C31" s="675">
        <v>43835</v>
      </c>
      <c r="D31" s="675">
        <v>45291</v>
      </c>
      <c r="E31" s="676">
        <f t="shared" si="100"/>
        <v>48</v>
      </c>
      <c r="F31" s="676">
        <f t="shared" si="70"/>
        <v>4</v>
      </c>
      <c r="G31" s="677">
        <v>5600000</v>
      </c>
      <c r="H31" s="676">
        <f t="shared" si="101"/>
        <v>4</v>
      </c>
      <c r="I31" s="675">
        <f t="shared" ref="I31:I44" si="107">C31</f>
        <v>43835</v>
      </c>
      <c r="J31" s="676">
        <v>0</v>
      </c>
      <c r="K31" s="676">
        <f t="shared" si="96"/>
        <v>1400000</v>
      </c>
      <c r="L31" s="676">
        <f t="shared" si="88"/>
        <v>116666.66666666667</v>
      </c>
      <c r="M31" s="676">
        <f t="shared" si="72"/>
        <v>0</v>
      </c>
      <c r="N31" s="676">
        <f t="shared" si="73"/>
        <v>0</v>
      </c>
      <c r="O31" s="676">
        <v>0</v>
      </c>
      <c r="P31" s="675">
        <f>C31</f>
        <v>43835</v>
      </c>
      <c r="Q31" s="676">
        <v>0</v>
      </c>
      <c r="R31" s="676">
        <f t="shared" si="76"/>
        <v>0</v>
      </c>
      <c r="S31" s="676">
        <f t="shared" si="97"/>
        <v>0</v>
      </c>
      <c r="T31" s="676">
        <f t="shared" ref="T31:T44" si="108">O31-S31</f>
        <v>0</v>
      </c>
      <c r="U31" s="675">
        <v>44196</v>
      </c>
      <c r="V31" s="676">
        <f t="shared" ref="V31:V43" si="109">DATEDIF(P31,U31,"m")+1</f>
        <v>12</v>
      </c>
      <c r="W31" s="676">
        <f t="shared" si="78"/>
        <v>1400000</v>
      </c>
      <c r="X31" s="676">
        <f t="shared" si="79"/>
        <v>1400000</v>
      </c>
      <c r="Y31" s="676">
        <f t="shared" si="80"/>
        <v>4200000</v>
      </c>
      <c r="Z31" s="675">
        <v>44561</v>
      </c>
      <c r="AA31" s="676">
        <f>DATEDIF(U31,Z31,"m")</f>
        <v>12</v>
      </c>
      <c r="AB31" s="680">
        <f t="shared" si="26"/>
        <v>1400000</v>
      </c>
      <c r="AC31" s="680">
        <f t="shared" si="82"/>
        <v>2800000</v>
      </c>
      <c r="AD31" s="680">
        <f t="shared" si="90"/>
        <v>2800000</v>
      </c>
      <c r="AE31" s="675">
        <v>44621</v>
      </c>
      <c r="AF31" s="676">
        <f>DATEDIF(Z31,AE31,"m")</f>
        <v>2</v>
      </c>
      <c r="AG31" s="680">
        <f t="shared" si="102"/>
        <v>233333.33333333334</v>
      </c>
      <c r="AH31" s="680">
        <f t="shared" ref="AH31:AH38" si="110">AC31+AG31</f>
        <v>3033333.3333333335</v>
      </c>
      <c r="AI31" s="680">
        <f t="shared" si="85"/>
        <v>2566666.6666666665</v>
      </c>
      <c r="AJ31" s="675">
        <v>44652</v>
      </c>
      <c r="AK31" s="676">
        <v>1</v>
      </c>
      <c r="AL31" s="680">
        <f t="shared" si="91"/>
        <v>116666.66666666667</v>
      </c>
      <c r="AM31" s="680">
        <f t="shared" si="103"/>
        <v>3150000</v>
      </c>
      <c r="AN31" s="680">
        <f t="shared" si="87"/>
        <v>2450000</v>
      </c>
      <c r="AO31" s="676">
        <v>1</v>
      </c>
      <c r="AP31" s="680">
        <f t="shared" si="104"/>
        <v>116666.66666666667</v>
      </c>
      <c r="AQ31" s="680">
        <f t="shared" si="105"/>
        <v>3266666.6666666665</v>
      </c>
      <c r="AR31" s="680">
        <f t="shared" si="106"/>
        <v>2333333.3333333335</v>
      </c>
    </row>
    <row r="32" spans="1:44" x14ac:dyDescent="0.25">
      <c r="A32" s="674" t="s">
        <v>887</v>
      </c>
      <c r="B32" s="674" t="s">
        <v>888</v>
      </c>
      <c r="C32" s="675">
        <v>43894</v>
      </c>
      <c r="D32" s="675">
        <v>45350</v>
      </c>
      <c r="E32" s="676">
        <f t="shared" si="100"/>
        <v>48</v>
      </c>
      <c r="F32" s="676">
        <f t="shared" si="70"/>
        <v>4</v>
      </c>
      <c r="G32" s="677">
        <v>940000</v>
      </c>
      <c r="H32" s="676">
        <f t="shared" si="101"/>
        <v>4</v>
      </c>
      <c r="I32" s="675">
        <f t="shared" si="107"/>
        <v>43894</v>
      </c>
      <c r="J32" s="676">
        <v>0</v>
      </c>
      <c r="K32" s="676">
        <f t="shared" si="96"/>
        <v>235000</v>
      </c>
      <c r="L32" s="676">
        <f t="shared" si="88"/>
        <v>19583.333333333332</v>
      </c>
      <c r="M32" s="676">
        <f t="shared" si="72"/>
        <v>0</v>
      </c>
      <c r="N32" s="676">
        <f t="shared" si="73"/>
        <v>0</v>
      </c>
      <c r="O32" s="676">
        <v>0</v>
      </c>
      <c r="P32" s="675">
        <f t="shared" ref="P32:P44" si="111">C32</f>
        <v>43894</v>
      </c>
      <c r="Q32" s="676">
        <v>0</v>
      </c>
      <c r="R32" s="676">
        <f t="shared" si="76"/>
        <v>0</v>
      </c>
      <c r="S32" s="676">
        <f t="shared" si="97"/>
        <v>0</v>
      </c>
      <c r="T32" s="676">
        <f t="shared" si="108"/>
        <v>0</v>
      </c>
      <c r="U32" s="675">
        <v>44196</v>
      </c>
      <c r="V32" s="676">
        <f>DATEDIF(P32,U32,"m")+1</f>
        <v>10</v>
      </c>
      <c r="W32" s="676">
        <f t="shared" si="78"/>
        <v>195833.33333333331</v>
      </c>
      <c r="X32" s="676">
        <f t="shared" si="79"/>
        <v>195833.33333333331</v>
      </c>
      <c r="Y32" s="676">
        <f t="shared" si="80"/>
        <v>744166.66666666674</v>
      </c>
      <c r="Z32" s="675">
        <v>44561</v>
      </c>
      <c r="AA32" s="676">
        <f t="shared" ref="AA32:AA44" si="112">DATEDIF(U32,Z32,"m")</f>
        <v>12</v>
      </c>
      <c r="AB32" s="680">
        <f t="shared" si="26"/>
        <v>235000</v>
      </c>
      <c r="AC32" s="680">
        <f t="shared" si="82"/>
        <v>430833.33333333331</v>
      </c>
      <c r="AD32" s="680">
        <f t="shared" si="90"/>
        <v>509166.66666666669</v>
      </c>
      <c r="AE32" s="675">
        <v>44621</v>
      </c>
      <c r="AF32" s="676">
        <f t="shared" ref="AF32:AF39" si="113">DATEDIF(Z32,AE32,"m")</f>
        <v>2</v>
      </c>
      <c r="AG32" s="680">
        <f t="shared" si="102"/>
        <v>39166.666666666664</v>
      </c>
      <c r="AH32" s="680">
        <f t="shared" si="110"/>
        <v>470000</v>
      </c>
      <c r="AI32" s="680">
        <f t="shared" si="85"/>
        <v>470000</v>
      </c>
      <c r="AJ32" s="675">
        <v>44652</v>
      </c>
      <c r="AK32" s="676">
        <v>1</v>
      </c>
      <c r="AL32" s="680">
        <f t="shared" si="91"/>
        <v>19583.333333333332</v>
      </c>
      <c r="AM32" s="680">
        <f t="shared" si="103"/>
        <v>489583.33333333331</v>
      </c>
      <c r="AN32" s="680">
        <f t="shared" si="87"/>
        <v>450416.66666666669</v>
      </c>
      <c r="AO32" s="676">
        <v>1</v>
      </c>
      <c r="AP32" s="680">
        <f t="shared" si="104"/>
        <v>19583.333333333332</v>
      </c>
      <c r="AQ32" s="680">
        <f t="shared" si="105"/>
        <v>509166.66666666663</v>
      </c>
      <c r="AR32" s="680">
        <f t="shared" si="106"/>
        <v>430833.33333333337</v>
      </c>
    </row>
    <row r="33" spans="1:44" x14ac:dyDescent="0.25">
      <c r="A33" s="674" t="s">
        <v>889</v>
      </c>
      <c r="B33" s="674" t="s">
        <v>890</v>
      </c>
      <c r="C33" s="675">
        <v>43894</v>
      </c>
      <c r="D33" s="675">
        <v>45350</v>
      </c>
      <c r="E33" s="676">
        <f t="shared" si="100"/>
        <v>48</v>
      </c>
      <c r="F33" s="676">
        <f t="shared" si="70"/>
        <v>4</v>
      </c>
      <c r="G33" s="677">
        <v>5850000</v>
      </c>
      <c r="H33" s="676">
        <f t="shared" si="101"/>
        <v>4</v>
      </c>
      <c r="I33" s="675">
        <f t="shared" si="107"/>
        <v>43894</v>
      </c>
      <c r="J33" s="676">
        <v>0</v>
      </c>
      <c r="K33" s="676">
        <f>G33/H33</f>
        <v>1462500</v>
      </c>
      <c r="L33" s="676">
        <f t="shared" si="88"/>
        <v>121875</v>
      </c>
      <c r="M33" s="676">
        <f t="shared" si="72"/>
        <v>0</v>
      </c>
      <c r="N33" s="676">
        <f t="shared" si="73"/>
        <v>0</v>
      </c>
      <c r="O33" s="676">
        <v>0</v>
      </c>
      <c r="P33" s="675">
        <f t="shared" si="111"/>
        <v>43894</v>
      </c>
      <c r="Q33" s="676">
        <v>0</v>
      </c>
      <c r="R33" s="676">
        <f t="shared" si="76"/>
        <v>0</v>
      </c>
      <c r="S33" s="676">
        <f t="shared" si="97"/>
        <v>0</v>
      </c>
      <c r="T33" s="676">
        <f t="shared" si="108"/>
        <v>0</v>
      </c>
      <c r="U33" s="675">
        <v>44196</v>
      </c>
      <c r="V33" s="676">
        <f t="shared" si="109"/>
        <v>10</v>
      </c>
      <c r="W33" s="676">
        <f t="shared" si="78"/>
        <v>1218750</v>
      </c>
      <c r="X33" s="676">
        <f t="shared" si="79"/>
        <v>1218750</v>
      </c>
      <c r="Y33" s="676">
        <f t="shared" si="80"/>
        <v>4631250</v>
      </c>
      <c r="Z33" s="675">
        <v>44561</v>
      </c>
      <c r="AA33" s="676">
        <f t="shared" si="112"/>
        <v>12</v>
      </c>
      <c r="AB33" s="680">
        <f t="shared" si="26"/>
        <v>1462500</v>
      </c>
      <c r="AC33" s="680">
        <f t="shared" si="82"/>
        <v>2681250</v>
      </c>
      <c r="AD33" s="680">
        <f t="shared" si="90"/>
        <v>3168750</v>
      </c>
      <c r="AE33" s="675">
        <v>44621</v>
      </c>
      <c r="AF33" s="676">
        <f t="shared" si="113"/>
        <v>2</v>
      </c>
      <c r="AG33" s="680">
        <f t="shared" si="102"/>
        <v>243750</v>
      </c>
      <c r="AH33" s="680">
        <f t="shared" si="110"/>
        <v>2925000</v>
      </c>
      <c r="AI33" s="680">
        <f t="shared" si="85"/>
        <v>2925000</v>
      </c>
      <c r="AJ33" s="675">
        <v>44652</v>
      </c>
      <c r="AK33" s="676">
        <v>1</v>
      </c>
      <c r="AL33" s="680">
        <f t="shared" si="91"/>
        <v>121875</v>
      </c>
      <c r="AM33" s="680">
        <f t="shared" si="103"/>
        <v>3046875</v>
      </c>
      <c r="AN33" s="680">
        <f t="shared" si="87"/>
        <v>2803125</v>
      </c>
      <c r="AO33" s="676">
        <v>1</v>
      </c>
      <c r="AP33" s="680">
        <f t="shared" si="104"/>
        <v>121875</v>
      </c>
      <c r="AQ33" s="680">
        <f t="shared" si="105"/>
        <v>3168750</v>
      </c>
      <c r="AR33" s="680">
        <f t="shared" si="106"/>
        <v>2681250</v>
      </c>
    </row>
    <row r="34" spans="1:44" ht="31.5" x14ac:dyDescent="0.25">
      <c r="A34" s="674" t="s">
        <v>891</v>
      </c>
      <c r="B34" s="674" t="s">
        <v>892</v>
      </c>
      <c r="C34" s="675">
        <v>43969</v>
      </c>
      <c r="D34" s="675">
        <v>45412</v>
      </c>
      <c r="E34" s="676">
        <f t="shared" si="100"/>
        <v>48</v>
      </c>
      <c r="F34" s="676">
        <f t="shared" si="70"/>
        <v>4</v>
      </c>
      <c r="G34" s="677">
        <v>15250000</v>
      </c>
      <c r="H34" s="676">
        <f t="shared" si="101"/>
        <v>4</v>
      </c>
      <c r="I34" s="675">
        <f t="shared" si="107"/>
        <v>43969</v>
      </c>
      <c r="J34" s="676">
        <v>0</v>
      </c>
      <c r="K34" s="676">
        <f t="shared" si="96"/>
        <v>3812500</v>
      </c>
      <c r="L34" s="676">
        <f t="shared" si="88"/>
        <v>317708.33333333331</v>
      </c>
      <c r="M34" s="676">
        <f t="shared" si="72"/>
        <v>0</v>
      </c>
      <c r="N34" s="676">
        <f t="shared" si="73"/>
        <v>0</v>
      </c>
      <c r="O34" s="676">
        <v>0</v>
      </c>
      <c r="P34" s="675">
        <f t="shared" si="111"/>
        <v>43969</v>
      </c>
      <c r="Q34" s="676">
        <v>0</v>
      </c>
      <c r="R34" s="676">
        <f t="shared" si="76"/>
        <v>0</v>
      </c>
      <c r="S34" s="676">
        <f t="shared" si="97"/>
        <v>0</v>
      </c>
      <c r="T34" s="676">
        <f t="shared" si="108"/>
        <v>0</v>
      </c>
      <c r="U34" s="675">
        <v>44196</v>
      </c>
      <c r="V34" s="676">
        <f>DATEDIF(P34,U34,"m")</f>
        <v>7</v>
      </c>
      <c r="W34" s="676">
        <f t="shared" si="78"/>
        <v>2223958.333333333</v>
      </c>
      <c r="X34" s="676">
        <f t="shared" si="79"/>
        <v>2223958.333333333</v>
      </c>
      <c r="Y34" s="676">
        <f t="shared" si="80"/>
        <v>13026041.666666668</v>
      </c>
      <c r="Z34" s="675">
        <v>44561</v>
      </c>
      <c r="AA34" s="676">
        <f t="shared" si="112"/>
        <v>12</v>
      </c>
      <c r="AB34" s="680">
        <f t="shared" si="26"/>
        <v>3812500</v>
      </c>
      <c r="AC34" s="680">
        <f t="shared" si="82"/>
        <v>6036458.333333333</v>
      </c>
      <c r="AD34" s="680">
        <f t="shared" si="90"/>
        <v>9213541.6666666679</v>
      </c>
      <c r="AE34" s="675">
        <v>44621</v>
      </c>
      <c r="AF34" s="676">
        <f t="shared" si="113"/>
        <v>2</v>
      </c>
      <c r="AG34" s="680">
        <f t="shared" si="102"/>
        <v>635416.66666666663</v>
      </c>
      <c r="AH34" s="680">
        <f t="shared" si="110"/>
        <v>6671875</v>
      </c>
      <c r="AI34" s="680">
        <f t="shared" si="85"/>
        <v>8578125</v>
      </c>
      <c r="AJ34" s="675">
        <v>44652</v>
      </c>
      <c r="AK34" s="676">
        <v>1</v>
      </c>
      <c r="AL34" s="680">
        <f t="shared" si="91"/>
        <v>317708.33333333331</v>
      </c>
      <c r="AM34" s="680">
        <f t="shared" si="103"/>
        <v>6989583.333333333</v>
      </c>
      <c r="AN34" s="680">
        <f t="shared" si="87"/>
        <v>8260416.666666667</v>
      </c>
      <c r="AO34" s="676">
        <v>1</v>
      </c>
      <c r="AP34" s="680">
        <f t="shared" si="104"/>
        <v>317708.33333333331</v>
      </c>
      <c r="AQ34" s="680">
        <f t="shared" si="105"/>
        <v>7307291.666666666</v>
      </c>
      <c r="AR34" s="680">
        <f t="shared" si="106"/>
        <v>7942708.333333334</v>
      </c>
    </row>
    <row r="35" spans="1:44" x14ac:dyDescent="0.25">
      <c r="A35" s="674" t="s">
        <v>893</v>
      </c>
      <c r="B35" s="674" t="s">
        <v>894</v>
      </c>
      <c r="C35" s="675">
        <v>43980</v>
      </c>
      <c r="D35" s="675">
        <v>45412</v>
      </c>
      <c r="E35" s="676">
        <f t="shared" si="100"/>
        <v>48</v>
      </c>
      <c r="F35" s="676">
        <f t="shared" si="70"/>
        <v>4</v>
      </c>
      <c r="G35" s="677">
        <v>1130000</v>
      </c>
      <c r="H35" s="676">
        <f t="shared" si="101"/>
        <v>4</v>
      </c>
      <c r="I35" s="675">
        <f t="shared" si="107"/>
        <v>43980</v>
      </c>
      <c r="J35" s="676">
        <v>0</v>
      </c>
      <c r="K35" s="676">
        <f t="shared" si="96"/>
        <v>282500</v>
      </c>
      <c r="L35" s="676">
        <f t="shared" si="88"/>
        <v>23541.666666666668</v>
      </c>
      <c r="M35" s="676">
        <f t="shared" si="72"/>
        <v>0</v>
      </c>
      <c r="N35" s="676">
        <f t="shared" si="73"/>
        <v>0</v>
      </c>
      <c r="O35" s="676">
        <v>0</v>
      </c>
      <c r="P35" s="675">
        <f t="shared" si="111"/>
        <v>43980</v>
      </c>
      <c r="Q35" s="676">
        <v>0</v>
      </c>
      <c r="R35" s="676">
        <f t="shared" si="76"/>
        <v>0</v>
      </c>
      <c r="S35" s="676">
        <f t="shared" si="97"/>
        <v>0</v>
      </c>
      <c r="T35" s="676">
        <f t="shared" si="108"/>
        <v>0</v>
      </c>
      <c r="U35" s="675">
        <v>44196</v>
      </c>
      <c r="V35" s="676">
        <f>DATEDIF(P35,U35,"m")</f>
        <v>7</v>
      </c>
      <c r="W35" s="676">
        <f t="shared" si="78"/>
        <v>164791.66666666669</v>
      </c>
      <c r="X35" s="676">
        <f t="shared" si="79"/>
        <v>164791.66666666669</v>
      </c>
      <c r="Y35" s="676">
        <f t="shared" si="80"/>
        <v>965208.33333333326</v>
      </c>
      <c r="Z35" s="675">
        <v>44561</v>
      </c>
      <c r="AA35" s="676">
        <f t="shared" si="112"/>
        <v>12</v>
      </c>
      <c r="AB35" s="680">
        <f t="shared" si="26"/>
        <v>282500</v>
      </c>
      <c r="AC35" s="680">
        <f t="shared" si="82"/>
        <v>447291.66666666669</v>
      </c>
      <c r="AD35" s="680">
        <f t="shared" si="90"/>
        <v>682708.33333333326</v>
      </c>
      <c r="AE35" s="675">
        <v>44621</v>
      </c>
      <c r="AF35" s="676">
        <f t="shared" si="113"/>
        <v>2</v>
      </c>
      <c r="AG35" s="680">
        <f t="shared" si="102"/>
        <v>47083.333333333336</v>
      </c>
      <c r="AH35" s="680">
        <f t="shared" si="110"/>
        <v>494375</v>
      </c>
      <c r="AI35" s="680">
        <f t="shared" si="85"/>
        <v>635625</v>
      </c>
      <c r="AJ35" s="675">
        <v>44652</v>
      </c>
      <c r="AK35" s="676">
        <v>1</v>
      </c>
      <c r="AL35" s="680">
        <f t="shared" si="91"/>
        <v>23541.666666666668</v>
      </c>
      <c r="AM35" s="680">
        <f t="shared" si="103"/>
        <v>517916.66666666669</v>
      </c>
      <c r="AN35" s="680">
        <f t="shared" si="87"/>
        <v>612083.33333333326</v>
      </c>
      <c r="AO35" s="676">
        <v>1</v>
      </c>
      <c r="AP35" s="680">
        <f t="shared" si="104"/>
        <v>23541.666666666668</v>
      </c>
      <c r="AQ35" s="680">
        <f t="shared" si="105"/>
        <v>541458.33333333337</v>
      </c>
      <c r="AR35" s="680">
        <f t="shared" si="106"/>
        <v>588541.66666666663</v>
      </c>
    </row>
    <row r="36" spans="1:44" x14ac:dyDescent="0.25">
      <c r="A36" s="674" t="s">
        <v>895</v>
      </c>
      <c r="B36" s="674" t="s">
        <v>896</v>
      </c>
      <c r="C36" s="675">
        <v>43990</v>
      </c>
      <c r="D36" s="675">
        <v>45443</v>
      </c>
      <c r="E36" s="676">
        <f t="shared" si="100"/>
        <v>48</v>
      </c>
      <c r="F36" s="676">
        <f t="shared" si="70"/>
        <v>4</v>
      </c>
      <c r="G36" s="677">
        <v>1130000</v>
      </c>
      <c r="H36" s="676">
        <f t="shared" si="101"/>
        <v>4</v>
      </c>
      <c r="I36" s="675">
        <f t="shared" si="107"/>
        <v>43990</v>
      </c>
      <c r="J36" s="676">
        <v>0</v>
      </c>
      <c r="K36" s="676">
        <f t="shared" si="96"/>
        <v>282500</v>
      </c>
      <c r="L36" s="676">
        <f t="shared" si="88"/>
        <v>23541.666666666668</v>
      </c>
      <c r="M36" s="676">
        <f t="shared" si="72"/>
        <v>0</v>
      </c>
      <c r="N36" s="676">
        <f t="shared" si="73"/>
        <v>0</v>
      </c>
      <c r="O36" s="676">
        <v>0</v>
      </c>
      <c r="P36" s="675">
        <f t="shared" si="111"/>
        <v>43990</v>
      </c>
      <c r="Q36" s="676">
        <v>0</v>
      </c>
      <c r="R36" s="676">
        <f t="shared" si="76"/>
        <v>0</v>
      </c>
      <c r="S36" s="676">
        <f t="shared" si="97"/>
        <v>0</v>
      </c>
      <c r="T36" s="676">
        <f t="shared" si="108"/>
        <v>0</v>
      </c>
      <c r="U36" s="675">
        <v>44196</v>
      </c>
      <c r="V36" s="676">
        <f t="shared" si="109"/>
        <v>7</v>
      </c>
      <c r="W36" s="676">
        <f t="shared" si="78"/>
        <v>164791.66666666669</v>
      </c>
      <c r="X36" s="676">
        <f t="shared" si="79"/>
        <v>164791.66666666669</v>
      </c>
      <c r="Y36" s="676">
        <f t="shared" si="80"/>
        <v>965208.33333333326</v>
      </c>
      <c r="Z36" s="675">
        <v>44561</v>
      </c>
      <c r="AA36" s="676">
        <f t="shared" si="112"/>
        <v>12</v>
      </c>
      <c r="AB36" s="680">
        <f t="shared" si="26"/>
        <v>282500</v>
      </c>
      <c r="AC36" s="680">
        <f t="shared" si="82"/>
        <v>447291.66666666669</v>
      </c>
      <c r="AD36" s="680">
        <f t="shared" si="90"/>
        <v>682708.33333333326</v>
      </c>
      <c r="AE36" s="675">
        <v>44621</v>
      </c>
      <c r="AF36" s="676">
        <f t="shared" si="113"/>
        <v>2</v>
      </c>
      <c r="AG36" s="680">
        <f t="shared" si="102"/>
        <v>47083.333333333336</v>
      </c>
      <c r="AH36" s="680">
        <f t="shared" si="110"/>
        <v>494375</v>
      </c>
      <c r="AI36" s="680">
        <f t="shared" si="85"/>
        <v>635625</v>
      </c>
      <c r="AJ36" s="675">
        <v>44652</v>
      </c>
      <c r="AK36" s="676">
        <v>1</v>
      </c>
      <c r="AL36" s="680">
        <f t="shared" si="91"/>
        <v>23541.666666666668</v>
      </c>
      <c r="AM36" s="680">
        <f t="shared" si="103"/>
        <v>517916.66666666669</v>
      </c>
      <c r="AN36" s="680">
        <f t="shared" si="87"/>
        <v>612083.33333333326</v>
      </c>
      <c r="AO36" s="676">
        <v>1</v>
      </c>
      <c r="AP36" s="680">
        <f t="shared" si="104"/>
        <v>23541.666666666668</v>
      </c>
      <c r="AQ36" s="680">
        <f t="shared" si="105"/>
        <v>541458.33333333337</v>
      </c>
      <c r="AR36" s="680">
        <f t="shared" si="106"/>
        <v>588541.66666666663</v>
      </c>
    </row>
    <row r="37" spans="1:44" x14ac:dyDescent="0.25">
      <c r="A37" s="674" t="s">
        <v>897</v>
      </c>
      <c r="B37" s="674" t="s">
        <v>898</v>
      </c>
      <c r="C37" s="675">
        <v>44047</v>
      </c>
      <c r="D37" s="675">
        <v>45504</v>
      </c>
      <c r="E37" s="676">
        <f t="shared" si="100"/>
        <v>48</v>
      </c>
      <c r="F37" s="676">
        <f t="shared" si="70"/>
        <v>4</v>
      </c>
      <c r="G37" s="677">
        <v>2250000</v>
      </c>
      <c r="H37" s="676">
        <f t="shared" si="101"/>
        <v>4</v>
      </c>
      <c r="I37" s="675">
        <f t="shared" si="107"/>
        <v>44047</v>
      </c>
      <c r="J37" s="676">
        <v>0</v>
      </c>
      <c r="K37" s="676">
        <f t="shared" si="96"/>
        <v>562500</v>
      </c>
      <c r="L37" s="676">
        <f t="shared" si="88"/>
        <v>46875</v>
      </c>
      <c r="M37" s="676">
        <f t="shared" si="72"/>
        <v>0</v>
      </c>
      <c r="N37" s="676">
        <f t="shared" si="73"/>
        <v>0</v>
      </c>
      <c r="O37" s="676">
        <v>0</v>
      </c>
      <c r="P37" s="675">
        <f t="shared" si="111"/>
        <v>44047</v>
      </c>
      <c r="Q37" s="676">
        <v>0</v>
      </c>
      <c r="R37" s="676">
        <f t="shared" si="76"/>
        <v>0</v>
      </c>
      <c r="S37" s="676">
        <f t="shared" si="97"/>
        <v>0</v>
      </c>
      <c r="T37" s="676">
        <f t="shared" si="108"/>
        <v>0</v>
      </c>
      <c r="U37" s="675">
        <v>44196</v>
      </c>
      <c r="V37" s="676">
        <f t="shared" si="109"/>
        <v>5</v>
      </c>
      <c r="W37" s="676">
        <f t="shared" si="78"/>
        <v>234375</v>
      </c>
      <c r="X37" s="676">
        <f t="shared" si="79"/>
        <v>234375</v>
      </c>
      <c r="Y37" s="676">
        <f t="shared" si="80"/>
        <v>2015625</v>
      </c>
      <c r="Z37" s="675">
        <v>44561</v>
      </c>
      <c r="AA37" s="676">
        <f t="shared" si="112"/>
        <v>12</v>
      </c>
      <c r="AB37" s="680">
        <f t="shared" si="26"/>
        <v>562500</v>
      </c>
      <c r="AC37" s="680">
        <f t="shared" si="82"/>
        <v>796875</v>
      </c>
      <c r="AD37" s="680">
        <f t="shared" si="90"/>
        <v>1453125</v>
      </c>
      <c r="AE37" s="675">
        <v>44621</v>
      </c>
      <c r="AF37" s="676">
        <f t="shared" si="113"/>
        <v>2</v>
      </c>
      <c r="AG37" s="680">
        <f t="shared" si="102"/>
        <v>93750</v>
      </c>
      <c r="AH37" s="680">
        <f t="shared" si="110"/>
        <v>890625</v>
      </c>
      <c r="AI37" s="680">
        <f t="shared" si="85"/>
        <v>1359375</v>
      </c>
      <c r="AJ37" s="675">
        <v>44652</v>
      </c>
      <c r="AK37" s="676">
        <v>1</v>
      </c>
      <c r="AL37" s="680">
        <f t="shared" si="91"/>
        <v>46875</v>
      </c>
      <c r="AM37" s="680">
        <f t="shared" si="103"/>
        <v>937500</v>
      </c>
      <c r="AN37" s="680">
        <f t="shared" si="87"/>
        <v>1312500</v>
      </c>
      <c r="AO37" s="676">
        <v>1</v>
      </c>
      <c r="AP37" s="680">
        <f t="shared" si="104"/>
        <v>46875</v>
      </c>
      <c r="AQ37" s="680">
        <f t="shared" si="105"/>
        <v>984375</v>
      </c>
      <c r="AR37" s="680">
        <f t="shared" si="106"/>
        <v>1265625</v>
      </c>
    </row>
    <row r="38" spans="1:44" x14ac:dyDescent="0.25">
      <c r="A38" s="674" t="s">
        <v>899</v>
      </c>
      <c r="B38" s="674" t="s">
        <v>900</v>
      </c>
      <c r="C38" s="675">
        <v>44067</v>
      </c>
      <c r="D38" s="675">
        <v>46965</v>
      </c>
      <c r="E38" s="676">
        <f t="shared" si="100"/>
        <v>96</v>
      </c>
      <c r="F38" s="676">
        <f t="shared" si="70"/>
        <v>8</v>
      </c>
      <c r="G38" s="677">
        <v>700000</v>
      </c>
      <c r="H38" s="676">
        <f t="shared" si="101"/>
        <v>8</v>
      </c>
      <c r="I38" s="675">
        <f t="shared" si="107"/>
        <v>44067</v>
      </c>
      <c r="J38" s="676">
        <v>0</v>
      </c>
      <c r="K38" s="676">
        <f t="shared" si="96"/>
        <v>87500</v>
      </c>
      <c r="L38" s="676">
        <f t="shared" si="88"/>
        <v>7291.666666666667</v>
      </c>
      <c r="M38" s="676">
        <f t="shared" si="72"/>
        <v>0</v>
      </c>
      <c r="N38" s="676">
        <f t="shared" si="73"/>
        <v>0</v>
      </c>
      <c r="O38" s="676">
        <v>0</v>
      </c>
      <c r="P38" s="675">
        <f t="shared" si="111"/>
        <v>44067</v>
      </c>
      <c r="Q38" s="676">
        <v>0</v>
      </c>
      <c r="R38" s="676">
        <f t="shared" si="76"/>
        <v>0</v>
      </c>
      <c r="S38" s="676">
        <f t="shared" si="97"/>
        <v>0</v>
      </c>
      <c r="T38" s="676">
        <f t="shared" si="108"/>
        <v>0</v>
      </c>
      <c r="U38" s="675">
        <v>44196</v>
      </c>
      <c r="V38" s="676">
        <f>DATEDIF(P38,U38,"m")</f>
        <v>4</v>
      </c>
      <c r="W38" s="676">
        <f t="shared" si="78"/>
        <v>29166.666666666668</v>
      </c>
      <c r="X38" s="676">
        <f t="shared" si="79"/>
        <v>29166.666666666668</v>
      </c>
      <c r="Y38" s="676">
        <f t="shared" si="80"/>
        <v>670833.33333333337</v>
      </c>
      <c r="Z38" s="675">
        <v>44561</v>
      </c>
      <c r="AA38" s="676">
        <f t="shared" si="112"/>
        <v>12</v>
      </c>
      <c r="AB38" s="680">
        <f t="shared" si="26"/>
        <v>87500</v>
      </c>
      <c r="AC38" s="680">
        <f t="shared" si="82"/>
        <v>116666.66666666667</v>
      </c>
      <c r="AD38" s="680">
        <f t="shared" si="90"/>
        <v>583333.33333333337</v>
      </c>
      <c r="AE38" s="675">
        <v>44621</v>
      </c>
      <c r="AF38" s="676">
        <f t="shared" si="113"/>
        <v>2</v>
      </c>
      <c r="AG38" s="680">
        <f t="shared" si="102"/>
        <v>14583.333333333334</v>
      </c>
      <c r="AH38" s="680">
        <f t="shared" si="110"/>
        <v>131250</v>
      </c>
      <c r="AI38" s="680">
        <f t="shared" si="85"/>
        <v>568750</v>
      </c>
      <c r="AJ38" s="675">
        <v>44652</v>
      </c>
      <c r="AK38" s="676">
        <v>1</v>
      </c>
      <c r="AL38" s="680">
        <f t="shared" si="91"/>
        <v>7291.666666666667</v>
      </c>
      <c r="AM38" s="680">
        <f t="shared" si="103"/>
        <v>138541.66666666666</v>
      </c>
      <c r="AN38" s="680">
        <f t="shared" si="87"/>
        <v>561458.33333333337</v>
      </c>
      <c r="AO38" s="676">
        <v>1</v>
      </c>
      <c r="AP38" s="680">
        <f t="shared" si="104"/>
        <v>7291.666666666667</v>
      </c>
      <c r="AQ38" s="680">
        <f t="shared" si="105"/>
        <v>145833.33333333331</v>
      </c>
      <c r="AR38" s="680">
        <f t="shared" si="106"/>
        <v>554166.66666666674</v>
      </c>
    </row>
    <row r="39" spans="1:44" ht="31.5" x14ac:dyDescent="0.25">
      <c r="A39" s="674" t="s">
        <v>901</v>
      </c>
      <c r="B39" s="674" t="s">
        <v>902</v>
      </c>
      <c r="C39" s="675">
        <v>44068</v>
      </c>
      <c r="D39" s="675">
        <v>45504</v>
      </c>
      <c r="E39" s="676">
        <f t="shared" si="100"/>
        <v>48</v>
      </c>
      <c r="F39" s="676">
        <f t="shared" si="70"/>
        <v>4</v>
      </c>
      <c r="G39" s="677">
        <v>6700000</v>
      </c>
      <c r="H39" s="676">
        <f t="shared" si="101"/>
        <v>4</v>
      </c>
      <c r="I39" s="675">
        <f t="shared" si="107"/>
        <v>44068</v>
      </c>
      <c r="J39" s="676">
        <v>0</v>
      </c>
      <c r="K39" s="676">
        <f t="shared" si="96"/>
        <v>1675000</v>
      </c>
      <c r="L39" s="676">
        <f t="shared" si="88"/>
        <v>139583.33333333334</v>
      </c>
      <c r="M39" s="676">
        <f t="shared" si="72"/>
        <v>0</v>
      </c>
      <c r="N39" s="676">
        <f t="shared" si="73"/>
        <v>0</v>
      </c>
      <c r="O39" s="676">
        <v>0</v>
      </c>
      <c r="P39" s="675">
        <f t="shared" si="111"/>
        <v>44068</v>
      </c>
      <c r="Q39" s="676">
        <v>0</v>
      </c>
      <c r="R39" s="676">
        <f t="shared" si="76"/>
        <v>0</v>
      </c>
      <c r="S39" s="676">
        <f t="shared" si="97"/>
        <v>0</v>
      </c>
      <c r="T39" s="676">
        <f t="shared" si="108"/>
        <v>0</v>
      </c>
      <c r="U39" s="675">
        <v>44196</v>
      </c>
      <c r="V39" s="676">
        <f>DATEDIF(P39,U39,"m")</f>
        <v>4</v>
      </c>
      <c r="W39" s="676">
        <f t="shared" si="78"/>
        <v>558333.33333333337</v>
      </c>
      <c r="X39" s="688">
        <f>S39+W39+1704011.42</f>
        <v>2262344.7533333334</v>
      </c>
      <c r="Y39" s="676">
        <f t="shared" si="80"/>
        <v>4437655.2466666661</v>
      </c>
      <c r="Z39" s="675">
        <v>44561</v>
      </c>
      <c r="AA39" s="676">
        <f t="shared" si="112"/>
        <v>12</v>
      </c>
      <c r="AB39" s="680">
        <f t="shared" si="26"/>
        <v>1675000</v>
      </c>
      <c r="AC39" s="680">
        <f>X39+AB39</f>
        <v>3937344.7533333334</v>
      </c>
      <c r="AD39" s="680">
        <f>G39-AC39</f>
        <v>2762655.2466666666</v>
      </c>
      <c r="AE39" s="675">
        <v>44621</v>
      </c>
      <c r="AF39" s="676">
        <f t="shared" si="113"/>
        <v>2</v>
      </c>
      <c r="AG39" s="680">
        <f t="shared" si="102"/>
        <v>279166.66666666669</v>
      </c>
      <c r="AH39" s="680">
        <f>AC39+AG39</f>
        <v>4216511.42</v>
      </c>
      <c r="AI39" s="680">
        <f t="shared" si="85"/>
        <v>2483488.58</v>
      </c>
      <c r="AJ39" s="675">
        <v>44652</v>
      </c>
      <c r="AK39" s="676">
        <v>1</v>
      </c>
      <c r="AL39" s="680">
        <f t="shared" si="91"/>
        <v>139583.33333333334</v>
      </c>
      <c r="AM39" s="680">
        <f t="shared" si="103"/>
        <v>4356094.7533333329</v>
      </c>
      <c r="AN39" s="680">
        <f t="shared" si="87"/>
        <v>2343905.2466666671</v>
      </c>
      <c r="AO39" s="676">
        <v>1</v>
      </c>
      <c r="AP39" s="680">
        <f t="shared" si="104"/>
        <v>139583.33333333334</v>
      </c>
      <c r="AQ39" s="680">
        <f t="shared" si="105"/>
        <v>4495678.086666666</v>
      </c>
      <c r="AR39" s="680">
        <f t="shared" si="106"/>
        <v>2204321.913333334</v>
      </c>
    </row>
    <row r="40" spans="1:44" x14ac:dyDescent="0.25">
      <c r="A40" s="674" t="s">
        <v>903</v>
      </c>
      <c r="B40" s="674" t="s">
        <v>904</v>
      </c>
      <c r="C40" s="675">
        <v>44091</v>
      </c>
      <c r="D40" s="675">
        <v>45535</v>
      </c>
      <c r="E40" s="676">
        <f t="shared" si="100"/>
        <v>48</v>
      </c>
      <c r="F40" s="676">
        <f t="shared" si="70"/>
        <v>4</v>
      </c>
      <c r="G40" s="677">
        <v>1650000</v>
      </c>
      <c r="H40" s="676">
        <f t="shared" si="101"/>
        <v>4</v>
      </c>
      <c r="I40" s="675">
        <f t="shared" si="107"/>
        <v>44091</v>
      </c>
      <c r="J40" s="676">
        <v>0</v>
      </c>
      <c r="K40" s="676">
        <f t="shared" si="96"/>
        <v>412500</v>
      </c>
      <c r="L40" s="676">
        <f t="shared" si="88"/>
        <v>34375</v>
      </c>
      <c r="M40" s="676">
        <f t="shared" si="72"/>
        <v>0</v>
      </c>
      <c r="N40" s="676">
        <f t="shared" si="73"/>
        <v>0</v>
      </c>
      <c r="O40" s="676">
        <v>0</v>
      </c>
      <c r="P40" s="675">
        <f t="shared" si="111"/>
        <v>44091</v>
      </c>
      <c r="Q40" s="676">
        <v>0</v>
      </c>
      <c r="R40" s="676">
        <f t="shared" si="76"/>
        <v>0</v>
      </c>
      <c r="S40" s="676">
        <f t="shared" si="97"/>
        <v>0</v>
      </c>
      <c r="T40" s="676">
        <f t="shared" si="108"/>
        <v>0</v>
      </c>
      <c r="U40" s="675">
        <v>44196</v>
      </c>
      <c r="V40" s="676">
        <f>DATEDIF(P40,U40,"m")</f>
        <v>3</v>
      </c>
      <c r="W40" s="676">
        <f t="shared" si="78"/>
        <v>103125</v>
      </c>
      <c r="X40" s="676">
        <f t="shared" si="79"/>
        <v>103125</v>
      </c>
      <c r="Y40" s="676">
        <f t="shared" si="80"/>
        <v>1546875</v>
      </c>
      <c r="Z40" s="675">
        <v>44561</v>
      </c>
      <c r="AA40" s="676">
        <f>DATEDIF(U40,Z40,"m")</f>
        <v>12</v>
      </c>
      <c r="AB40" s="680">
        <f t="shared" si="26"/>
        <v>412500</v>
      </c>
      <c r="AC40" s="680">
        <f t="shared" si="82"/>
        <v>515625</v>
      </c>
      <c r="AD40" s="680">
        <f t="shared" si="90"/>
        <v>1134375</v>
      </c>
      <c r="AE40" s="675">
        <v>44621</v>
      </c>
      <c r="AF40" s="676">
        <f>DATEDIF(Z40,AE40,"m")</f>
        <v>2</v>
      </c>
      <c r="AG40" s="680">
        <f t="shared" si="102"/>
        <v>68750</v>
      </c>
      <c r="AH40" s="680">
        <f t="shared" ref="AH40:AH69" si="114">AC40+AG40</f>
        <v>584375</v>
      </c>
      <c r="AI40" s="680">
        <f t="shared" si="85"/>
        <v>1065625</v>
      </c>
      <c r="AJ40" s="675">
        <v>44652</v>
      </c>
      <c r="AK40" s="676">
        <v>1</v>
      </c>
      <c r="AL40" s="680">
        <f t="shared" si="91"/>
        <v>34375</v>
      </c>
      <c r="AM40" s="680">
        <f t="shared" si="103"/>
        <v>618750</v>
      </c>
      <c r="AN40" s="680">
        <f t="shared" si="87"/>
        <v>1031250</v>
      </c>
      <c r="AO40" s="676">
        <v>1</v>
      </c>
      <c r="AP40" s="680">
        <f t="shared" si="104"/>
        <v>34375</v>
      </c>
      <c r="AQ40" s="680">
        <f t="shared" si="105"/>
        <v>653125</v>
      </c>
      <c r="AR40" s="680">
        <f t="shared" si="106"/>
        <v>996875</v>
      </c>
    </row>
    <row r="41" spans="1:44" x14ac:dyDescent="0.25">
      <c r="A41" s="674" t="s">
        <v>905</v>
      </c>
      <c r="B41" s="674" t="s">
        <v>906</v>
      </c>
      <c r="C41" s="675">
        <v>44123</v>
      </c>
      <c r="D41" s="675">
        <v>45565</v>
      </c>
      <c r="E41" s="676">
        <f t="shared" si="100"/>
        <v>48</v>
      </c>
      <c r="F41" s="676">
        <f t="shared" si="70"/>
        <v>4</v>
      </c>
      <c r="G41" s="677">
        <v>2950000</v>
      </c>
      <c r="H41" s="676">
        <f t="shared" si="101"/>
        <v>4</v>
      </c>
      <c r="I41" s="675">
        <f t="shared" si="107"/>
        <v>44123</v>
      </c>
      <c r="J41" s="676">
        <v>0</v>
      </c>
      <c r="K41" s="676">
        <f t="shared" si="96"/>
        <v>737500</v>
      </c>
      <c r="L41" s="676">
        <f t="shared" si="88"/>
        <v>61458.333333333336</v>
      </c>
      <c r="M41" s="676">
        <f t="shared" si="72"/>
        <v>0</v>
      </c>
      <c r="N41" s="676">
        <f t="shared" si="73"/>
        <v>0</v>
      </c>
      <c r="O41" s="676">
        <v>0</v>
      </c>
      <c r="P41" s="675">
        <f t="shared" si="111"/>
        <v>44123</v>
      </c>
      <c r="Q41" s="676">
        <v>0</v>
      </c>
      <c r="R41" s="676">
        <f t="shared" si="76"/>
        <v>0</v>
      </c>
      <c r="S41" s="676">
        <f t="shared" si="97"/>
        <v>0</v>
      </c>
      <c r="T41" s="676">
        <f t="shared" si="108"/>
        <v>0</v>
      </c>
      <c r="U41" s="675">
        <v>44196</v>
      </c>
      <c r="V41" s="676">
        <f>DATEDIF(P41,U41,"m")</f>
        <v>2</v>
      </c>
      <c r="W41" s="676">
        <f t="shared" si="78"/>
        <v>122916.66666666667</v>
      </c>
      <c r="X41" s="676">
        <f t="shared" si="79"/>
        <v>122916.66666666667</v>
      </c>
      <c r="Y41" s="676">
        <f t="shared" si="80"/>
        <v>2827083.3333333335</v>
      </c>
      <c r="Z41" s="675">
        <v>44561</v>
      </c>
      <c r="AA41" s="676">
        <f>DATEDIF(U41,Z41,"m")</f>
        <v>12</v>
      </c>
      <c r="AB41" s="680">
        <f t="shared" si="26"/>
        <v>737500</v>
      </c>
      <c r="AC41" s="680">
        <f t="shared" si="82"/>
        <v>860416.66666666663</v>
      </c>
      <c r="AD41" s="680">
        <f t="shared" si="90"/>
        <v>2089583.3333333335</v>
      </c>
      <c r="AE41" s="675">
        <v>44621</v>
      </c>
      <c r="AF41" s="676">
        <f>DATEDIF(Z41,AE41,"m")</f>
        <v>2</v>
      </c>
      <c r="AG41" s="680">
        <f t="shared" si="102"/>
        <v>122916.66666666667</v>
      </c>
      <c r="AH41" s="680">
        <f t="shared" si="114"/>
        <v>983333.33333333326</v>
      </c>
      <c r="AI41" s="680">
        <f t="shared" si="85"/>
        <v>1966666.6666666667</v>
      </c>
      <c r="AJ41" s="675">
        <v>44652</v>
      </c>
      <c r="AK41" s="676">
        <v>1</v>
      </c>
      <c r="AL41" s="680">
        <f t="shared" si="91"/>
        <v>61458.333333333336</v>
      </c>
      <c r="AM41" s="680">
        <f t="shared" si="103"/>
        <v>1044791.6666666666</v>
      </c>
      <c r="AN41" s="680">
        <f t="shared" si="87"/>
        <v>1905208.3333333335</v>
      </c>
      <c r="AO41" s="676">
        <v>1</v>
      </c>
      <c r="AP41" s="680">
        <f t="shared" si="104"/>
        <v>61458.333333333336</v>
      </c>
      <c r="AQ41" s="680">
        <f t="shared" si="105"/>
        <v>1106250</v>
      </c>
      <c r="AR41" s="680">
        <f t="shared" si="106"/>
        <v>1843750</v>
      </c>
    </row>
    <row r="42" spans="1:44" x14ac:dyDescent="0.25">
      <c r="A42" s="674" t="s">
        <v>907</v>
      </c>
      <c r="B42" s="674" t="s">
        <v>908</v>
      </c>
      <c r="C42" s="675">
        <v>44153</v>
      </c>
      <c r="D42" s="675">
        <v>45596</v>
      </c>
      <c r="E42" s="676">
        <f t="shared" si="100"/>
        <v>48</v>
      </c>
      <c r="F42" s="676">
        <f t="shared" si="70"/>
        <v>4</v>
      </c>
      <c r="G42" s="677">
        <v>11000000</v>
      </c>
      <c r="H42" s="676">
        <f t="shared" si="101"/>
        <v>4</v>
      </c>
      <c r="I42" s="675">
        <f t="shared" si="107"/>
        <v>44153</v>
      </c>
      <c r="J42" s="676">
        <v>0</v>
      </c>
      <c r="K42" s="676">
        <f t="shared" si="96"/>
        <v>2750000</v>
      </c>
      <c r="L42" s="676">
        <f t="shared" si="88"/>
        <v>229166.66666666666</v>
      </c>
      <c r="M42" s="676">
        <f t="shared" si="72"/>
        <v>0</v>
      </c>
      <c r="N42" s="676">
        <f t="shared" si="73"/>
        <v>0</v>
      </c>
      <c r="O42" s="676">
        <v>0</v>
      </c>
      <c r="P42" s="675">
        <f t="shared" si="111"/>
        <v>44153</v>
      </c>
      <c r="Q42" s="676">
        <v>0</v>
      </c>
      <c r="R42" s="676">
        <f t="shared" si="76"/>
        <v>0</v>
      </c>
      <c r="S42" s="676">
        <f t="shared" si="97"/>
        <v>0</v>
      </c>
      <c r="T42" s="676">
        <f t="shared" si="108"/>
        <v>0</v>
      </c>
      <c r="U42" s="675">
        <v>44196</v>
      </c>
      <c r="V42" s="676">
        <f>DATEDIF(P42,U42,"m")</f>
        <v>1</v>
      </c>
      <c r="W42" s="676">
        <f t="shared" si="78"/>
        <v>229166.66666666666</v>
      </c>
      <c r="X42" s="676">
        <f t="shared" si="79"/>
        <v>229166.66666666666</v>
      </c>
      <c r="Y42" s="676">
        <f t="shared" si="80"/>
        <v>10770833.333333334</v>
      </c>
      <c r="Z42" s="675">
        <v>44561</v>
      </c>
      <c r="AA42" s="676">
        <f t="shared" si="112"/>
        <v>12</v>
      </c>
      <c r="AB42" s="680">
        <f t="shared" si="26"/>
        <v>2750000</v>
      </c>
      <c r="AC42" s="680">
        <f t="shared" si="82"/>
        <v>2979166.6666666665</v>
      </c>
      <c r="AD42" s="680">
        <f t="shared" si="90"/>
        <v>8020833.333333334</v>
      </c>
      <c r="AE42" s="675">
        <v>44621</v>
      </c>
      <c r="AF42" s="676">
        <f t="shared" ref="AF42:AF66" si="115">DATEDIF(Z42,AE42,"m")</f>
        <v>2</v>
      </c>
      <c r="AG42" s="680">
        <f t="shared" si="102"/>
        <v>458333.33333333331</v>
      </c>
      <c r="AH42" s="680">
        <f t="shared" si="114"/>
        <v>3437500</v>
      </c>
      <c r="AI42" s="680">
        <f t="shared" si="85"/>
        <v>7562500</v>
      </c>
      <c r="AJ42" s="675">
        <v>44652</v>
      </c>
      <c r="AK42" s="676">
        <v>1</v>
      </c>
      <c r="AL42" s="680">
        <f t="shared" si="91"/>
        <v>229166.66666666666</v>
      </c>
      <c r="AM42" s="680">
        <f t="shared" si="103"/>
        <v>3666666.6666666665</v>
      </c>
      <c r="AN42" s="680">
        <f t="shared" si="87"/>
        <v>7333333.333333334</v>
      </c>
      <c r="AO42" s="676">
        <v>1</v>
      </c>
      <c r="AP42" s="680">
        <f t="shared" si="104"/>
        <v>229166.66666666666</v>
      </c>
      <c r="AQ42" s="680">
        <f t="shared" si="105"/>
        <v>3895833.333333333</v>
      </c>
      <c r="AR42" s="680">
        <f t="shared" si="106"/>
        <v>7104166.666666667</v>
      </c>
    </row>
    <row r="43" spans="1:44" ht="31.5" x14ac:dyDescent="0.25">
      <c r="A43" s="674" t="s">
        <v>909</v>
      </c>
      <c r="B43" s="674" t="s">
        <v>910</v>
      </c>
      <c r="C43" s="675">
        <v>44167</v>
      </c>
      <c r="D43" s="675">
        <v>45626</v>
      </c>
      <c r="E43" s="676">
        <f t="shared" si="100"/>
        <v>48</v>
      </c>
      <c r="F43" s="676">
        <f t="shared" si="70"/>
        <v>4</v>
      </c>
      <c r="G43" s="677">
        <v>8000000</v>
      </c>
      <c r="H43" s="676">
        <f t="shared" si="101"/>
        <v>4</v>
      </c>
      <c r="I43" s="675">
        <f t="shared" si="107"/>
        <v>44167</v>
      </c>
      <c r="J43" s="676">
        <v>0</v>
      </c>
      <c r="K43" s="676">
        <f t="shared" si="96"/>
        <v>2000000</v>
      </c>
      <c r="L43" s="676">
        <f t="shared" si="88"/>
        <v>166666.66666666666</v>
      </c>
      <c r="M43" s="676">
        <f t="shared" si="72"/>
        <v>0</v>
      </c>
      <c r="N43" s="676">
        <f t="shared" si="73"/>
        <v>0</v>
      </c>
      <c r="O43" s="676">
        <v>0</v>
      </c>
      <c r="P43" s="675">
        <f t="shared" si="111"/>
        <v>44167</v>
      </c>
      <c r="Q43" s="676">
        <v>0</v>
      </c>
      <c r="R43" s="676">
        <f t="shared" si="76"/>
        <v>0</v>
      </c>
      <c r="S43" s="676">
        <f t="shared" si="97"/>
        <v>0</v>
      </c>
      <c r="T43" s="676">
        <f t="shared" si="108"/>
        <v>0</v>
      </c>
      <c r="U43" s="675">
        <v>44196</v>
      </c>
      <c r="V43" s="676">
        <f t="shared" si="109"/>
        <v>1</v>
      </c>
      <c r="W43" s="676">
        <f t="shared" si="78"/>
        <v>166666.66666666666</v>
      </c>
      <c r="X43" s="676">
        <f t="shared" si="79"/>
        <v>166666.66666666666</v>
      </c>
      <c r="Y43" s="676">
        <f t="shared" si="80"/>
        <v>7833333.333333333</v>
      </c>
      <c r="Z43" s="675">
        <v>44561</v>
      </c>
      <c r="AA43" s="676">
        <f t="shared" si="112"/>
        <v>12</v>
      </c>
      <c r="AB43" s="680">
        <f t="shared" si="26"/>
        <v>2000000</v>
      </c>
      <c r="AC43" s="680">
        <f t="shared" si="82"/>
        <v>2166666.6666666665</v>
      </c>
      <c r="AD43" s="680">
        <f t="shared" si="90"/>
        <v>5833333.333333334</v>
      </c>
      <c r="AE43" s="675">
        <v>44621</v>
      </c>
      <c r="AF43" s="676">
        <f t="shared" si="115"/>
        <v>2</v>
      </c>
      <c r="AG43" s="680">
        <f t="shared" si="102"/>
        <v>333333.33333333331</v>
      </c>
      <c r="AH43" s="680">
        <f t="shared" si="114"/>
        <v>2500000</v>
      </c>
      <c r="AI43" s="680">
        <f t="shared" si="85"/>
        <v>5500000</v>
      </c>
      <c r="AJ43" s="675">
        <v>44652</v>
      </c>
      <c r="AK43" s="676">
        <v>1</v>
      </c>
      <c r="AL43" s="680">
        <f t="shared" si="91"/>
        <v>166666.66666666666</v>
      </c>
      <c r="AM43" s="680">
        <f t="shared" si="103"/>
        <v>2666666.6666666665</v>
      </c>
      <c r="AN43" s="680">
        <f t="shared" si="87"/>
        <v>5333333.333333334</v>
      </c>
      <c r="AO43" s="676">
        <v>1</v>
      </c>
      <c r="AP43" s="680">
        <f t="shared" si="104"/>
        <v>166666.66666666666</v>
      </c>
      <c r="AQ43" s="680">
        <f t="shared" si="105"/>
        <v>2833333.333333333</v>
      </c>
      <c r="AR43" s="680">
        <f t="shared" si="106"/>
        <v>5166666.666666667</v>
      </c>
    </row>
    <row r="44" spans="1:44" x14ac:dyDescent="0.25">
      <c r="A44" s="674" t="s">
        <v>911</v>
      </c>
      <c r="B44" s="674" t="s">
        <v>912</v>
      </c>
      <c r="C44" s="675">
        <v>44167</v>
      </c>
      <c r="D44" s="675">
        <v>45626</v>
      </c>
      <c r="E44" s="676">
        <f t="shared" si="100"/>
        <v>48</v>
      </c>
      <c r="F44" s="676">
        <f t="shared" si="70"/>
        <v>4</v>
      </c>
      <c r="G44" s="677">
        <v>8000000</v>
      </c>
      <c r="H44" s="676">
        <f t="shared" si="101"/>
        <v>4</v>
      </c>
      <c r="I44" s="675">
        <f t="shared" si="107"/>
        <v>44167</v>
      </c>
      <c r="J44" s="676">
        <v>0</v>
      </c>
      <c r="K44" s="676">
        <f t="shared" si="96"/>
        <v>2000000</v>
      </c>
      <c r="L44" s="676">
        <f t="shared" si="88"/>
        <v>166666.66666666666</v>
      </c>
      <c r="M44" s="676">
        <f t="shared" si="72"/>
        <v>0</v>
      </c>
      <c r="N44" s="676">
        <f t="shared" si="73"/>
        <v>0</v>
      </c>
      <c r="O44" s="676">
        <v>0</v>
      </c>
      <c r="P44" s="675">
        <f t="shared" si="111"/>
        <v>44167</v>
      </c>
      <c r="Q44" s="676">
        <v>0</v>
      </c>
      <c r="R44" s="676">
        <f t="shared" si="76"/>
        <v>0</v>
      </c>
      <c r="S44" s="676">
        <f t="shared" si="97"/>
        <v>0</v>
      </c>
      <c r="T44" s="676">
        <f t="shared" si="108"/>
        <v>0</v>
      </c>
      <c r="U44" s="675">
        <v>44196</v>
      </c>
      <c r="V44" s="676">
        <f>DATEDIF(P44,U44,"m")+1</f>
        <v>1</v>
      </c>
      <c r="W44" s="676">
        <f t="shared" si="78"/>
        <v>166666.66666666666</v>
      </c>
      <c r="X44" s="676">
        <f t="shared" si="79"/>
        <v>166666.66666666666</v>
      </c>
      <c r="Y44" s="676">
        <f t="shared" si="80"/>
        <v>7833333.333333333</v>
      </c>
      <c r="Z44" s="675">
        <v>44561</v>
      </c>
      <c r="AA44" s="676">
        <f t="shared" si="112"/>
        <v>12</v>
      </c>
      <c r="AB44" s="680">
        <f>L44*AA44</f>
        <v>2000000</v>
      </c>
      <c r="AC44" s="680">
        <f t="shared" si="82"/>
        <v>2166666.6666666665</v>
      </c>
      <c r="AD44" s="680">
        <f t="shared" si="90"/>
        <v>5833333.333333334</v>
      </c>
      <c r="AE44" s="675">
        <v>44621</v>
      </c>
      <c r="AF44" s="676">
        <f t="shared" si="115"/>
        <v>2</v>
      </c>
      <c r="AG44" s="680">
        <f t="shared" si="102"/>
        <v>333333.33333333331</v>
      </c>
      <c r="AH44" s="680">
        <f t="shared" si="114"/>
        <v>2500000</v>
      </c>
      <c r="AI44" s="680">
        <f t="shared" si="85"/>
        <v>5500000</v>
      </c>
      <c r="AJ44" s="675">
        <v>44652</v>
      </c>
      <c r="AK44" s="676">
        <v>1</v>
      </c>
      <c r="AL44" s="680">
        <f t="shared" si="91"/>
        <v>166666.66666666666</v>
      </c>
      <c r="AM44" s="680">
        <f t="shared" si="103"/>
        <v>2666666.6666666665</v>
      </c>
      <c r="AN44" s="680">
        <f t="shared" si="87"/>
        <v>5333333.333333334</v>
      </c>
      <c r="AO44" s="676">
        <v>1</v>
      </c>
      <c r="AP44" s="680">
        <f t="shared" si="104"/>
        <v>166666.66666666666</v>
      </c>
      <c r="AQ44" s="680">
        <f t="shared" si="105"/>
        <v>2833333.333333333</v>
      </c>
      <c r="AR44" s="680">
        <f t="shared" si="106"/>
        <v>5166666.666666667</v>
      </c>
    </row>
    <row r="45" spans="1:44" x14ac:dyDescent="0.25">
      <c r="A45" s="692" t="s">
        <v>913</v>
      </c>
      <c r="B45" s="695" t="s">
        <v>914</v>
      </c>
      <c r="C45" s="675">
        <v>44224</v>
      </c>
      <c r="D45" s="696">
        <v>45657</v>
      </c>
      <c r="E45" s="676">
        <f t="shared" si="100"/>
        <v>48</v>
      </c>
      <c r="F45" s="676">
        <f t="shared" si="70"/>
        <v>4</v>
      </c>
      <c r="G45" s="697">
        <v>17500000</v>
      </c>
      <c r="H45" s="676">
        <f t="shared" si="101"/>
        <v>4</v>
      </c>
      <c r="I45" s="675">
        <v>44224</v>
      </c>
      <c r="J45" s="676"/>
      <c r="K45" s="676">
        <f t="shared" si="96"/>
        <v>4375000</v>
      </c>
      <c r="L45" s="676">
        <f t="shared" si="88"/>
        <v>364583.33333333331</v>
      </c>
      <c r="M45" s="676"/>
      <c r="N45" s="676"/>
      <c r="O45" s="676"/>
      <c r="P45" s="675"/>
      <c r="Q45" s="676"/>
      <c r="R45" s="676"/>
      <c r="S45" s="676"/>
      <c r="T45" s="676"/>
      <c r="U45" s="675"/>
      <c r="V45" s="698"/>
      <c r="W45" s="676"/>
      <c r="X45" s="676"/>
      <c r="Y45" s="676"/>
      <c r="Z45" s="675">
        <v>44561</v>
      </c>
      <c r="AA45" s="676">
        <f>DATEDIF(C45,Z45,"m")</f>
        <v>11</v>
      </c>
      <c r="AB45" s="680">
        <f t="shared" ref="AB45:AB66" si="116">L45*AA45</f>
        <v>4010416.6666666665</v>
      </c>
      <c r="AC45" s="680">
        <f t="shared" si="82"/>
        <v>4010416.6666666665</v>
      </c>
      <c r="AD45" s="680">
        <f t="shared" si="90"/>
        <v>13489583.333333334</v>
      </c>
      <c r="AE45" s="675">
        <v>44621</v>
      </c>
      <c r="AF45" s="676">
        <f t="shared" si="115"/>
        <v>2</v>
      </c>
      <c r="AG45" s="680">
        <f t="shared" si="102"/>
        <v>729166.66666666663</v>
      </c>
      <c r="AH45" s="680">
        <f t="shared" si="114"/>
        <v>4739583.333333333</v>
      </c>
      <c r="AI45" s="680">
        <f t="shared" si="85"/>
        <v>12760416.666666668</v>
      </c>
      <c r="AJ45" s="675">
        <v>44652</v>
      </c>
      <c r="AK45" s="676">
        <v>1</v>
      </c>
      <c r="AL45" s="680">
        <f t="shared" si="91"/>
        <v>364583.33333333331</v>
      </c>
      <c r="AM45" s="680">
        <f t="shared" si="103"/>
        <v>5104166.666666666</v>
      </c>
      <c r="AN45" s="680">
        <f t="shared" si="87"/>
        <v>12395833.333333334</v>
      </c>
      <c r="AO45" s="676">
        <v>1</v>
      </c>
      <c r="AP45" s="680">
        <f t="shared" si="104"/>
        <v>364583.33333333331</v>
      </c>
      <c r="AQ45" s="680">
        <f t="shared" si="105"/>
        <v>5468749.9999999991</v>
      </c>
      <c r="AR45" s="680">
        <f t="shared" si="106"/>
        <v>12031250</v>
      </c>
    </row>
    <row r="46" spans="1:44" x14ac:dyDescent="0.25">
      <c r="A46" s="692" t="s">
        <v>915</v>
      </c>
      <c r="B46" s="695" t="s">
        <v>916</v>
      </c>
      <c r="C46" s="675">
        <v>44224</v>
      </c>
      <c r="D46" s="696">
        <v>45657</v>
      </c>
      <c r="E46" s="676">
        <f t="shared" si="100"/>
        <v>48</v>
      </c>
      <c r="F46" s="676">
        <f t="shared" si="70"/>
        <v>4</v>
      </c>
      <c r="G46" s="697">
        <v>459000</v>
      </c>
      <c r="H46" s="676">
        <f t="shared" si="101"/>
        <v>4</v>
      </c>
      <c r="I46" s="675">
        <v>44224</v>
      </c>
      <c r="J46" s="676"/>
      <c r="K46" s="676">
        <f t="shared" si="96"/>
        <v>114750</v>
      </c>
      <c r="L46" s="676">
        <f t="shared" si="88"/>
        <v>9562.5</v>
      </c>
      <c r="M46" s="676"/>
      <c r="N46" s="676"/>
      <c r="O46" s="676"/>
      <c r="P46" s="675"/>
      <c r="Q46" s="676"/>
      <c r="R46" s="676"/>
      <c r="S46" s="676"/>
      <c r="T46" s="676"/>
      <c r="U46" s="675"/>
      <c r="V46" s="698"/>
      <c r="W46" s="676"/>
      <c r="X46" s="676"/>
      <c r="Y46" s="676"/>
      <c r="Z46" s="675">
        <v>44561</v>
      </c>
      <c r="AA46" s="676">
        <f>DATEDIF(C46,Z46,"m")</f>
        <v>11</v>
      </c>
      <c r="AB46" s="680">
        <f t="shared" si="116"/>
        <v>105187.5</v>
      </c>
      <c r="AC46" s="680">
        <f t="shared" si="82"/>
        <v>105187.5</v>
      </c>
      <c r="AD46" s="680">
        <f t="shared" si="90"/>
        <v>353812.5</v>
      </c>
      <c r="AE46" s="675">
        <v>44621</v>
      </c>
      <c r="AF46" s="676">
        <f t="shared" si="115"/>
        <v>2</v>
      </c>
      <c r="AG46" s="680">
        <f t="shared" si="102"/>
        <v>19125</v>
      </c>
      <c r="AH46" s="680">
        <f t="shared" si="114"/>
        <v>124312.5</v>
      </c>
      <c r="AI46" s="680">
        <f t="shared" si="85"/>
        <v>334687.5</v>
      </c>
      <c r="AJ46" s="675">
        <v>44652</v>
      </c>
      <c r="AK46" s="676">
        <v>1</v>
      </c>
      <c r="AL46" s="680">
        <f t="shared" si="91"/>
        <v>9562.5</v>
      </c>
      <c r="AM46" s="680">
        <f t="shared" si="103"/>
        <v>133875</v>
      </c>
      <c r="AN46" s="680">
        <f t="shared" si="87"/>
        <v>325125</v>
      </c>
      <c r="AO46" s="676">
        <v>1</v>
      </c>
      <c r="AP46" s="680">
        <f t="shared" si="104"/>
        <v>9562.5</v>
      </c>
      <c r="AQ46" s="680">
        <f t="shared" si="105"/>
        <v>143437.5</v>
      </c>
      <c r="AR46" s="680">
        <f t="shared" si="106"/>
        <v>315562.5</v>
      </c>
    </row>
    <row r="47" spans="1:44" x14ac:dyDescent="0.25">
      <c r="A47" s="692" t="s">
        <v>917</v>
      </c>
      <c r="B47" s="695" t="s">
        <v>918</v>
      </c>
      <c r="C47" s="675">
        <v>44209</v>
      </c>
      <c r="D47" s="696">
        <v>47118</v>
      </c>
      <c r="E47" s="676">
        <f t="shared" si="100"/>
        <v>96</v>
      </c>
      <c r="F47" s="676">
        <f t="shared" si="70"/>
        <v>8</v>
      </c>
      <c r="G47" s="697">
        <v>6890000</v>
      </c>
      <c r="H47" s="676">
        <f t="shared" si="101"/>
        <v>8</v>
      </c>
      <c r="I47" s="675">
        <v>44209</v>
      </c>
      <c r="J47" s="676"/>
      <c r="K47" s="676">
        <f t="shared" si="96"/>
        <v>861250</v>
      </c>
      <c r="L47" s="676">
        <f t="shared" si="88"/>
        <v>71770.833333333328</v>
      </c>
      <c r="M47" s="676"/>
      <c r="N47" s="676"/>
      <c r="O47" s="676"/>
      <c r="P47" s="675"/>
      <c r="Q47" s="676"/>
      <c r="R47" s="676"/>
      <c r="S47" s="676"/>
      <c r="T47" s="676"/>
      <c r="U47" s="675"/>
      <c r="V47" s="698"/>
      <c r="W47" s="676"/>
      <c r="X47" s="676"/>
      <c r="Y47" s="676"/>
      <c r="Z47" s="675">
        <v>44561</v>
      </c>
      <c r="AA47" s="676">
        <f t="shared" ref="AA47:AA66" si="117">DATEDIF(C47,Z47,"m")+1</f>
        <v>12</v>
      </c>
      <c r="AB47" s="680">
        <f t="shared" si="116"/>
        <v>861250</v>
      </c>
      <c r="AC47" s="680">
        <f t="shared" si="82"/>
        <v>861250</v>
      </c>
      <c r="AD47" s="680">
        <f t="shared" si="90"/>
        <v>6028750</v>
      </c>
      <c r="AE47" s="675">
        <v>44621</v>
      </c>
      <c r="AF47" s="676">
        <f t="shared" si="115"/>
        <v>2</v>
      </c>
      <c r="AG47" s="680">
        <f t="shared" si="102"/>
        <v>143541.66666666666</v>
      </c>
      <c r="AH47" s="680">
        <f t="shared" si="114"/>
        <v>1004791.6666666666</v>
      </c>
      <c r="AI47" s="680">
        <f t="shared" si="85"/>
        <v>5885208.333333333</v>
      </c>
      <c r="AJ47" s="675">
        <v>44652</v>
      </c>
      <c r="AK47" s="676">
        <v>1</v>
      </c>
      <c r="AL47" s="680">
        <f t="shared" si="91"/>
        <v>71770.833333333328</v>
      </c>
      <c r="AM47" s="680">
        <f t="shared" si="103"/>
        <v>1076562.5</v>
      </c>
      <c r="AN47" s="680">
        <f t="shared" si="87"/>
        <v>5813437.5</v>
      </c>
      <c r="AO47" s="676">
        <v>1</v>
      </c>
      <c r="AP47" s="680">
        <f t="shared" si="104"/>
        <v>71770.833333333328</v>
      </c>
      <c r="AQ47" s="680">
        <f t="shared" si="105"/>
        <v>1148333.3333333333</v>
      </c>
      <c r="AR47" s="680">
        <f t="shared" si="106"/>
        <v>5741666.666666667</v>
      </c>
    </row>
    <row r="48" spans="1:44" x14ac:dyDescent="0.25">
      <c r="A48" s="692" t="s">
        <v>919</v>
      </c>
      <c r="B48" s="695" t="s">
        <v>920</v>
      </c>
      <c r="C48" s="675">
        <v>44252</v>
      </c>
      <c r="D48" s="675">
        <v>45688</v>
      </c>
      <c r="E48" s="676">
        <f t="shared" si="100"/>
        <v>48</v>
      </c>
      <c r="F48" s="676">
        <f t="shared" si="70"/>
        <v>4</v>
      </c>
      <c r="G48" s="697">
        <v>2200000</v>
      </c>
      <c r="H48" s="676">
        <f t="shared" si="101"/>
        <v>4</v>
      </c>
      <c r="I48" s="675">
        <v>44252</v>
      </c>
      <c r="J48" s="676"/>
      <c r="K48" s="676">
        <f t="shared" si="96"/>
        <v>550000</v>
      </c>
      <c r="L48" s="676">
        <f t="shared" si="88"/>
        <v>45833.333333333336</v>
      </c>
      <c r="M48" s="676"/>
      <c r="N48" s="676"/>
      <c r="O48" s="676"/>
      <c r="P48" s="675"/>
      <c r="Q48" s="676"/>
      <c r="R48" s="676"/>
      <c r="S48" s="676"/>
      <c r="T48" s="676"/>
      <c r="U48" s="675"/>
      <c r="V48" s="698"/>
      <c r="W48" s="676"/>
      <c r="X48" s="676"/>
      <c r="Y48" s="676"/>
      <c r="Z48" s="675">
        <v>44561</v>
      </c>
      <c r="AA48" s="676">
        <f>DATEDIF(C48,Z48,"m")</f>
        <v>10</v>
      </c>
      <c r="AB48" s="680">
        <f t="shared" si="116"/>
        <v>458333.33333333337</v>
      </c>
      <c r="AC48" s="680">
        <f t="shared" si="82"/>
        <v>458333.33333333337</v>
      </c>
      <c r="AD48" s="680">
        <f t="shared" si="90"/>
        <v>1741666.6666666665</v>
      </c>
      <c r="AE48" s="675">
        <v>44621</v>
      </c>
      <c r="AF48" s="676">
        <f t="shared" si="115"/>
        <v>2</v>
      </c>
      <c r="AG48" s="680">
        <f t="shared" si="102"/>
        <v>91666.666666666672</v>
      </c>
      <c r="AH48" s="680">
        <f t="shared" si="114"/>
        <v>550000</v>
      </c>
      <c r="AI48" s="680">
        <f t="shared" si="85"/>
        <v>1650000</v>
      </c>
      <c r="AJ48" s="675">
        <v>44652</v>
      </c>
      <c r="AK48" s="676">
        <v>1</v>
      </c>
      <c r="AL48" s="680">
        <f t="shared" si="91"/>
        <v>45833.333333333336</v>
      </c>
      <c r="AM48" s="680">
        <f t="shared" si="103"/>
        <v>595833.33333333337</v>
      </c>
      <c r="AN48" s="680">
        <f t="shared" si="87"/>
        <v>1604166.6666666665</v>
      </c>
      <c r="AO48" s="676">
        <v>1</v>
      </c>
      <c r="AP48" s="680">
        <f t="shared" si="104"/>
        <v>45833.333333333336</v>
      </c>
      <c r="AQ48" s="680">
        <f t="shared" si="105"/>
        <v>641666.66666666674</v>
      </c>
      <c r="AR48" s="680">
        <f t="shared" si="106"/>
        <v>1558333.3333333333</v>
      </c>
    </row>
    <row r="49" spans="1:44" x14ac:dyDescent="0.25">
      <c r="A49" s="692" t="s">
        <v>921</v>
      </c>
      <c r="B49" s="695" t="s">
        <v>922</v>
      </c>
      <c r="C49" s="675">
        <v>44228</v>
      </c>
      <c r="D49" s="675">
        <v>45688</v>
      </c>
      <c r="E49" s="676">
        <f t="shared" si="100"/>
        <v>48</v>
      </c>
      <c r="F49" s="676">
        <f t="shared" si="70"/>
        <v>4</v>
      </c>
      <c r="G49" s="697">
        <v>40000000</v>
      </c>
      <c r="H49" s="676">
        <f t="shared" si="101"/>
        <v>4</v>
      </c>
      <c r="I49" s="675">
        <v>44228</v>
      </c>
      <c r="J49" s="676"/>
      <c r="K49" s="676">
        <f t="shared" si="96"/>
        <v>10000000</v>
      </c>
      <c r="L49" s="676">
        <f t="shared" si="88"/>
        <v>833333.33333333337</v>
      </c>
      <c r="M49" s="676"/>
      <c r="N49" s="676"/>
      <c r="O49" s="676"/>
      <c r="P49" s="675"/>
      <c r="Q49" s="676"/>
      <c r="R49" s="676"/>
      <c r="S49" s="676"/>
      <c r="T49" s="676"/>
      <c r="U49" s="675"/>
      <c r="V49" s="698"/>
      <c r="W49" s="676"/>
      <c r="X49" s="676"/>
      <c r="Y49" s="676"/>
      <c r="Z49" s="675">
        <v>44561</v>
      </c>
      <c r="AA49" s="676">
        <f t="shared" si="117"/>
        <v>11</v>
      </c>
      <c r="AB49" s="680">
        <f t="shared" si="116"/>
        <v>9166666.6666666679</v>
      </c>
      <c r="AC49" s="680">
        <f t="shared" si="82"/>
        <v>9166666.6666666679</v>
      </c>
      <c r="AD49" s="680">
        <f t="shared" si="90"/>
        <v>30833333.333333332</v>
      </c>
      <c r="AE49" s="675">
        <v>44621</v>
      </c>
      <c r="AF49" s="676">
        <f t="shared" si="115"/>
        <v>2</v>
      </c>
      <c r="AG49" s="680">
        <f t="shared" si="102"/>
        <v>1666666.6666666667</v>
      </c>
      <c r="AH49" s="680">
        <f t="shared" si="114"/>
        <v>10833333.333333334</v>
      </c>
      <c r="AI49" s="680">
        <f t="shared" si="85"/>
        <v>29166666.666666664</v>
      </c>
      <c r="AJ49" s="675">
        <v>44652</v>
      </c>
      <c r="AK49" s="676">
        <v>1</v>
      </c>
      <c r="AL49" s="680">
        <f t="shared" si="91"/>
        <v>833333.33333333337</v>
      </c>
      <c r="AM49" s="680">
        <f t="shared" si="103"/>
        <v>11666666.666666668</v>
      </c>
      <c r="AN49" s="680">
        <f t="shared" si="87"/>
        <v>28333333.333333332</v>
      </c>
      <c r="AO49" s="676">
        <v>1</v>
      </c>
      <c r="AP49" s="680">
        <f t="shared" si="104"/>
        <v>833333.33333333337</v>
      </c>
      <c r="AQ49" s="680">
        <f t="shared" si="105"/>
        <v>12500000.000000002</v>
      </c>
      <c r="AR49" s="680">
        <f t="shared" si="106"/>
        <v>27500000</v>
      </c>
    </row>
    <row r="50" spans="1:44" x14ac:dyDescent="0.25">
      <c r="A50" s="692" t="s">
        <v>923</v>
      </c>
      <c r="B50" s="695" t="s">
        <v>924</v>
      </c>
      <c r="C50" s="675">
        <v>44229</v>
      </c>
      <c r="D50" s="675">
        <v>45688</v>
      </c>
      <c r="E50" s="676">
        <f t="shared" si="100"/>
        <v>48</v>
      </c>
      <c r="F50" s="676">
        <f t="shared" si="70"/>
        <v>4</v>
      </c>
      <c r="G50" s="697">
        <v>19000000</v>
      </c>
      <c r="H50" s="676">
        <f t="shared" si="101"/>
        <v>4</v>
      </c>
      <c r="I50" s="675">
        <v>44229</v>
      </c>
      <c r="J50" s="676"/>
      <c r="K50" s="676">
        <f t="shared" si="96"/>
        <v>4750000</v>
      </c>
      <c r="L50" s="676">
        <f t="shared" si="88"/>
        <v>395833.33333333331</v>
      </c>
      <c r="M50" s="676"/>
      <c r="N50" s="676"/>
      <c r="O50" s="676"/>
      <c r="P50" s="675"/>
      <c r="Q50" s="676"/>
      <c r="R50" s="676"/>
      <c r="S50" s="676"/>
      <c r="T50" s="676"/>
      <c r="U50" s="675"/>
      <c r="V50" s="698"/>
      <c r="W50" s="676"/>
      <c r="X50" s="676"/>
      <c r="Y50" s="676"/>
      <c r="Z50" s="675">
        <v>44561</v>
      </c>
      <c r="AA50" s="676">
        <f t="shared" si="117"/>
        <v>11</v>
      </c>
      <c r="AB50" s="680">
        <f t="shared" si="116"/>
        <v>4354166.666666666</v>
      </c>
      <c r="AC50" s="680">
        <f t="shared" si="82"/>
        <v>4354166.666666666</v>
      </c>
      <c r="AD50" s="680">
        <f t="shared" si="90"/>
        <v>14645833.333333334</v>
      </c>
      <c r="AE50" s="675">
        <v>44621</v>
      </c>
      <c r="AF50" s="676">
        <f t="shared" si="115"/>
        <v>2</v>
      </c>
      <c r="AG50" s="680">
        <f t="shared" si="102"/>
        <v>791666.66666666663</v>
      </c>
      <c r="AH50" s="680">
        <f t="shared" si="114"/>
        <v>5145833.333333333</v>
      </c>
      <c r="AI50" s="680">
        <f t="shared" si="85"/>
        <v>13854166.666666668</v>
      </c>
      <c r="AJ50" s="675">
        <v>44652</v>
      </c>
      <c r="AK50" s="676">
        <v>1</v>
      </c>
      <c r="AL50" s="680">
        <f t="shared" si="91"/>
        <v>395833.33333333331</v>
      </c>
      <c r="AM50" s="680">
        <f t="shared" si="103"/>
        <v>5541666.666666666</v>
      </c>
      <c r="AN50" s="680">
        <f t="shared" si="87"/>
        <v>13458333.333333334</v>
      </c>
      <c r="AO50" s="676">
        <v>1</v>
      </c>
      <c r="AP50" s="680">
        <f t="shared" si="104"/>
        <v>395833.33333333331</v>
      </c>
      <c r="AQ50" s="680">
        <f t="shared" si="105"/>
        <v>5937499.9999999991</v>
      </c>
      <c r="AR50" s="680">
        <f t="shared" si="106"/>
        <v>13062500</v>
      </c>
    </row>
    <row r="51" spans="1:44" x14ac:dyDescent="0.25">
      <c r="A51" s="692" t="s">
        <v>925</v>
      </c>
      <c r="B51" s="695" t="s">
        <v>926</v>
      </c>
      <c r="C51" s="675">
        <v>44306</v>
      </c>
      <c r="D51" s="675">
        <v>45747</v>
      </c>
      <c r="E51" s="676">
        <f t="shared" si="100"/>
        <v>48</v>
      </c>
      <c r="F51" s="676">
        <f t="shared" si="70"/>
        <v>4</v>
      </c>
      <c r="G51" s="697">
        <v>700000</v>
      </c>
      <c r="H51" s="676">
        <f t="shared" si="101"/>
        <v>4</v>
      </c>
      <c r="I51" s="675">
        <v>44306</v>
      </c>
      <c r="J51" s="676"/>
      <c r="K51" s="676">
        <f t="shared" si="96"/>
        <v>175000</v>
      </c>
      <c r="L51" s="676">
        <f t="shared" si="88"/>
        <v>14583.333333333334</v>
      </c>
      <c r="M51" s="676"/>
      <c r="N51" s="676"/>
      <c r="O51" s="676"/>
      <c r="P51" s="675"/>
      <c r="Q51" s="676"/>
      <c r="R51" s="676"/>
      <c r="S51" s="676"/>
      <c r="T51" s="676"/>
      <c r="U51" s="675"/>
      <c r="V51" s="698"/>
      <c r="W51" s="676"/>
      <c r="X51" s="676"/>
      <c r="Y51" s="676"/>
      <c r="Z51" s="675">
        <v>44561</v>
      </c>
      <c r="AA51" s="676">
        <f>DATEDIF(C51,Z51,"m")</f>
        <v>8</v>
      </c>
      <c r="AB51" s="680">
        <f t="shared" si="116"/>
        <v>116666.66666666667</v>
      </c>
      <c r="AC51" s="680">
        <f t="shared" si="82"/>
        <v>116666.66666666667</v>
      </c>
      <c r="AD51" s="680">
        <f t="shared" si="90"/>
        <v>583333.33333333337</v>
      </c>
      <c r="AE51" s="675">
        <v>44621</v>
      </c>
      <c r="AF51" s="676">
        <f t="shared" si="115"/>
        <v>2</v>
      </c>
      <c r="AG51" s="680">
        <f t="shared" si="102"/>
        <v>29166.666666666668</v>
      </c>
      <c r="AH51" s="680">
        <f t="shared" si="114"/>
        <v>145833.33333333334</v>
      </c>
      <c r="AI51" s="680">
        <f t="shared" si="85"/>
        <v>554166.66666666663</v>
      </c>
      <c r="AJ51" s="675">
        <v>44652</v>
      </c>
      <c r="AK51" s="676">
        <v>1</v>
      </c>
      <c r="AL51" s="680">
        <f t="shared" si="91"/>
        <v>14583.333333333334</v>
      </c>
      <c r="AM51" s="680">
        <f t="shared" si="103"/>
        <v>160416.66666666669</v>
      </c>
      <c r="AN51" s="680">
        <f t="shared" si="87"/>
        <v>539583.33333333326</v>
      </c>
      <c r="AO51" s="676">
        <v>1</v>
      </c>
      <c r="AP51" s="680">
        <f t="shared" si="104"/>
        <v>14583.333333333334</v>
      </c>
      <c r="AQ51" s="680">
        <f t="shared" si="105"/>
        <v>175000.00000000003</v>
      </c>
      <c r="AR51" s="680">
        <f t="shared" si="106"/>
        <v>525000</v>
      </c>
    </row>
    <row r="52" spans="1:44" ht="31.5" x14ac:dyDescent="0.25">
      <c r="A52" s="692" t="s">
        <v>927</v>
      </c>
      <c r="B52" s="695" t="s">
        <v>928</v>
      </c>
      <c r="C52" s="675">
        <v>44309</v>
      </c>
      <c r="D52" s="675">
        <v>47208</v>
      </c>
      <c r="E52" s="676">
        <f t="shared" si="100"/>
        <v>96</v>
      </c>
      <c r="F52" s="676">
        <f t="shared" si="70"/>
        <v>8</v>
      </c>
      <c r="G52" s="697">
        <v>180000</v>
      </c>
      <c r="H52" s="676">
        <f t="shared" si="101"/>
        <v>8</v>
      </c>
      <c r="I52" s="675">
        <v>44309</v>
      </c>
      <c r="J52" s="676"/>
      <c r="K52" s="676">
        <f t="shared" si="96"/>
        <v>22500</v>
      </c>
      <c r="L52" s="676">
        <f t="shared" si="88"/>
        <v>1875</v>
      </c>
      <c r="M52" s="676"/>
      <c r="N52" s="676"/>
      <c r="O52" s="676"/>
      <c r="P52" s="675"/>
      <c r="Q52" s="676"/>
      <c r="R52" s="676"/>
      <c r="S52" s="676"/>
      <c r="T52" s="676"/>
      <c r="U52" s="675"/>
      <c r="V52" s="698"/>
      <c r="W52" s="676"/>
      <c r="X52" s="676"/>
      <c r="Y52" s="676"/>
      <c r="Z52" s="675">
        <v>44561</v>
      </c>
      <c r="AA52" s="676">
        <f>DATEDIF(C52,Z52,"m")</f>
        <v>8</v>
      </c>
      <c r="AB52" s="680">
        <f t="shared" si="116"/>
        <v>15000</v>
      </c>
      <c r="AC52" s="680">
        <f t="shared" si="82"/>
        <v>15000</v>
      </c>
      <c r="AD52" s="680">
        <f t="shared" si="90"/>
        <v>165000</v>
      </c>
      <c r="AE52" s="675">
        <v>44621</v>
      </c>
      <c r="AF52" s="676">
        <f t="shared" si="115"/>
        <v>2</v>
      </c>
      <c r="AG52" s="680">
        <f t="shared" si="102"/>
        <v>3750</v>
      </c>
      <c r="AH52" s="680">
        <f t="shared" si="114"/>
        <v>18750</v>
      </c>
      <c r="AI52" s="680">
        <f t="shared" si="85"/>
        <v>161250</v>
      </c>
      <c r="AJ52" s="675">
        <v>44652</v>
      </c>
      <c r="AK52" s="676">
        <v>1</v>
      </c>
      <c r="AL52" s="680">
        <f t="shared" si="91"/>
        <v>1875</v>
      </c>
      <c r="AM52" s="680">
        <f t="shared" si="103"/>
        <v>20625</v>
      </c>
      <c r="AN52" s="680">
        <f t="shared" si="87"/>
        <v>159375</v>
      </c>
      <c r="AO52" s="676">
        <v>1</v>
      </c>
      <c r="AP52" s="680">
        <f t="shared" si="104"/>
        <v>1875</v>
      </c>
      <c r="AQ52" s="680">
        <f t="shared" si="105"/>
        <v>22500</v>
      </c>
      <c r="AR52" s="680">
        <f t="shared" si="106"/>
        <v>157500</v>
      </c>
    </row>
    <row r="53" spans="1:44" ht="31.5" x14ac:dyDescent="0.25">
      <c r="A53" s="692" t="s">
        <v>929</v>
      </c>
      <c r="B53" s="695" t="s">
        <v>930</v>
      </c>
      <c r="C53" s="675">
        <v>44322</v>
      </c>
      <c r="D53" s="675">
        <v>47238</v>
      </c>
      <c r="E53" s="676">
        <f t="shared" si="100"/>
        <v>96</v>
      </c>
      <c r="F53" s="676">
        <f t="shared" si="70"/>
        <v>8</v>
      </c>
      <c r="G53" s="697">
        <v>12080000</v>
      </c>
      <c r="H53" s="676">
        <f t="shared" si="101"/>
        <v>8</v>
      </c>
      <c r="I53" s="675">
        <v>44322</v>
      </c>
      <c r="J53" s="676"/>
      <c r="K53" s="676">
        <f t="shared" si="96"/>
        <v>1510000</v>
      </c>
      <c r="L53" s="676">
        <f t="shared" si="88"/>
        <v>125833.33333333333</v>
      </c>
      <c r="M53" s="676"/>
      <c r="N53" s="676"/>
      <c r="O53" s="676"/>
      <c r="P53" s="675"/>
      <c r="Q53" s="676"/>
      <c r="R53" s="676"/>
      <c r="S53" s="676"/>
      <c r="T53" s="676"/>
      <c r="U53" s="675"/>
      <c r="V53" s="698"/>
      <c r="W53" s="676"/>
      <c r="X53" s="676"/>
      <c r="Y53" s="676"/>
      <c r="Z53" s="675">
        <v>44561</v>
      </c>
      <c r="AA53" s="676">
        <f t="shared" si="117"/>
        <v>8</v>
      </c>
      <c r="AB53" s="680">
        <f t="shared" si="116"/>
        <v>1006666.6666666666</v>
      </c>
      <c r="AC53" s="680">
        <f t="shared" si="82"/>
        <v>1006666.6666666666</v>
      </c>
      <c r="AD53" s="680">
        <f t="shared" si="90"/>
        <v>11073333.333333334</v>
      </c>
      <c r="AE53" s="675">
        <v>44621</v>
      </c>
      <c r="AF53" s="676">
        <f t="shared" si="115"/>
        <v>2</v>
      </c>
      <c r="AG53" s="680">
        <f t="shared" si="102"/>
        <v>251666.66666666666</v>
      </c>
      <c r="AH53" s="680">
        <f t="shared" si="114"/>
        <v>1258333.3333333333</v>
      </c>
      <c r="AI53" s="680">
        <f t="shared" si="85"/>
        <v>10821666.666666666</v>
      </c>
      <c r="AJ53" s="675">
        <v>44652</v>
      </c>
      <c r="AK53" s="676">
        <v>1</v>
      </c>
      <c r="AL53" s="680">
        <f t="shared" si="91"/>
        <v>125833.33333333333</v>
      </c>
      <c r="AM53" s="680">
        <f t="shared" si="103"/>
        <v>1384166.6666666665</v>
      </c>
      <c r="AN53" s="680">
        <f t="shared" si="87"/>
        <v>10695833.333333334</v>
      </c>
      <c r="AO53" s="676">
        <v>1</v>
      </c>
      <c r="AP53" s="680">
        <f t="shared" si="104"/>
        <v>125833.33333333333</v>
      </c>
      <c r="AQ53" s="680">
        <f t="shared" si="105"/>
        <v>1509999.9999999998</v>
      </c>
      <c r="AR53" s="680">
        <f t="shared" si="106"/>
        <v>10570000</v>
      </c>
    </row>
    <row r="54" spans="1:44" x14ac:dyDescent="0.25">
      <c r="A54" s="692" t="s">
        <v>931</v>
      </c>
      <c r="B54" s="695" t="s">
        <v>932</v>
      </c>
      <c r="C54" s="675">
        <v>44334</v>
      </c>
      <c r="D54" s="675">
        <v>45777</v>
      </c>
      <c r="E54" s="676">
        <f t="shared" si="100"/>
        <v>48</v>
      </c>
      <c r="F54" s="676">
        <f t="shared" si="70"/>
        <v>4</v>
      </c>
      <c r="G54" s="697">
        <v>250000</v>
      </c>
      <c r="H54" s="676">
        <f t="shared" si="101"/>
        <v>4</v>
      </c>
      <c r="I54" s="675">
        <v>44334</v>
      </c>
      <c r="J54" s="676"/>
      <c r="K54" s="676">
        <f t="shared" si="96"/>
        <v>62500</v>
      </c>
      <c r="L54" s="676">
        <f t="shared" si="88"/>
        <v>5208.333333333333</v>
      </c>
      <c r="M54" s="676"/>
      <c r="N54" s="676"/>
      <c r="O54" s="676"/>
      <c r="P54" s="675"/>
      <c r="Q54" s="676"/>
      <c r="R54" s="676"/>
      <c r="S54" s="676"/>
      <c r="T54" s="676"/>
      <c r="U54" s="675"/>
      <c r="V54" s="698"/>
      <c r="W54" s="676"/>
      <c r="X54" s="676"/>
      <c r="Y54" s="676"/>
      <c r="Z54" s="675">
        <v>44561</v>
      </c>
      <c r="AA54" s="676">
        <f>DATEDIF(C54,Z54,"m")</f>
        <v>7</v>
      </c>
      <c r="AB54" s="680">
        <f t="shared" si="116"/>
        <v>36458.333333333328</v>
      </c>
      <c r="AC54" s="680">
        <f t="shared" si="82"/>
        <v>36458.333333333328</v>
      </c>
      <c r="AD54" s="680">
        <f t="shared" si="90"/>
        <v>213541.66666666669</v>
      </c>
      <c r="AE54" s="675">
        <v>44621</v>
      </c>
      <c r="AF54" s="676">
        <f t="shared" si="115"/>
        <v>2</v>
      </c>
      <c r="AG54" s="680">
        <f t="shared" si="102"/>
        <v>10416.666666666666</v>
      </c>
      <c r="AH54" s="680">
        <f t="shared" si="114"/>
        <v>46874.999999999993</v>
      </c>
      <c r="AI54" s="680">
        <f t="shared" si="85"/>
        <v>203125</v>
      </c>
      <c r="AJ54" s="675">
        <v>44652</v>
      </c>
      <c r="AK54" s="676">
        <v>1</v>
      </c>
      <c r="AL54" s="680">
        <f t="shared" si="91"/>
        <v>5208.333333333333</v>
      </c>
      <c r="AM54" s="680">
        <f t="shared" si="103"/>
        <v>52083.333333333328</v>
      </c>
      <c r="AN54" s="680">
        <f t="shared" si="87"/>
        <v>197916.66666666669</v>
      </c>
      <c r="AO54" s="676">
        <v>1</v>
      </c>
      <c r="AP54" s="680">
        <f t="shared" si="104"/>
        <v>5208.333333333333</v>
      </c>
      <c r="AQ54" s="680">
        <f t="shared" si="105"/>
        <v>57291.666666666664</v>
      </c>
      <c r="AR54" s="680">
        <f t="shared" si="106"/>
        <v>192708.33333333334</v>
      </c>
    </row>
    <row r="55" spans="1:44" x14ac:dyDescent="0.25">
      <c r="A55" s="692" t="s">
        <v>933</v>
      </c>
      <c r="B55" s="695" t="s">
        <v>934</v>
      </c>
      <c r="C55" s="675">
        <v>44361</v>
      </c>
      <c r="D55" s="675">
        <v>45808</v>
      </c>
      <c r="E55" s="676">
        <f t="shared" si="100"/>
        <v>48</v>
      </c>
      <c r="F55" s="676">
        <f t="shared" si="70"/>
        <v>4</v>
      </c>
      <c r="G55" s="697">
        <v>14000000</v>
      </c>
      <c r="H55" s="676">
        <f t="shared" si="101"/>
        <v>4</v>
      </c>
      <c r="I55" s="675">
        <v>44361</v>
      </c>
      <c r="J55" s="676"/>
      <c r="K55" s="676">
        <f t="shared" si="96"/>
        <v>3500000</v>
      </c>
      <c r="L55" s="676">
        <f t="shared" si="88"/>
        <v>291666.66666666669</v>
      </c>
      <c r="M55" s="676"/>
      <c r="N55" s="676"/>
      <c r="O55" s="676"/>
      <c r="P55" s="675"/>
      <c r="Q55" s="676"/>
      <c r="R55" s="676"/>
      <c r="S55" s="676"/>
      <c r="T55" s="676"/>
      <c r="U55" s="675"/>
      <c r="V55" s="698"/>
      <c r="W55" s="676"/>
      <c r="X55" s="676"/>
      <c r="Y55" s="676"/>
      <c r="Z55" s="675">
        <v>44561</v>
      </c>
      <c r="AA55" s="676">
        <f t="shared" si="117"/>
        <v>7</v>
      </c>
      <c r="AB55" s="680">
        <f t="shared" si="116"/>
        <v>2041666.6666666667</v>
      </c>
      <c r="AC55" s="680">
        <f t="shared" si="82"/>
        <v>2041666.6666666667</v>
      </c>
      <c r="AD55" s="680">
        <f t="shared" si="90"/>
        <v>11958333.333333334</v>
      </c>
      <c r="AE55" s="675">
        <v>44621</v>
      </c>
      <c r="AF55" s="676">
        <f t="shared" si="115"/>
        <v>2</v>
      </c>
      <c r="AG55" s="680">
        <f t="shared" si="102"/>
        <v>583333.33333333337</v>
      </c>
      <c r="AH55" s="680">
        <f t="shared" si="114"/>
        <v>2625000</v>
      </c>
      <c r="AI55" s="680">
        <f t="shared" si="85"/>
        <v>11375000</v>
      </c>
      <c r="AJ55" s="675">
        <v>44652</v>
      </c>
      <c r="AK55" s="676">
        <v>1</v>
      </c>
      <c r="AL55" s="680">
        <f t="shared" si="91"/>
        <v>291666.66666666669</v>
      </c>
      <c r="AM55" s="680">
        <f t="shared" si="103"/>
        <v>2916666.6666666665</v>
      </c>
      <c r="AN55" s="680">
        <f t="shared" si="87"/>
        <v>11083333.333333334</v>
      </c>
      <c r="AO55" s="676">
        <v>1</v>
      </c>
      <c r="AP55" s="680">
        <f t="shared" si="104"/>
        <v>291666.66666666669</v>
      </c>
      <c r="AQ55" s="680">
        <f t="shared" si="105"/>
        <v>3208333.333333333</v>
      </c>
      <c r="AR55" s="680">
        <f t="shared" si="106"/>
        <v>10791666.666666668</v>
      </c>
    </row>
    <row r="56" spans="1:44" x14ac:dyDescent="0.25">
      <c r="A56" s="692" t="s">
        <v>935</v>
      </c>
      <c r="B56" s="695" t="s">
        <v>936</v>
      </c>
      <c r="C56" s="675">
        <v>44383</v>
      </c>
      <c r="D56" s="675">
        <v>45838</v>
      </c>
      <c r="E56" s="676">
        <f t="shared" si="100"/>
        <v>48</v>
      </c>
      <c r="F56" s="676">
        <f t="shared" si="70"/>
        <v>4</v>
      </c>
      <c r="G56" s="697">
        <v>4500000</v>
      </c>
      <c r="H56" s="676">
        <f t="shared" si="101"/>
        <v>4</v>
      </c>
      <c r="I56" s="675">
        <v>44561</v>
      </c>
      <c r="J56" s="676"/>
      <c r="K56" s="676">
        <f t="shared" si="96"/>
        <v>1125000</v>
      </c>
      <c r="L56" s="676">
        <f t="shared" si="88"/>
        <v>93750</v>
      </c>
      <c r="M56" s="676"/>
      <c r="N56" s="676"/>
      <c r="O56" s="676"/>
      <c r="P56" s="675"/>
      <c r="Q56" s="676"/>
      <c r="R56" s="676"/>
      <c r="S56" s="676"/>
      <c r="T56" s="676"/>
      <c r="U56" s="675"/>
      <c r="V56" s="698"/>
      <c r="W56" s="676"/>
      <c r="X56" s="676"/>
      <c r="Y56" s="676"/>
      <c r="Z56" s="675">
        <v>44561</v>
      </c>
      <c r="AA56" s="676">
        <f>DATEDIF(C56,Z56,"m")+1</f>
        <v>6</v>
      </c>
      <c r="AB56" s="680">
        <f t="shared" si="116"/>
        <v>562500</v>
      </c>
      <c r="AC56" s="680">
        <f t="shared" si="82"/>
        <v>562500</v>
      </c>
      <c r="AD56" s="680">
        <f>G56-AC56</f>
        <v>3937500</v>
      </c>
      <c r="AE56" s="675">
        <v>44621</v>
      </c>
      <c r="AF56" s="676">
        <f t="shared" si="115"/>
        <v>2</v>
      </c>
      <c r="AG56" s="680">
        <f t="shared" si="102"/>
        <v>187500</v>
      </c>
      <c r="AH56" s="680">
        <f t="shared" si="114"/>
        <v>750000</v>
      </c>
      <c r="AI56" s="680">
        <f t="shared" si="85"/>
        <v>3750000</v>
      </c>
      <c r="AJ56" s="675">
        <v>44652</v>
      </c>
      <c r="AK56" s="676">
        <v>1</v>
      </c>
      <c r="AL56" s="680">
        <f t="shared" si="91"/>
        <v>93750</v>
      </c>
      <c r="AM56" s="680">
        <f t="shared" si="103"/>
        <v>843750</v>
      </c>
      <c r="AN56" s="680">
        <f t="shared" si="87"/>
        <v>3656250</v>
      </c>
      <c r="AO56" s="676">
        <v>1</v>
      </c>
      <c r="AP56" s="680">
        <f t="shared" si="104"/>
        <v>93750</v>
      </c>
      <c r="AQ56" s="680">
        <f t="shared" si="105"/>
        <v>937500</v>
      </c>
      <c r="AR56" s="680">
        <f t="shared" si="106"/>
        <v>3562500</v>
      </c>
    </row>
    <row r="57" spans="1:44" ht="15.75" customHeight="1" x14ac:dyDescent="0.25">
      <c r="A57" s="692" t="s">
        <v>937</v>
      </c>
      <c r="B57" s="692" t="s">
        <v>938</v>
      </c>
      <c r="C57" s="675">
        <v>44411</v>
      </c>
      <c r="D57" s="675">
        <v>45869</v>
      </c>
      <c r="E57" s="676">
        <f t="shared" si="100"/>
        <v>48</v>
      </c>
      <c r="F57" s="676"/>
      <c r="G57" s="677">
        <v>10000000</v>
      </c>
      <c r="H57" s="676">
        <v>4</v>
      </c>
      <c r="I57" s="675">
        <v>44561</v>
      </c>
      <c r="J57" s="676"/>
      <c r="K57" s="676">
        <f t="shared" si="96"/>
        <v>2500000</v>
      </c>
      <c r="L57" s="676">
        <f t="shared" si="88"/>
        <v>208333.33333333334</v>
      </c>
      <c r="M57" s="676"/>
      <c r="N57" s="676"/>
      <c r="O57" s="676"/>
      <c r="P57" s="675"/>
      <c r="Q57" s="676"/>
      <c r="R57" s="676"/>
      <c r="S57" s="676"/>
      <c r="T57" s="676"/>
      <c r="U57" s="675"/>
      <c r="V57" s="676"/>
      <c r="W57" s="676"/>
      <c r="X57" s="676"/>
      <c r="Y57" s="676"/>
      <c r="Z57" s="675">
        <v>44561</v>
      </c>
      <c r="AA57" s="676">
        <f t="shared" si="117"/>
        <v>5</v>
      </c>
      <c r="AB57" s="680">
        <f t="shared" si="116"/>
        <v>1041666.6666666667</v>
      </c>
      <c r="AC57" s="680">
        <f t="shared" si="82"/>
        <v>1041666.6666666667</v>
      </c>
      <c r="AD57" s="680">
        <f t="shared" si="90"/>
        <v>8958333.333333334</v>
      </c>
      <c r="AE57" s="675">
        <v>44621</v>
      </c>
      <c r="AF57" s="676">
        <f t="shared" si="115"/>
        <v>2</v>
      </c>
      <c r="AG57" s="680">
        <f t="shared" si="102"/>
        <v>416666.66666666669</v>
      </c>
      <c r="AH57" s="680">
        <f t="shared" si="114"/>
        <v>1458333.3333333335</v>
      </c>
      <c r="AI57" s="680">
        <f t="shared" si="85"/>
        <v>8541666.666666666</v>
      </c>
      <c r="AJ57" s="675">
        <v>44652</v>
      </c>
      <c r="AK57" s="676">
        <v>1</v>
      </c>
      <c r="AL57" s="680">
        <f t="shared" si="91"/>
        <v>208333.33333333334</v>
      </c>
      <c r="AM57" s="680">
        <f t="shared" si="103"/>
        <v>1666666.6666666667</v>
      </c>
      <c r="AN57" s="680">
        <f t="shared" si="87"/>
        <v>8333333.333333333</v>
      </c>
      <c r="AO57" s="676">
        <v>1</v>
      </c>
      <c r="AP57" s="680">
        <f t="shared" si="104"/>
        <v>208333.33333333334</v>
      </c>
      <c r="AQ57" s="680">
        <f t="shared" si="105"/>
        <v>1875000</v>
      </c>
      <c r="AR57" s="680">
        <f t="shared" si="106"/>
        <v>8125000</v>
      </c>
    </row>
    <row r="58" spans="1:44" x14ac:dyDescent="0.25">
      <c r="A58" s="692" t="s">
        <v>939</v>
      </c>
      <c r="B58" s="692" t="s">
        <v>940</v>
      </c>
      <c r="C58" s="675">
        <v>44413</v>
      </c>
      <c r="D58" s="675">
        <v>45869</v>
      </c>
      <c r="E58" s="676">
        <f t="shared" si="100"/>
        <v>48</v>
      </c>
      <c r="F58" s="676"/>
      <c r="G58" s="677">
        <v>670000</v>
      </c>
      <c r="H58" s="676">
        <v>4</v>
      </c>
      <c r="I58" s="675">
        <v>44561</v>
      </c>
      <c r="J58" s="676"/>
      <c r="K58" s="676">
        <f t="shared" si="96"/>
        <v>167500</v>
      </c>
      <c r="L58" s="676">
        <f t="shared" si="88"/>
        <v>13958.333333333334</v>
      </c>
      <c r="M58" s="676"/>
      <c r="N58" s="676"/>
      <c r="O58" s="676"/>
      <c r="P58" s="675"/>
      <c r="Q58" s="676"/>
      <c r="R58" s="676"/>
      <c r="S58" s="676"/>
      <c r="T58" s="676"/>
      <c r="U58" s="675"/>
      <c r="V58" s="676"/>
      <c r="W58" s="676"/>
      <c r="X58" s="676"/>
      <c r="Y58" s="676"/>
      <c r="Z58" s="675">
        <v>44561</v>
      </c>
      <c r="AA58" s="676">
        <f t="shared" si="117"/>
        <v>5</v>
      </c>
      <c r="AB58" s="680">
        <f t="shared" si="116"/>
        <v>69791.666666666672</v>
      </c>
      <c r="AC58" s="680">
        <f t="shared" si="82"/>
        <v>69791.666666666672</v>
      </c>
      <c r="AD58" s="680">
        <f t="shared" si="90"/>
        <v>600208.33333333337</v>
      </c>
      <c r="AE58" s="675">
        <v>44621</v>
      </c>
      <c r="AF58" s="676">
        <f t="shared" si="115"/>
        <v>2</v>
      </c>
      <c r="AG58" s="680">
        <f t="shared" si="102"/>
        <v>27916.666666666668</v>
      </c>
      <c r="AH58" s="680">
        <f t="shared" si="114"/>
        <v>97708.333333333343</v>
      </c>
      <c r="AI58" s="680">
        <f t="shared" si="85"/>
        <v>572291.66666666663</v>
      </c>
      <c r="AJ58" s="675">
        <v>44652</v>
      </c>
      <c r="AK58" s="676">
        <v>1</v>
      </c>
      <c r="AL58" s="680">
        <f t="shared" si="91"/>
        <v>13958.333333333334</v>
      </c>
      <c r="AM58" s="680">
        <f t="shared" si="103"/>
        <v>111666.66666666667</v>
      </c>
      <c r="AN58" s="680">
        <f t="shared" si="87"/>
        <v>558333.33333333337</v>
      </c>
      <c r="AO58" s="676">
        <v>1</v>
      </c>
      <c r="AP58" s="680">
        <f t="shared" si="104"/>
        <v>13958.333333333334</v>
      </c>
      <c r="AQ58" s="680">
        <f t="shared" si="105"/>
        <v>125625</v>
      </c>
      <c r="AR58" s="680">
        <f t="shared" si="106"/>
        <v>544375</v>
      </c>
    </row>
    <row r="59" spans="1:44" x14ac:dyDescent="0.25">
      <c r="A59" s="692" t="s">
        <v>941</v>
      </c>
      <c r="B59" s="692" t="s">
        <v>940</v>
      </c>
      <c r="C59" s="675">
        <v>44415</v>
      </c>
      <c r="D59" s="675">
        <v>45869</v>
      </c>
      <c r="E59" s="676">
        <f t="shared" si="100"/>
        <v>48</v>
      </c>
      <c r="F59" s="676"/>
      <c r="G59" s="677">
        <v>4812000</v>
      </c>
      <c r="H59" s="676">
        <v>4</v>
      </c>
      <c r="I59" s="675">
        <v>44561</v>
      </c>
      <c r="J59" s="676"/>
      <c r="K59" s="676">
        <f t="shared" si="96"/>
        <v>1203000</v>
      </c>
      <c r="L59" s="676">
        <f t="shared" si="88"/>
        <v>100250</v>
      </c>
      <c r="M59" s="676"/>
      <c r="N59" s="676"/>
      <c r="O59" s="676"/>
      <c r="P59" s="675"/>
      <c r="Q59" s="676"/>
      <c r="R59" s="676"/>
      <c r="S59" s="676"/>
      <c r="T59" s="676"/>
      <c r="U59" s="675"/>
      <c r="V59" s="676"/>
      <c r="W59" s="676"/>
      <c r="X59" s="676"/>
      <c r="Y59" s="676"/>
      <c r="Z59" s="675">
        <v>44561</v>
      </c>
      <c r="AA59" s="676">
        <f t="shared" si="117"/>
        <v>5</v>
      </c>
      <c r="AB59" s="680">
        <f t="shared" si="116"/>
        <v>501250</v>
      </c>
      <c r="AC59" s="680">
        <f t="shared" si="82"/>
        <v>501250</v>
      </c>
      <c r="AD59" s="680">
        <f t="shared" si="90"/>
        <v>4310750</v>
      </c>
      <c r="AE59" s="675">
        <v>44621</v>
      </c>
      <c r="AF59" s="676">
        <f t="shared" si="115"/>
        <v>2</v>
      </c>
      <c r="AG59" s="680">
        <f t="shared" si="102"/>
        <v>200500</v>
      </c>
      <c r="AH59" s="680">
        <f t="shared" si="114"/>
        <v>701750</v>
      </c>
      <c r="AI59" s="680">
        <f t="shared" si="85"/>
        <v>4110250</v>
      </c>
      <c r="AJ59" s="675">
        <v>44652</v>
      </c>
      <c r="AK59" s="676">
        <v>1</v>
      </c>
      <c r="AL59" s="680">
        <f t="shared" si="91"/>
        <v>100250</v>
      </c>
      <c r="AM59" s="680">
        <f t="shared" si="103"/>
        <v>802000</v>
      </c>
      <c r="AN59" s="680">
        <f t="shared" si="87"/>
        <v>4010000</v>
      </c>
      <c r="AO59" s="676">
        <v>1</v>
      </c>
      <c r="AP59" s="680">
        <f t="shared" si="104"/>
        <v>100250</v>
      </c>
      <c r="AQ59" s="680">
        <f t="shared" si="105"/>
        <v>902250</v>
      </c>
      <c r="AR59" s="680">
        <f t="shared" si="106"/>
        <v>3909750</v>
      </c>
    </row>
    <row r="60" spans="1:44" ht="15.75" customHeight="1" x14ac:dyDescent="0.25">
      <c r="A60" s="692" t="s">
        <v>942</v>
      </c>
      <c r="B60" s="692" t="s">
        <v>943</v>
      </c>
      <c r="C60" s="675">
        <v>44417</v>
      </c>
      <c r="D60" s="675">
        <v>45869</v>
      </c>
      <c r="E60" s="676">
        <f t="shared" si="100"/>
        <v>48</v>
      </c>
      <c r="F60" s="676"/>
      <c r="G60" s="677">
        <v>30000000</v>
      </c>
      <c r="H60" s="676">
        <v>4</v>
      </c>
      <c r="I60" s="675">
        <v>44561</v>
      </c>
      <c r="J60" s="676"/>
      <c r="K60" s="676">
        <f t="shared" si="96"/>
        <v>7500000</v>
      </c>
      <c r="L60" s="676">
        <f t="shared" si="88"/>
        <v>625000</v>
      </c>
      <c r="M60" s="676"/>
      <c r="N60" s="676"/>
      <c r="O60" s="676"/>
      <c r="P60" s="675"/>
      <c r="Q60" s="676"/>
      <c r="R60" s="676"/>
      <c r="S60" s="676"/>
      <c r="T60" s="676"/>
      <c r="U60" s="675"/>
      <c r="V60" s="676"/>
      <c r="W60" s="676"/>
      <c r="X60" s="676"/>
      <c r="Y60" s="676"/>
      <c r="Z60" s="675">
        <v>44561</v>
      </c>
      <c r="AA60" s="676">
        <f t="shared" si="117"/>
        <v>5</v>
      </c>
      <c r="AB60" s="680">
        <f t="shared" si="116"/>
        <v>3125000</v>
      </c>
      <c r="AC60" s="680">
        <f t="shared" si="82"/>
        <v>3125000</v>
      </c>
      <c r="AD60" s="680">
        <f t="shared" si="90"/>
        <v>26875000</v>
      </c>
      <c r="AE60" s="675">
        <v>44621</v>
      </c>
      <c r="AF60" s="676">
        <f t="shared" si="115"/>
        <v>2</v>
      </c>
      <c r="AG60" s="680">
        <f t="shared" si="102"/>
        <v>1250000</v>
      </c>
      <c r="AH60" s="680">
        <f t="shared" si="114"/>
        <v>4375000</v>
      </c>
      <c r="AI60" s="680">
        <f t="shared" si="85"/>
        <v>25625000</v>
      </c>
      <c r="AJ60" s="675">
        <v>44652</v>
      </c>
      <c r="AK60" s="676">
        <v>1</v>
      </c>
      <c r="AL60" s="680">
        <f t="shared" si="91"/>
        <v>625000</v>
      </c>
      <c r="AM60" s="680">
        <f t="shared" si="103"/>
        <v>5000000</v>
      </c>
      <c r="AN60" s="680">
        <f t="shared" si="87"/>
        <v>25000000</v>
      </c>
      <c r="AO60" s="676">
        <v>1</v>
      </c>
      <c r="AP60" s="680">
        <f t="shared" si="104"/>
        <v>625000</v>
      </c>
      <c r="AQ60" s="680">
        <f t="shared" si="105"/>
        <v>5625000</v>
      </c>
      <c r="AR60" s="680">
        <f t="shared" si="106"/>
        <v>24375000</v>
      </c>
    </row>
    <row r="61" spans="1:44" ht="15.75" customHeight="1" x14ac:dyDescent="0.25">
      <c r="A61" s="692" t="s">
        <v>944</v>
      </c>
      <c r="B61" s="692" t="s">
        <v>945</v>
      </c>
      <c r="C61" s="675">
        <v>44418</v>
      </c>
      <c r="D61" s="675">
        <v>45869</v>
      </c>
      <c r="E61" s="676">
        <f t="shared" si="100"/>
        <v>48</v>
      </c>
      <c r="F61" s="676"/>
      <c r="G61" s="677">
        <v>1461900</v>
      </c>
      <c r="H61" s="676">
        <v>4</v>
      </c>
      <c r="I61" s="675">
        <v>44561</v>
      </c>
      <c r="J61" s="676"/>
      <c r="K61" s="676">
        <f t="shared" si="96"/>
        <v>365475</v>
      </c>
      <c r="L61" s="676">
        <f t="shared" si="88"/>
        <v>30456.25</v>
      </c>
      <c r="M61" s="676"/>
      <c r="N61" s="676"/>
      <c r="O61" s="676"/>
      <c r="P61" s="675"/>
      <c r="Q61" s="676"/>
      <c r="R61" s="676"/>
      <c r="S61" s="676"/>
      <c r="T61" s="676"/>
      <c r="U61" s="675"/>
      <c r="V61" s="676"/>
      <c r="W61" s="676"/>
      <c r="X61" s="676"/>
      <c r="Y61" s="676"/>
      <c r="Z61" s="675">
        <v>44561</v>
      </c>
      <c r="AA61" s="676">
        <f t="shared" si="117"/>
        <v>5</v>
      </c>
      <c r="AB61" s="680">
        <f t="shared" si="116"/>
        <v>152281.25</v>
      </c>
      <c r="AC61" s="680">
        <f t="shared" si="82"/>
        <v>152281.25</v>
      </c>
      <c r="AD61" s="680">
        <f t="shared" si="90"/>
        <v>1309618.75</v>
      </c>
      <c r="AE61" s="675">
        <v>44621</v>
      </c>
      <c r="AF61" s="676">
        <f t="shared" si="115"/>
        <v>2</v>
      </c>
      <c r="AG61" s="680">
        <f t="shared" si="102"/>
        <v>60912.5</v>
      </c>
      <c r="AH61" s="680">
        <f t="shared" si="114"/>
        <v>213193.75</v>
      </c>
      <c r="AI61" s="680">
        <f t="shared" si="85"/>
        <v>1248706.25</v>
      </c>
      <c r="AJ61" s="675">
        <v>44652</v>
      </c>
      <c r="AK61" s="676">
        <v>1</v>
      </c>
      <c r="AL61" s="680">
        <f t="shared" si="91"/>
        <v>30456.25</v>
      </c>
      <c r="AM61" s="680">
        <f t="shared" si="103"/>
        <v>243650</v>
      </c>
      <c r="AN61" s="680">
        <f t="shared" si="87"/>
        <v>1218250</v>
      </c>
      <c r="AO61" s="676">
        <v>1</v>
      </c>
      <c r="AP61" s="680">
        <f t="shared" si="104"/>
        <v>30456.25</v>
      </c>
      <c r="AQ61" s="680">
        <f t="shared" si="105"/>
        <v>274106.25</v>
      </c>
      <c r="AR61" s="680">
        <f t="shared" si="106"/>
        <v>1187793.75</v>
      </c>
    </row>
    <row r="62" spans="1:44" ht="15.75" customHeight="1" x14ac:dyDescent="0.25">
      <c r="A62" s="692" t="s">
        <v>946</v>
      </c>
      <c r="B62" s="692" t="s">
        <v>947</v>
      </c>
      <c r="C62" s="675">
        <v>44512</v>
      </c>
      <c r="D62" s="675">
        <v>47422</v>
      </c>
      <c r="E62" s="676">
        <f t="shared" si="100"/>
        <v>96</v>
      </c>
      <c r="F62" s="676"/>
      <c r="G62" s="677">
        <v>7600000</v>
      </c>
      <c r="H62" s="676">
        <v>8</v>
      </c>
      <c r="I62" s="675">
        <v>44561</v>
      </c>
      <c r="J62" s="676"/>
      <c r="K62" s="676">
        <f t="shared" si="96"/>
        <v>950000</v>
      </c>
      <c r="L62" s="676">
        <f t="shared" si="88"/>
        <v>79166.666666666672</v>
      </c>
      <c r="M62" s="676"/>
      <c r="N62" s="676"/>
      <c r="O62" s="676"/>
      <c r="P62" s="675"/>
      <c r="Q62" s="676"/>
      <c r="R62" s="676"/>
      <c r="S62" s="676"/>
      <c r="T62" s="676"/>
      <c r="U62" s="675"/>
      <c r="V62" s="676"/>
      <c r="W62" s="676"/>
      <c r="X62" s="676"/>
      <c r="Y62" s="676"/>
      <c r="Z62" s="675">
        <v>44561</v>
      </c>
      <c r="AA62" s="676">
        <f t="shared" si="117"/>
        <v>2</v>
      </c>
      <c r="AB62" s="680">
        <f t="shared" si="116"/>
        <v>158333.33333333334</v>
      </c>
      <c r="AC62" s="680">
        <f t="shared" si="82"/>
        <v>158333.33333333334</v>
      </c>
      <c r="AD62" s="680">
        <f t="shared" si="90"/>
        <v>7441666.666666667</v>
      </c>
      <c r="AE62" s="675">
        <v>44621</v>
      </c>
      <c r="AF62" s="676">
        <f t="shared" si="115"/>
        <v>2</v>
      </c>
      <c r="AG62" s="680">
        <f t="shared" si="102"/>
        <v>158333.33333333334</v>
      </c>
      <c r="AH62" s="680">
        <f t="shared" si="114"/>
        <v>316666.66666666669</v>
      </c>
      <c r="AI62" s="680">
        <f t="shared" si="85"/>
        <v>7283333.333333333</v>
      </c>
      <c r="AJ62" s="675">
        <v>44652</v>
      </c>
      <c r="AK62" s="676">
        <v>1</v>
      </c>
      <c r="AL62" s="680">
        <f t="shared" si="91"/>
        <v>79166.666666666672</v>
      </c>
      <c r="AM62" s="680">
        <f t="shared" si="103"/>
        <v>395833.33333333337</v>
      </c>
      <c r="AN62" s="680">
        <f t="shared" si="87"/>
        <v>7204166.666666667</v>
      </c>
      <c r="AO62" s="676">
        <v>1</v>
      </c>
      <c r="AP62" s="680">
        <f t="shared" si="104"/>
        <v>79166.666666666672</v>
      </c>
      <c r="AQ62" s="680">
        <f t="shared" si="105"/>
        <v>475000.00000000006</v>
      </c>
      <c r="AR62" s="680">
        <f t="shared" si="106"/>
        <v>7125000</v>
      </c>
    </row>
    <row r="63" spans="1:44" ht="31.5" x14ac:dyDescent="0.25">
      <c r="A63" s="692" t="s">
        <v>948</v>
      </c>
      <c r="B63" s="692" t="s">
        <v>949</v>
      </c>
      <c r="C63" s="675">
        <v>44533</v>
      </c>
      <c r="D63" s="675">
        <v>45991</v>
      </c>
      <c r="E63" s="676">
        <f t="shared" si="100"/>
        <v>48</v>
      </c>
      <c r="F63" s="676"/>
      <c r="G63" s="677">
        <v>850000</v>
      </c>
      <c r="H63" s="676">
        <v>4</v>
      </c>
      <c r="I63" s="675">
        <v>44561</v>
      </c>
      <c r="J63" s="676"/>
      <c r="K63" s="676">
        <f t="shared" si="96"/>
        <v>212500</v>
      </c>
      <c r="L63" s="676">
        <f t="shared" si="88"/>
        <v>17708.333333333332</v>
      </c>
      <c r="M63" s="676"/>
      <c r="N63" s="676"/>
      <c r="O63" s="676"/>
      <c r="P63" s="675"/>
      <c r="Q63" s="676"/>
      <c r="R63" s="676"/>
      <c r="S63" s="676"/>
      <c r="T63" s="676"/>
      <c r="U63" s="675"/>
      <c r="V63" s="676"/>
      <c r="W63" s="676"/>
      <c r="X63" s="676"/>
      <c r="Y63" s="676"/>
      <c r="Z63" s="675">
        <v>44561</v>
      </c>
      <c r="AA63" s="676">
        <f t="shared" si="117"/>
        <v>1</v>
      </c>
      <c r="AB63" s="680">
        <f t="shared" si="116"/>
        <v>17708.333333333332</v>
      </c>
      <c r="AC63" s="680">
        <f t="shared" si="82"/>
        <v>17708.333333333332</v>
      </c>
      <c r="AD63" s="680">
        <f>G63-AC63</f>
        <v>832291.66666666663</v>
      </c>
      <c r="AE63" s="675">
        <v>44621</v>
      </c>
      <c r="AF63" s="676">
        <f t="shared" si="115"/>
        <v>2</v>
      </c>
      <c r="AG63" s="680">
        <f t="shared" si="102"/>
        <v>35416.666666666664</v>
      </c>
      <c r="AH63" s="680">
        <f t="shared" si="114"/>
        <v>53125</v>
      </c>
      <c r="AI63" s="680">
        <f t="shared" si="85"/>
        <v>796875</v>
      </c>
      <c r="AJ63" s="675">
        <v>44652</v>
      </c>
      <c r="AK63" s="676">
        <v>1</v>
      </c>
      <c r="AL63" s="680">
        <f t="shared" si="91"/>
        <v>17708.333333333332</v>
      </c>
      <c r="AM63" s="680">
        <f t="shared" si="103"/>
        <v>70833.333333333328</v>
      </c>
      <c r="AN63" s="680">
        <f t="shared" si="87"/>
        <v>779166.66666666663</v>
      </c>
      <c r="AO63" s="676">
        <v>1</v>
      </c>
      <c r="AP63" s="680">
        <f t="shared" si="104"/>
        <v>17708.333333333332</v>
      </c>
      <c r="AQ63" s="680">
        <f t="shared" si="105"/>
        <v>88541.666666666657</v>
      </c>
      <c r="AR63" s="680">
        <f t="shared" si="106"/>
        <v>761458.33333333337</v>
      </c>
    </row>
    <row r="64" spans="1:44" ht="15.75" customHeight="1" x14ac:dyDescent="0.25">
      <c r="A64" s="692" t="s">
        <v>950</v>
      </c>
      <c r="B64" s="692" t="s">
        <v>951</v>
      </c>
      <c r="C64" s="675">
        <v>44534</v>
      </c>
      <c r="D64" s="675">
        <v>45991</v>
      </c>
      <c r="E64" s="676">
        <f t="shared" si="100"/>
        <v>48</v>
      </c>
      <c r="F64" s="676"/>
      <c r="G64" s="677">
        <v>230000</v>
      </c>
      <c r="H64" s="676">
        <v>4</v>
      </c>
      <c r="I64" s="675">
        <v>44561</v>
      </c>
      <c r="J64" s="676"/>
      <c r="K64" s="676">
        <f t="shared" si="96"/>
        <v>57500</v>
      </c>
      <c r="L64" s="676">
        <f t="shared" si="88"/>
        <v>4791.666666666667</v>
      </c>
      <c r="M64" s="676"/>
      <c r="N64" s="676"/>
      <c r="O64" s="676"/>
      <c r="P64" s="675"/>
      <c r="Q64" s="676"/>
      <c r="R64" s="676"/>
      <c r="S64" s="676"/>
      <c r="T64" s="676"/>
      <c r="U64" s="675"/>
      <c r="V64" s="676"/>
      <c r="W64" s="676"/>
      <c r="X64" s="676"/>
      <c r="Y64" s="676"/>
      <c r="Z64" s="675">
        <v>44561</v>
      </c>
      <c r="AA64" s="676">
        <f t="shared" si="117"/>
        <v>1</v>
      </c>
      <c r="AB64" s="680">
        <f t="shared" si="116"/>
        <v>4791.666666666667</v>
      </c>
      <c r="AC64" s="680">
        <f t="shared" si="82"/>
        <v>4791.666666666667</v>
      </c>
      <c r="AD64" s="680">
        <f t="shared" si="90"/>
        <v>225208.33333333334</v>
      </c>
      <c r="AE64" s="675">
        <v>44621</v>
      </c>
      <c r="AF64" s="676">
        <f t="shared" si="115"/>
        <v>2</v>
      </c>
      <c r="AG64" s="680">
        <f t="shared" si="102"/>
        <v>9583.3333333333339</v>
      </c>
      <c r="AH64" s="680">
        <f t="shared" si="114"/>
        <v>14375</v>
      </c>
      <c r="AI64" s="680">
        <f t="shared" si="85"/>
        <v>215625</v>
      </c>
      <c r="AJ64" s="675">
        <v>44652</v>
      </c>
      <c r="AK64" s="676">
        <v>1</v>
      </c>
      <c r="AL64" s="680">
        <f t="shared" si="91"/>
        <v>4791.666666666667</v>
      </c>
      <c r="AM64" s="680">
        <f t="shared" si="103"/>
        <v>19166.666666666668</v>
      </c>
      <c r="AN64" s="680">
        <f t="shared" si="87"/>
        <v>210833.33333333334</v>
      </c>
      <c r="AO64" s="676">
        <v>1</v>
      </c>
      <c r="AP64" s="680">
        <f t="shared" si="104"/>
        <v>4791.666666666667</v>
      </c>
      <c r="AQ64" s="680">
        <f t="shared" si="105"/>
        <v>23958.333333333336</v>
      </c>
      <c r="AR64" s="680">
        <f t="shared" si="106"/>
        <v>206041.66666666666</v>
      </c>
    </row>
    <row r="65" spans="1:44" ht="15.75" customHeight="1" x14ac:dyDescent="0.25">
      <c r="A65" s="692" t="s">
        <v>952</v>
      </c>
      <c r="B65" s="692" t="s">
        <v>953</v>
      </c>
      <c r="C65" s="675">
        <v>44534</v>
      </c>
      <c r="D65" s="675">
        <v>45991</v>
      </c>
      <c r="E65" s="676">
        <f t="shared" si="100"/>
        <v>48</v>
      </c>
      <c r="F65" s="676"/>
      <c r="G65" s="677">
        <v>850000</v>
      </c>
      <c r="H65" s="676">
        <v>4</v>
      </c>
      <c r="I65" s="675">
        <v>44561</v>
      </c>
      <c r="J65" s="676"/>
      <c r="K65" s="676">
        <f t="shared" si="96"/>
        <v>212500</v>
      </c>
      <c r="L65" s="676">
        <f t="shared" si="88"/>
        <v>17708.333333333332</v>
      </c>
      <c r="M65" s="676"/>
      <c r="N65" s="676"/>
      <c r="O65" s="676"/>
      <c r="P65" s="675"/>
      <c r="Q65" s="676"/>
      <c r="R65" s="676"/>
      <c r="S65" s="676"/>
      <c r="T65" s="676"/>
      <c r="U65" s="675"/>
      <c r="V65" s="676"/>
      <c r="W65" s="676"/>
      <c r="X65" s="676"/>
      <c r="Y65" s="676"/>
      <c r="Z65" s="675">
        <v>44561</v>
      </c>
      <c r="AA65" s="676">
        <f t="shared" si="117"/>
        <v>1</v>
      </c>
      <c r="AB65" s="680">
        <f t="shared" si="116"/>
        <v>17708.333333333332</v>
      </c>
      <c r="AC65" s="680">
        <f t="shared" si="82"/>
        <v>17708.333333333332</v>
      </c>
      <c r="AD65" s="680">
        <f t="shared" si="90"/>
        <v>832291.66666666663</v>
      </c>
      <c r="AE65" s="675">
        <v>44621</v>
      </c>
      <c r="AF65" s="676">
        <f t="shared" si="115"/>
        <v>2</v>
      </c>
      <c r="AG65" s="680">
        <f t="shared" si="102"/>
        <v>35416.666666666664</v>
      </c>
      <c r="AH65" s="680">
        <f t="shared" si="114"/>
        <v>53125</v>
      </c>
      <c r="AI65" s="680">
        <f t="shared" si="85"/>
        <v>796875</v>
      </c>
      <c r="AJ65" s="675">
        <v>44652</v>
      </c>
      <c r="AK65" s="676">
        <v>1</v>
      </c>
      <c r="AL65" s="680">
        <f t="shared" si="91"/>
        <v>17708.333333333332</v>
      </c>
      <c r="AM65" s="680">
        <f t="shared" si="103"/>
        <v>70833.333333333328</v>
      </c>
      <c r="AN65" s="680">
        <f t="shared" si="87"/>
        <v>779166.66666666663</v>
      </c>
      <c r="AO65" s="676">
        <v>1</v>
      </c>
      <c r="AP65" s="680">
        <f t="shared" si="104"/>
        <v>17708.333333333332</v>
      </c>
      <c r="AQ65" s="680">
        <f t="shared" si="105"/>
        <v>88541.666666666657</v>
      </c>
      <c r="AR65" s="680">
        <f t="shared" si="106"/>
        <v>761458.33333333337</v>
      </c>
    </row>
    <row r="66" spans="1:44" ht="15.75" customHeight="1" x14ac:dyDescent="0.25">
      <c r="A66" s="692" t="s">
        <v>954</v>
      </c>
      <c r="B66" s="692" t="s">
        <v>955</v>
      </c>
      <c r="C66" s="675">
        <v>44535</v>
      </c>
      <c r="D66" s="675">
        <v>45991</v>
      </c>
      <c r="E66" s="676">
        <f t="shared" si="100"/>
        <v>48</v>
      </c>
      <c r="F66" s="676"/>
      <c r="G66" s="677">
        <v>18566000</v>
      </c>
      <c r="H66" s="676">
        <v>4</v>
      </c>
      <c r="I66" s="675">
        <v>44561</v>
      </c>
      <c r="J66" s="676"/>
      <c r="K66" s="676">
        <f t="shared" si="96"/>
        <v>4641500</v>
      </c>
      <c r="L66" s="676">
        <f t="shared" si="88"/>
        <v>386791.66666666669</v>
      </c>
      <c r="M66" s="676"/>
      <c r="N66" s="676"/>
      <c r="O66" s="676"/>
      <c r="P66" s="675"/>
      <c r="Q66" s="676"/>
      <c r="R66" s="676"/>
      <c r="S66" s="676"/>
      <c r="T66" s="676"/>
      <c r="U66" s="675"/>
      <c r="V66" s="676"/>
      <c r="W66" s="676"/>
      <c r="X66" s="676"/>
      <c r="Y66" s="676"/>
      <c r="Z66" s="675">
        <v>44561</v>
      </c>
      <c r="AA66" s="676">
        <f t="shared" si="117"/>
        <v>1</v>
      </c>
      <c r="AB66" s="680">
        <f t="shared" si="116"/>
        <v>386791.66666666669</v>
      </c>
      <c r="AC66" s="680">
        <f t="shared" si="82"/>
        <v>386791.66666666669</v>
      </c>
      <c r="AD66" s="680">
        <f>G66-AC66</f>
        <v>18179208.333333332</v>
      </c>
      <c r="AE66" s="675">
        <v>44621</v>
      </c>
      <c r="AF66" s="676">
        <f t="shared" si="115"/>
        <v>2</v>
      </c>
      <c r="AG66" s="680">
        <f t="shared" si="102"/>
        <v>773583.33333333337</v>
      </c>
      <c r="AH66" s="680">
        <f t="shared" si="114"/>
        <v>1160375</v>
      </c>
      <c r="AI66" s="680">
        <f t="shared" si="85"/>
        <v>17405625</v>
      </c>
      <c r="AJ66" s="675">
        <v>44652</v>
      </c>
      <c r="AK66" s="676">
        <v>1</v>
      </c>
      <c r="AL66" s="680">
        <f t="shared" si="91"/>
        <v>386791.66666666669</v>
      </c>
      <c r="AM66" s="680">
        <f t="shared" si="103"/>
        <v>1547166.6666666667</v>
      </c>
      <c r="AN66" s="680">
        <f t="shared" si="87"/>
        <v>17018833.333333332</v>
      </c>
      <c r="AO66" s="676">
        <v>1</v>
      </c>
      <c r="AP66" s="680">
        <f t="shared" si="104"/>
        <v>386791.66666666669</v>
      </c>
      <c r="AQ66" s="680">
        <f t="shared" si="105"/>
        <v>1933958.3333333335</v>
      </c>
      <c r="AR66" s="680">
        <f t="shared" si="106"/>
        <v>16632041.666666666</v>
      </c>
    </row>
    <row r="67" spans="1:44" ht="15.75" customHeight="1" x14ac:dyDescent="0.25">
      <c r="A67" s="692" t="s">
        <v>956</v>
      </c>
      <c r="B67" s="692" t="s">
        <v>957</v>
      </c>
      <c r="C67" s="675">
        <v>44569</v>
      </c>
      <c r="D67" s="675">
        <v>46022</v>
      </c>
      <c r="E67" s="676">
        <f t="shared" si="100"/>
        <v>48</v>
      </c>
      <c r="F67" s="676"/>
      <c r="G67" s="677">
        <v>400000</v>
      </c>
      <c r="H67" s="676">
        <v>4</v>
      </c>
      <c r="I67" s="675"/>
      <c r="J67" s="676"/>
      <c r="K67" s="676">
        <f t="shared" si="96"/>
        <v>100000</v>
      </c>
      <c r="L67" s="676">
        <f t="shared" si="88"/>
        <v>8333.3333333333339</v>
      </c>
      <c r="M67" s="678"/>
      <c r="N67" s="676"/>
      <c r="O67" s="678"/>
      <c r="P67" s="675"/>
      <c r="Q67" s="676"/>
      <c r="R67" s="678"/>
      <c r="S67" s="676"/>
      <c r="T67" s="678"/>
      <c r="U67" s="675"/>
      <c r="V67" s="676"/>
      <c r="W67" s="678"/>
      <c r="X67" s="676"/>
      <c r="Y67" s="678"/>
      <c r="Z67" s="675"/>
      <c r="AA67" s="676"/>
      <c r="AB67" s="679"/>
      <c r="AC67" s="680"/>
      <c r="AD67" s="679"/>
      <c r="AE67" s="675">
        <v>44621</v>
      </c>
      <c r="AF67" s="676">
        <v>2</v>
      </c>
      <c r="AG67" s="680">
        <f t="shared" si="102"/>
        <v>16666.666666666668</v>
      </c>
      <c r="AH67" s="680">
        <f t="shared" si="114"/>
        <v>16666.666666666668</v>
      </c>
      <c r="AI67" s="680">
        <f t="shared" si="85"/>
        <v>383333.33333333331</v>
      </c>
      <c r="AJ67" s="675">
        <v>44652</v>
      </c>
      <c r="AK67" s="676">
        <v>1</v>
      </c>
      <c r="AL67" s="680">
        <f t="shared" si="91"/>
        <v>8333.3333333333339</v>
      </c>
      <c r="AM67" s="680">
        <f t="shared" si="103"/>
        <v>25000</v>
      </c>
      <c r="AN67" s="680">
        <f t="shared" si="87"/>
        <v>375000</v>
      </c>
      <c r="AO67" s="676">
        <v>1</v>
      </c>
      <c r="AP67" s="680">
        <f t="shared" si="104"/>
        <v>8333.3333333333339</v>
      </c>
      <c r="AQ67" s="680">
        <f t="shared" si="105"/>
        <v>33333.333333333336</v>
      </c>
      <c r="AR67" s="680">
        <f t="shared" si="106"/>
        <v>366666.66666666669</v>
      </c>
    </row>
    <row r="68" spans="1:44" ht="15.75" customHeight="1" x14ac:dyDescent="0.25">
      <c r="A68" s="692" t="s">
        <v>956</v>
      </c>
      <c r="B68" s="692" t="s">
        <v>958</v>
      </c>
      <c r="C68" s="675">
        <v>44571</v>
      </c>
      <c r="D68" s="675">
        <v>46022</v>
      </c>
      <c r="E68" s="676">
        <f t="shared" si="100"/>
        <v>48</v>
      </c>
      <c r="F68" s="676"/>
      <c r="G68" s="677">
        <v>1500000</v>
      </c>
      <c r="H68" s="676">
        <v>4</v>
      </c>
      <c r="I68" s="675"/>
      <c r="J68" s="676"/>
      <c r="K68" s="676">
        <f t="shared" si="96"/>
        <v>375000</v>
      </c>
      <c r="L68" s="676">
        <f t="shared" si="88"/>
        <v>31250</v>
      </c>
      <c r="M68" s="678"/>
      <c r="N68" s="676"/>
      <c r="O68" s="678"/>
      <c r="P68" s="675"/>
      <c r="Q68" s="676"/>
      <c r="R68" s="678"/>
      <c r="S68" s="676"/>
      <c r="T68" s="678"/>
      <c r="U68" s="675"/>
      <c r="V68" s="676"/>
      <c r="W68" s="678"/>
      <c r="X68" s="676"/>
      <c r="Y68" s="678"/>
      <c r="Z68" s="675"/>
      <c r="AA68" s="676"/>
      <c r="AB68" s="679"/>
      <c r="AC68" s="680"/>
      <c r="AD68" s="679"/>
      <c r="AE68" s="675">
        <v>44621</v>
      </c>
      <c r="AF68" s="676">
        <v>2</v>
      </c>
      <c r="AG68" s="680">
        <f t="shared" si="102"/>
        <v>62500</v>
      </c>
      <c r="AH68" s="680">
        <f t="shared" si="114"/>
        <v>62500</v>
      </c>
      <c r="AI68" s="680">
        <f t="shared" si="85"/>
        <v>1437500</v>
      </c>
      <c r="AJ68" s="675">
        <v>44652</v>
      </c>
      <c r="AK68" s="676">
        <v>1</v>
      </c>
      <c r="AL68" s="680">
        <f t="shared" si="91"/>
        <v>31250</v>
      </c>
      <c r="AM68" s="680">
        <f t="shared" si="103"/>
        <v>93750</v>
      </c>
      <c r="AN68" s="680">
        <f t="shared" si="87"/>
        <v>1406250</v>
      </c>
      <c r="AO68" s="676">
        <v>1</v>
      </c>
      <c r="AP68" s="680">
        <f t="shared" si="104"/>
        <v>31250</v>
      </c>
      <c r="AQ68" s="680">
        <f t="shared" si="105"/>
        <v>125000</v>
      </c>
      <c r="AR68" s="680">
        <f t="shared" si="106"/>
        <v>1375000</v>
      </c>
    </row>
    <row r="69" spans="1:44" x14ac:dyDescent="0.25">
      <c r="A69" s="692" t="s">
        <v>956</v>
      </c>
      <c r="B69" s="692" t="s">
        <v>959</v>
      </c>
      <c r="C69" s="675">
        <v>44571</v>
      </c>
      <c r="D69" s="675">
        <v>46022</v>
      </c>
      <c r="E69" s="676">
        <f t="shared" si="100"/>
        <v>48</v>
      </c>
      <c r="F69" s="676"/>
      <c r="G69" s="677">
        <v>1600000</v>
      </c>
      <c r="H69" s="676">
        <v>4</v>
      </c>
      <c r="I69" s="675"/>
      <c r="J69" s="676"/>
      <c r="K69" s="676">
        <f t="shared" si="96"/>
        <v>400000</v>
      </c>
      <c r="L69" s="676">
        <f t="shared" si="88"/>
        <v>33333.333333333336</v>
      </c>
      <c r="M69" s="678"/>
      <c r="N69" s="676"/>
      <c r="O69" s="678"/>
      <c r="P69" s="675"/>
      <c r="Q69" s="676"/>
      <c r="R69" s="678"/>
      <c r="S69" s="676"/>
      <c r="T69" s="678"/>
      <c r="U69" s="675"/>
      <c r="V69" s="676"/>
      <c r="W69" s="678"/>
      <c r="X69" s="676"/>
      <c r="Y69" s="678"/>
      <c r="Z69" s="675"/>
      <c r="AA69" s="676"/>
      <c r="AB69" s="679"/>
      <c r="AC69" s="680"/>
      <c r="AD69" s="679"/>
      <c r="AE69" s="675">
        <v>44621</v>
      </c>
      <c r="AF69" s="676">
        <v>2</v>
      </c>
      <c r="AG69" s="680">
        <f t="shared" si="102"/>
        <v>66666.666666666672</v>
      </c>
      <c r="AH69" s="680">
        <f t="shared" si="114"/>
        <v>66666.666666666672</v>
      </c>
      <c r="AI69" s="680">
        <f t="shared" si="85"/>
        <v>1533333.3333333333</v>
      </c>
      <c r="AJ69" s="675">
        <v>44652</v>
      </c>
      <c r="AK69" s="676">
        <v>1</v>
      </c>
      <c r="AL69" s="680">
        <f t="shared" si="91"/>
        <v>33333.333333333336</v>
      </c>
      <c r="AM69" s="680">
        <f t="shared" si="103"/>
        <v>100000</v>
      </c>
      <c r="AN69" s="680">
        <f t="shared" si="87"/>
        <v>1500000</v>
      </c>
      <c r="AO69" s="676">
        <v>1</v>
      </c>
      <c r="AP69" s="680">
        <f t="shared" si="104"/>
        <v>33333.333333333336</v>
      </c>
      <c r="AQ69" s="680">
        <f t="shared" si="105"/>
        <v>133333.33333333334</v>
      </c>
      <c r="AR69" s="680">
        <f t="shared" si="106"/>
        <v>1466666.6666666667</v>
      </c>
    </row>
    <row r="70" spans="1:44" x14ac:dyDescent="0.25">
      <c r="A70" s="692" t="s">
        <v>960</v>
      </c>
      <c r="B70" s="692" t="s">
        <v>961</v>
      </c>
      <c r="C70" s="675">
        <v>44631</v>
      </c>
      <c r="D70" s="675">
        <v>46081</v>
      </c>
      <c r="E70" s="676">
        <f t="shared" si="100"/>
        <v>48</v>
      </c>
      <c r="F70" s="676"/>
      <c r="G70" s="677">
        <v>3000000</v>
      </c>
      <c r="H70" s="676">
        <v>4</v>
      </c>
      <c r="I70" s="675"/>
      <c r="J70" s="676"/>
      <c r="K70" s="676">
        <f t="shared" si="96"/>
        <v>750000</v>
      </c>
      <c r="L70" s="676">
        <f t="shared" si="88"/>
        <v>62500</v>
      </c>
      <c r="M70" s="678"/>
      <c r="N70" s="676"/>
      <c r="O70" s="678"/>
      <c r="P70" s="675"/>
      <c r="Q70" s="676"/>
      <c r="R70" s="678"/>
      <c r="S70" s="676"/>
      <c r="T70" s="678"/>
      <c r="U70" s="675"/>
      <c r="V70" s="676"/>
      <c r="W70" s="678"/>
      <c r="X70" s="676"/>
      <c r="Y70" s="678"/>
      <c r="Z70" s="675"/>
      <c r="AA70" s="676"/>
      <c r="AB70" s="679"/>
      <c r="AC70" s="680"/>
      <c r="AD70" s="679"/>
      <c r="AE70" s="675"/>
      <c r="AF70" s="676"/>
      <c r="AG70" s="680"/>
      <c r="AH70" s="680"/>
      <c r="AI70" s="680"/>
      <c r="AJ70" s="675">
        <v>44652</v>
      </c>
      <c r="AK70" s="699">
        <v>1</v>
      </c>
      <c r="AL70" s="700">
        <f t="shared" si="91"/>
        <v>62500</v>
      </c>
      <c r="AM70" s="680">
        <f t="shared" si="103"/>
        <v>62500</v>
      </c>
      <c r="AN70" s="680">
        <f t="shared" si="87"/>
        <v>2937500</v>
      </c>
      <c r="AO70" s="699">
        <v>1</v>
      </c>
      <c r="AP70" s="680">
        <f t="shared" si="104"/>
        <v>62500</v>
      </c>
      <c r="AQ70" s="680">
        <f t="shared" si="105"/>
        <v>125000</v>
      </c>
      <c r="AR70" s="680">
        <f t="shared" si="106"/>
        <v>2875000</v>
      </c>
    </row>
    <row r="71" spans="1:44" x14ac:dyDescent="0.25">
      <c r="AG71" s="649"/>
      <c r="AI71" s="649"/>
    </row>
    <row r="72" spans="1:44" x14ac:dyDescent="0.25">
      <c r="AG72" s="649"/>
      <c r="AI72" s="649"/>
    </row>
    <row r="73" spans="1:44" x14ac:dyDescent="0.25">
      <c r="AG73" s="649"/>
      <c r="AI73" s="649"/>
    </row>
    <row r="74" spans="1:44" x14ac:dyDescent="0.25">
      <c r="AG74" s="649"/>
      <c r="AI74" s="649"/>
    </row>
    <row r="75" spans="1:44" x14ac:dyDescent="0.25">
      <c r="AC75" s="701"/>
      <c r="AG75" s="649"/>
      <c r="AI75" s="649"/>
    </row>
    <row r="76" spans="1:44" x14ac:dyDescent="0.25">
      <c r="AG76" s="649"/>
      <c r="AI76" s="649"/>
    </row>
    <row r="77" spans="1:44" x14ac:dyDescent="0.25">
      <c r="AG77" s="649"/>
      <c r="AI77" s="649"/>
    </row>
    <row r="78" spans="1:44" x14ac:dyDescent="0.25">
      <c r="AG78" s="649"/>
      <c r="AI78" s="649"/>
    </row>
    <row r="79" spans="1:44" x14ac:dyDescent="0.25">
      <c r="AG79" s="649"/>
      <c r="AI79" s="649"/>
    </row>
    <row r="80" spans="1:44" x14ac:dyDescent="0.25">
      <c r="AG80" s="649"/>
      <c r="AI80" s="649"/>
    </row>
    <row r="81" spans="33:35" x14ac:dyDescent="0.25">
      <c r="AG81" s="649"/>
      <c r="AI81" s="649"/>
    </row>
    <row r="82" spans="33:35" x14ac:dyDescent="0.25">
      <c r="AG82" s="649"/>
      <c r="AI82" s="649"/>
    </row>
    <row r="83" spans="33:35" x14ac:dyDescent="0.25">
      <c r="AG83" s="649"/>
      <c r="AI83" s="649"/>
    </row>
    <row r="84" spans="33:35" x14ac:dyDescent="0.25">
      <c r="AG84" s="649"/>
      <c r="AI84" s="649"/>
    </row>
    <row r="85" spans="33:35" x14ac:dyDescent="0.25">
      <c r="AG85" s="649"/>
      <c r="AI85" s="649"/>
    </row>
    <row r="86" spans="33:35" x14ac:dyDescent="0.25">
      <c r="AG86" s="649"/>
      <c r="AI86" s="649"/>
    </row>
    <row r="87" spans="33:35" x14ac:dyDescent="0.25">
      <c r="AG87" s="649"/>
      <c r="AI87" s="649"/>
    </row>
    <row r="88" spans="33:35" x14ac:dyDescent="0.25">
      <c r="AG88" s="649"/>
      <c r="AI88" s="649"/>
    </row>
    <row r="89" spans="33:35" x14ac:dyDescent="0.25">
      <c r="AG89" s="649"/>
      <c r="AI89" s="649"/>
    </row>
    <row r="90" spans="33:35" x14ac:dyDescent="0.25">
      <c r="AG90" s="649"/>
      <c r="AI90" s="649"/>
    </row>
    <row r="91" spans="33:35" x14ac:dyDescent="0.25">
      <c r="AG91" s="649"/>
      <c r="AI91" s="649"/>
    </row>
    <row r="92" spans="33:35" x14ac:dyDescent="0.25">
      <c r="AG92" s="649"/>
      <c r="AI92" s="649"/>
    </row>
    <row r="93" spans="33:35" x14ac:dyDescent="0.25">
      <c r="AG93" s="649"/>
      <c r="AI93" s="649"/>
    </row>
    <row r="94" spans="33:35" x14ac:dyDescent="0.25">
      <c r="AG94" s="649"/>
      <c r="AI94" s="649"/>
    </row>
    <row r="95" spans="33:35" x14ac:dyDescent="0.25">
      <c r="AG95" s="649"/>
      <c r="AI95" s="649"/>
    </row>
    <row r="96" spans="33:35" x14ac:dyDescent="0.25">
      <c r="AG96" s="649"/>
      <c r="AI96" s="649"/>
    </row>
    <row r="97" spans="33:35" x14ac:dyDescent="0.25">
      <c r="AG97" s="649"/>
      <c r="AI97" s="649"/>
    </row>
    <row r="98" spans="33:35" x14ac:dyDescent="0.25">
      <c r="AG98" s="649"/>
      <c r="AI98" s="649"/>
    </row>
    <row r="99" spans="33:35" x14ac:dyDescent="0.25">
      <c r="AG99" s="649"/>
      <c r="AI99" s="649"/>
    </row>
    <row r="100" spans="33:35" x14ac:dyDescent="0.25">
      <c r="AG100" s="649"/>
      <c r="AI100" s="649"/>
    </row>
    <row r="101" spans="33:35" x14ac:dyDescent="0.25">
      <c r="AG101" s="649"/>
      <c r="AI101" s="649"/>
    </row>
    <row r="102" spans="33:35" x14ac:dyDescent="0.25">
      <c r="AG102" s="649"/>
      <c r="AI102" s="649"/>
    </row>
    <row r="103" spans="33:35" x14ac:dyDescent="0.25">
      <c r="AG103" s="649"/>
      <c r="AI103" s="649"/>
    </row>
    <row r="104" spans="33:35" x14ac:dyDescent="0.25">
      <c r="AG104" s="649"/>
      <c r="AI104" s="649"/>
    </row>
    <row r="105" spans="33:35" x14ac:dyDescent="0.25">
      <c r="AG105" s="649"/>
      <c r="AI105" s="649"/>
    </row>
    <row r="106" spans="33:35" x14ac:dyDescent="0.25">
      <c r="AG106" s="649"/>
      <c r="AI106" s="649"/>
    </row>
    <row r="107" spans="33:35" x14ac:dyDescent="0.25">
      <c r="AG107" s="649"/>
      <c r="AI107" s="649"/>
    </row>
    <row r="108" spans="33:35" x14ac:dyDescent="0.25">
      <c r="AG108" s="649"/>
      <c r="AI108" s="649"/>
    </row>
    <row r="109" spans="33:35" x14ac:dyDescent="0.25">
      <c r="AG109" s="649"/>
      <c r="AI109" s="649"/>
    </row>
    <row r="110" spans="33:35" x14ac:dyDescent="0.25">
      <c r="AG110" s="649"/>
      <c r="AI110" s="649"/>
    </row>
    <row r="111" spans="33:35" x14ac:dyDescent="0.25">
      <c r="AG111" s="649"/>
      <c r="AI111" s="649"/>
    </row>
    <row r="112" spans="33:35" x14ac:dyDescent="0.25">
      <c r="AG112" s="649"/>
      <c r="AI112" s="649"/>
    </row>
    <row r="113" spans="33:35" x14ac:dyDescent="0.25">
      <c r="AG113" s="649"/>
      <c r="AI113" s="649"/>
    </row>
    <row r="114" spans="33:35" x14ac:dyDescent="0.25">
      <c r="AG114" s="649"/>
      <c r="AI114" s="649"/>
    </row>
    <row r="115" spans="33:35" x14ac:dyDescent="0.25">
      <c r="AG115" s="649"/>
      <c r="AI115" s="649"/>
    </row>
    <row r="116" spans="33:35" x14ac:dyDescent="0.25">
      <c r="AG116" s="649"/>
      <c r="AI116" s="649"/>
    </row>
    <row r="117" spans="33:35" x14ac:dyDescent="0.25">
      <c r="AG117" s="649"/>
      <c r="AI117" s="649"/>
    </row>
    <row r="118" spans="33:35" x14ac:dyDescent="0.25">
      <c r="AG118" s="649"/>
      <c r="AI118" s="649"/>
    </row>
    <row r="119" spans="33:35" x14ac:dyDescent="0.25">
      <c r="AG119" s="649"/>
      <c r="AI119" s="649"/>
    </row>
    <row r="120" spans="33:35" x14ac:dyDescent="0.25">
      <c r="AG120" s="649"/>
      <c r="AI120" s="649"/>
    </row>
    <row r="121" spans="33:35" x14ac:dyDescent="0.25">
      <c r="AG121" s="649"/>
      <c r="AI121" s="649"/>
    </row>
    <row r="122" spans="33:35" x14ac:dyDescent="0.25">
      <c r="AG122" s="649"/>
      <c r="AI122" s="649"/>
    </row>
    <row r="123" spans="33:35" x14ac:dyDescent="0.25">
      <c r="AG123" s="649"/>
      <c r="AI123" s="649"/>
    </row>
    <row r="124" spans="33:35" x14ac:dyDescent="0.25">
      <c r="AG124" s="649"/>
      <c r="AI124" s="649"/>
    </row>
    <row r="125" spans="33:35" x14ac:dyDescent="0.25">
      <c r="AG125" s="649"/>
      <c r="AI125" s="649"/>
    </row>
    <row r="126" spans="33:35" x14ac:dyDescent="0.25">
      <c r="AG126" s="649"/>
      <c r="AI126" s="649"/>
    </row>
    <row r="127" spans="33:35" x14ac:dyDescent="0.25">
      <c r="AG127" s="649"/>
      <c r="AI127" s="649"/>
    </row>
    <row r="128" spans="33:35" x14ac:dyDescent="0.25">
      <c r="AG128" s="649"/>
      <c r="AI128" s="649"/>
    </row>
    <row r="129" spans="33:35" x14ac:dyDescent="0.25">
      <c r="AG129" s="649"/>
      <c r="AI129" s="649"/>
    </row>
    <row r="130" spans="33:35" x14ac:dyDescent="0.25">
      <c r="AG130" s="649"/>
      <c r="AI130" s="649"/>
    </row>
    <row r="131" spans="33:35" x14ac:dyDescent="0.25">
      <c r="AG131" s="649"/>
      <c r="AI131" s="649"/>
    </row>
    <row r="132" spans="33:35" x14ac:dyDescent="0.25">
      <c r="AG132" s="649"/>
      <c r="AI132" s="649"/>
    </row>
    <row r="133" spans="33:35" x14ac:dyDescent="0.25">
      <c r="AG133" s="649"/>
      <c r="AI133" s="649"/>
    </row>
    <row r="134" spans="33:35" x14ac:dyDescent="0.25">
      <c r="AG134" s="649"/>
      <c r="AI134" s="649"/>
    </row>
    <row r="135" spans="33:35" x14ac:dyDescent="0.25">
      <c r="AG135" s="649"/>
      <c r="AI135" s="649"/>
    </row>
    <row r="136" spans="33:35" x14ac:dyDescent="0.25">
      <c r="AG136" s="649"/>
      <c r="AI136" s="649"/>
    </row>
    <row r="137" spans="33:35" x14ac:dyDescent="0.25">
      <c r="AG137" s="649"/>
      <c r="AI137" s="649"/>
    </row>
    <row r="138" spans="33:35" x14ac:dyDescent="0.25">
      <c r="AG138" s="649"/>
      <c r="AI138" s="649"/>
    </row>
    <row r="139" spans="33:35" x14ac:dyDescent="0.25">
      <c r="AG139" s="649"/>
      <c r="AI139" s="649"/>
    </row>
    <row r="140" spans="33:35" x14ac:dyDescent="0.25">
      <c r="AG140" s="649"/>
      <c r="AI140" s="649"/>
    </row>
    <row r="141" spans="33:35" x14ac:dyDescent="0.25">
      <c r="AG141" s="649"/>
      <c r="AI141" s="649"/>
    </row>
    <row r="142" spans="33:35" x14ac:dyDescent="0.25">
      <c r="AG142" s="649"/>
      <c r="AI142" s="649"/>
    </row>
    <row r="143" spans="33:35" x14ac:dyDescent="0.25">
      <c r="AG143" s="649"/>
      <c r="AI143" s="649"/>
    </row>
    <row r="144" spans="33:35" x14ac:dyDescent="0.25">
      <c r="AG144" s="649"/>
      <c r="AI144" s="649"/>
    </row>
    <row r="145" spans="33:35" x14ac:dyDescent="0.25">
      <c r="AG145" s="649"/>
      <c r="AI145" s="649"/>
    </row>
    <row r="146" spans="33:35" x14ac:dyDescent="0.25">
      <c r="AG146" s="649"/>
      <c r="AI146" s="649"/>
    </row>
    <row r="147" spans="33:35" x14ac:dyDescent="0.25">
      <c r="AG147" s="649"/>
      <c r="AI147" s="649"/>
    </row>
    <row r="148" spans="33:35" x14ac:dyDescent="0.25">
      <c r="AG148" s="649"/>
      <c r="AI148" s="649"/>
    </row>
    <row r="149" spans="33:35" x14ac:dyDescent="0.25">
      <c r="AG149" s="649"/>
      <c r="AI149" s="649"/>
    </row>
    <row r="150" spans="33:35" x14ac:dyDescent="0.25">
      <c r="AG150" s="649"/>
      <c r="AI150" s="649"/>
    </row>
    <row r="151" spans="33:35" x14ac:dyDescent="0.25">
      <c r="AG151" s="649"/>
      <c r="AI151" s="649"/>
    </row>
    <row r="152" spans="33:35" x14ac:dyDescent="0.25">
      <c r="AG152" s="649"/>
      <c r="AI152" s="649"/>
    </row>
    <row r="153" spans="33:35" x14ac:dyDescent="0.25">
      <c r="AG153" s="649"/>
      <c r="AI153" s="649"/>
    </row>
    <row r="154" spans="33:35" x14ac:dyDescent="0.25">
      <c r="AG154" s="649"/>
      <c r="AI154" s="649"/>
    </row>
    <row r="155" spans="33:35" x14ac:dyDescent="0.25">
      <c r="AG155" s="649"/>
      <c r="AI155" s="649"/>
    </row>
    <row r="156" spans="33:35" x14ac:dyDescent="0.25">
      <c r="AG156" s="649"/>
      <c r="AI156" s="649"/>
    </row>
    <row r="157" spans="33:35" x14ac:dyDescent="0.25">
      <c r="AG157" s="649"/>
      <c r="AI157" s="649"/>
    </row>
    <row r="158" spans="33:35" x14ac:dyDescent="0.25">
      <c r="AG158" s="649"/>
      <c r="AI158" s="649"/>
    </row>
    <row r="159" spans="33:35" x14ac:dyDescent="0.25">
      <c r="AG159" s="649"/>
      <c r="AI159" s="649"/>
    </row>
    <row r="160" spans="33:35" x14ac:dyDescent="0.25">
      <c r="AG160" s="649"/>
      <c r="AI160" s="649"/>
    </row>
    <row r="161" spans="33:35" x14ac:dyDescent="0.25">
      <c r="AG161" s="649"/>
      <c r="AI161" s="649"/>
    </row>
    <row r="162" spans="33:35" x14ac:dyDescent="0.25">
      <c r="AG162" s="649"/>
      <c r="AI162" s="649"/>
    </row>
    <row r="163" spans="33:35" x14ac:dyDescent="0.25">
      <c r="AG163" s="649"/>
      <c r="AI163" s="649"/>
    </row>
    <row r="164" spans="33:35" x14ac:dyDescent="0.25">
      <c r="AG164" s="649"/>
      <c r="AI164" s="649"/>
    </row>
    <row r="165" spans="33:35" x14ac:dyDescent="0.25">
      <c r="AG165" s="649"/>
      <c r="AI165" s="649"/>
    </row>
    <row r="166" spans="33:35" x14ac:dyDescent="0.25">
      <c r="AG166" s="649"/>
      <c r="AI166" s="649"/>
    </row>
    <row r="167" spans="33:35" x14ac:dyDescent="0.25">
      <c r="AG167" s="649"/>
      <c r="AI167" s="649"/>
    </row>
    <row r="168" spans="33:35" x14ac:dyDescent="0.25">
      <c r="AG168" s="649"/>
      <c r="AI168" s="649"/>
    </row>
    <row r="169" spans="33:35" x14ac:dyDescent="0.25">
      <c r="AG169" s="649"/>
      <c r="AI169" s="649"/>
    </row>
    <row r="170" spans="33:35" x14ac:dyDescent="0.25">
      <c r="AG170" s="649"/>
      <c r="AI170" s="649"/>
    </row>
    <row r="171" spans="33:35" x14ac:dyDescent="0.25">
      <c r="AG171" s="649"/>
      <c r="AI171" s="649"/>
    </row>
    <row r="172" spans="33:35" x14ac:dyDescent="0.25">
      <c r="AG172" s="649"/>
      <c r="AI172" s="649"/>
    </row>
    <row r="173" spans="33:35" x14ac:dyDescent="0.25">
      <c r="AG173" s="649"/>
      <c r="AI173" s="649"/>
    </row>
    <row r="174" spans="33:35" x14ac:dyDescent="0.25">
      <c r="AG174" s="649"/>
      <c r="AI174" s="649"/>
    </row>
    <row r="175" spans="33:35" x14ac:dyDescent="0.25">
      <c r="AG175" s="649"/>
      <c r="AI175" s="649"/>
    </row>
    <row r="176" spans="33:35" x14ac:dyDescent="0.25">
      <c r="AG176" s="649"/>
      <c r="AI176" s="649"/>
    </row>
    <row r="177" spans="33:35" x14ac:dyDescent="0.25">
      <c r="AG177" s="649"/>
      <c r="AI177" s="649"/>
    </row>
    <row r="178" spans="33:35" x14ac:dyDescent="0.25">
      <c r="AG178" s="649"/>
      <c r="AI178" s="649"/>
    </row>
    <row r="179" spans="33:35" x14ac:dyDescent="0.25">
      <c r="AG179" s="649"/>
      <c r="AI179" s="649"/>
    </row>
    <row r="180" spans="33:35" x14ac:dyDescent="0.25">
      <c r="AG180" s="649"/>
      <c r="AI180" s="649"/>
    </row>
    <row r="181" spans="33:35" x14ac:dyDescent="0.25">
      <c r="AG181" s="649"/>
      <c r="AI181" s="649"/>
    </row>
    <row r="182" spans="33:35" x14ac:dyDescent="0.25">
      <c r="AG182" s="649"/>
      <c r="AI182" s="649"/>
    </row>
    <row r="183" spans="33:35" x14ac:dyDescent="0.25">
      <c r="AG183" s="649"/>
      <c r="AI183" s="649"/>
    </row>
    <row r="184" spans="33:35" x14ac:dyDescent="0.25">
      <c r="AG184" s="649"/>
      <c r="AI184" s="649"/>
    </row>
    <row r="185" spans="33:35" x14ac:dyDescent="0.25">
      <c r="AG185" s="649"/>
      <c r="AI185" s="649"/>
    </row>
    <row r="186" spans="33:35" x14ac:dyDescent="0.25">
      <c r="AG186" s="649"/>
      <c r="AI186" s="649"/>
    </row>
    <row r="187" spans="33:35" x14ac:dyDescent="0.25">
      <c r="AG187" s="649"/>
      <c r="AI187" s="649"/>
    </row>
    <row r="188" spans="33:35" x14ac:dyDescent="0.25">
      <c r="AG188" s="649"/>
      <c r="AI188" s="649"/>
    </row>
    <row r="189" spans="33:35" x14ac:dyDescent="0.25">
      <c r="AG189" s="649"/>
      <c r="AI189" s="649"/>
    </row>
    <row r="190" spans="33:35" x14ac:dyDescent="0.25">
      <c r="AG190" s="649"/>
      <c r="AI190" s="649"/>
    </row>
    <row r="191" spans="33:35" x14ac:dyDescent="0.25">
      <c r="AG191" s="649"/>
      <c r="AI191" s="649"/>
    </row>
    <row r="192" spans="33:35" x14ac:dyDescent="0.25">
      <c r="AG192" s="649"/>
      <c r="AI192" s="649"/>
    </row>
    <row r="193" spans="33:35" x14ac:dyDescent="0.25">
      <c r="AG193" s="649"/>
      <c r="AI193" s="649"/>
    </row>
    <row r="194" spans="33:35" x14ac:dyDescent="0.25">
      <c r="AG194" s="649"/>
      <c r="AI194" s="649"/>
    </row>
    <row r="195" spans="33:35" x14ac:dyDescent="0.25">
      <c r="AG195" s="649"/>
      <c r="AI195" s="649"/>
    </row>
    <row r="196" spans="33:35" x14ac:dyDescent="0.25">
      <c r="AG196" s="649"/>
      <c r="AI196" s="649"/>
    </row>
    <row r="197" spans="33:35" x14ac:dyDescent="0.25">
      <c r="AG197" s="649"/>
      <c r="AI197" s="649"/>
    </row>
    <row r="198" spans="33:35" x14ac:dyDescent="0.25">
      <c r="AG198" s="649"/>
      <c r="AI198" s="649"/>
    </row>
    <row r="199" spans="33:35" x14ac:dyDescent="0.25">
      <c r="AG199" s="649"/>
      <c r="AI199" s="649"/>
    </row>
    <row r="200" spans="33:35" x14ac:dyDescent="0.25">
      <c r="AG200" s="649"/>
      <c r="AI200" s="649"/>
    </row>
    <row r="201" spans="33:35" x14ac:dyDescent="0.25">
      <c r="AG201" s="649"/>
      <c r="AI201" s="649"/>
    </row>
    <row r="202" spans="33:35" x14ac:dyDescent="0.25">
      <c r="AG202" s="649"/>
      <c r="AI202" s="649"/>
    </row>
    <row r="203" spans="33:35" x14ac:dyDescent="0.25">
      <c r="AG203" s="649"/>
      <c r="AI203" s="649"/>
    </row>
    <row r="204" spans="33:35" x14ac:dyDescent="0.25">
      <c r="AG204" s="649"/>
      <c r="AI204" s="649"/>
    </row>
    <row r="205" spans="33:35" x14ac:dyDescent="0.25">
      <c r="AG205" s="649"/>
      <c r="AI205" s="649"/>
    </row>
    <row r="206" spans="33:35" x14ac:dyDescent="0.25">
      <c r="AG206" s="649"/>
      <c r="AI206" s="649"/>
    </row>
    <row r="207" spans="33:35" x14ac:dyDescent="0.25">
      <c r="AG207" s="649"/>
      <c r="AI207" s="649"/>
    </row>
    <row r="208" spans="33:35" x14ac:dyDescent="0.25">
      <c r="AG208" s="649"/>
      <c r="AI208" s="649"/>
    </row>
    <row r="209" spans="33:35" x14ac:dyDescent="0.25">
      <c r="AG209" s="649"/>
      <c r="AI209" s="649"/>
    </row>
    <row r="210" spans="33:35" x14ac:dyDescent="0.25">
      <c r="AG210" s="649"/>
      <c r="AI210" s="649"/>
    </row>
    <row r="211" spans="33:35" x14ac:dyDescent="0.25">
      <c r="AG211" s="649"/>
      <c r="AI211" s="649"/>
    </row>
    <row r="212" spans="33:35" x14ac:dyDescent="0.25">
      <c r="AG212" s="649"/>
      <c r="AI212" s="649"/>
    </row>
    <row r="213" spans="33:35" x14ac:dyDescent="0.25">
      <c r="AG213" s="649"/>
      <c r="AI213" s="649"/>
    </row>
    <row r="214" spans="33:35" x14ac:dyDescent="0.25">
      <c r="AG214" s="649"/>
      <c r="AI214" s="649"/>
    </row>
    <row r="215" spans="33:35" x14ac:dyDescent="0.25">
      <c r="AG215" s="649"/>
      <c r="AI215" s="649"/>
    </row>
    <row r="216" spans="33:35" x14ac:dyDescent="0.25">
      <c r="AG216" s="649"/>
      <c r="AI216" s="649"/>
    </row>
    <row r="217" spans="33:35" x14ac:dyDescent="0.25">
      <c r="AG217" s="649"/>
      <c r="AI217" s="649"/>
    </row>
    <row r="218" spans="33:35" x14ac:dyDescent="0.25">
      <c r="AG218" s="649"/>
      <c r="AI218" s="649"/>
    </row>
    <row r="219" spans="33:35" x14ac:dyDescent="0.25">
      <c r="AG219" s="649"/>
      <c r="AI219" s="649"/>
    </row>
    <row r="220" spans="33:35" x14ac:dyDescent="0.25">
      <c r="AG220" s="649"/>
      <c r="AI220" s="649"/>
    </row>
    <row r="221" spans="33:35" x14ac:dyDescent="0.25">
      <c r="AG221" s="649"/>
      <c r="AI221" s="649"/>
    </row>
    <row r="222" spans="33:35" x14ac:dyDescent="0.25">
      <c r="AG222" s="649"/>
      <c r="AI222" s="649"/>
    </row>
    <row r="223" spans="33:35" x14ac:dyDescent="0.25">
      <c r="AG223" s="649"/>
      <c r="AI223" s="649"/>
    </row>
    <row r="224" spans="33:35" x14ac:dyDescent="0.25">
      <c r="AG224" s="649"/>
      <c r="AI224" s="649"/>
    </row>
    <row r="225" spans="33:35" x14ac:dyDescent="0.25">
      <c r="AG225" s="649"/>
      <c r="AI225" s="649"/>
    </row>
    <row r="226" spans="33:35" x14ac:dyDescent="0.25">
      <c r="AG226" s="649"/>
      <c r="AI226" s="649"/>
    </row>
    <row r="227" spans="33:35" x14ac:dyDescent="0.25">
      <c r="AG227" s="649"/>
      <c r="AI227" s="649"/>
    </row>
    <row r="228" spans="33:35" x14ac:dyDescent="0.25">
      <c r="AG228" s="649"/>
      <c r="AI228" s="649"/>
    </row>
    <row r="229" spans="33:35" x14ac:dyDescent="0.25">
      <c r="AG229" s="649"/>
      <c r="AI229" s="649"/>
    </row>
    <row r="230" spans="33:35" x14ac:dyDescent="0.25">
      <c r="AG230" s="649"/>
      <c r="AI230" s="649"/>
    </row>
    <row r="231" spans="33:35" x14ac:dyDescent="0.25">
      <c r="AG231" s="649"/>
      <c r="AI231" s="649"/>
    </row>
    <row r="232" spans="33:35" x14ac:dyDescent="0.25">
      <c r="AG232" s="649"/>
      <c r="AI232" s="649"/>
    </row>
    <row r="233" spans="33:35" x14ac:dyDescent="0.25">
      <c r="AG233" s="649"/>
      <c r="AI233" s="649"/>
    </row>
    <row r="234" spans="33:35" x14ac:dyDescent="0.25">
      <c r="AG234" s="649"/>
      <c r="AI234" s="649"/>
    </row>
    <row r="235" spans="33:35" x14ac:dyDescent="0.25">
      <c r="AG235" s="649"/>
      <c r="AI235" s="649"/>
    </row>
    <row r="236" spans="33:35" x14ac:dyDescent="0.25">
      <c r="AG236" s="649"/>
      <c r="AI236" s="649"/>
    </row>
    <row r="237" spans="33:35" x14ac:dyDescent="0.25">
      <c r="AG237" s="649"/>
      <c r="AI237" s="649"/>
    </row>
    <row r="238" spans="33:35" x14ac:dyDescent="0.25">
      <c r="AG238" s="649"/>
      <c r="AI238" s="649"/>
    </row>
    <row r="239" spans="33:35" x14ac:dyDescent="0.25">
      <c r="AG239" s="649"/>
      <c r="AI239" s="649"/>
    </row>
    <row r="240" spans="33:35" x14ac:dyDescent="0.25">
      <c r="AG240" s="649"/>
      <c r="AI240" s="649"/>
    </row>
    <row r="241" spans="33:35" x14ac:dyDescent="0.25">
      <c r="AG241" s="649"/>
      <c r="AI241" s="649"/>
    </row>
    <row r="242" spans="33:35" x14ac:dyDescent="0.25">
      <c r="AG242" s="649"/>
      <c r="AI242" s="649"/>
    </row>
    <row r="243" spans="33:35" x14ac:dyDescent="0.25">
      <c r="AG243" s="649"/>
      <c r="AI243" s="649"/>
    </row>
    <row r="244" spans="33:35" x14ac:dyDescent="0.25">
      <c r="AG244" s="649"/>
      <c r="AI244" s="649"/>
    </row>
    <row r="245" spans="33:35" x14ac:dyDescent="0.25">
      <c r="AG245" s="649"/>
      <c r="AI245" s="649"/>
    </row>
    <row r="246" spans="33:35" x14ac:dyDescent="0.25">
      <c r="AG246" s="649"/>
      <c r="AI246" s="649"/>
    </row>
    <row r="247" spans="33:35" x14ac:dyDescent="0.25">
      <c r="AG247" s="649"/>
      <c r="AI247" s="649"/>
    </row>
    <row r="248" spans="33:35" x14ac:dyDescent="0.25">
      <c r="AG248" s="649"/>
      <c r="AI248" s="649"/>
    </row>
    <row r="249" spans="33:35" x14ac:dyDescent="0.25">
      <c r="AG249" s="649"/>
      <c r="AI249" s="649"/>
    </row>
    <row r="250" spans="33:35" x14ac:dyDescent="0.25">
      <c r="AG250" s="649"/>
      <c r="AI250" s="649"/>
    </row>
    <row r="251" spans="33:35" x14ac:dyDescent="0.25">
      <c r="AG251" s="649"/>
      <c r="AI251" s="649"/>
    </row>
    <row r="252" spans="33:35" x14ac:dyDescent="0.25">
      <c r="AG252" s="649"/>
      <c r="AI252" s="649"/>
    </row>
    <row r="253" spans="33:35" x14ac:dyDescent="0.25">
      <c r="AG253" s="649"/>
      <c r="AI253" s="649"/>
    </row>
    <row r="254" spans="33:35" x14ac:dyDescent="0.25">
      <c r="AG254" s="649"/>
      <c r="AI254" s="649"/>
    </row>
    <row r="255" spans="33:35" x14ac:dyDescent="0.25">
      <c r="AG255" s="649"/>
      <c r="AI255" s="649"/>
    </row>
    <row r="256" spans="33:35" x14ac:dyDescent="0.25">
      <c r="AG256" s="649"/>
      <c r="AI256" s="649"/>
    </row>
    <row r="257" spans="33:35" x14ac:dyDescent="0.25">
      <c r="AG257" s="649"/>
      <c r="AI257" s="649"/>
    </row>
    <row r="258" spans="33:35" x14ac:dyDescent="0.25">
      <c r="AG258" s="649"/>
      <c r="AI258" s="649"/>
    </row>
    <row r="259" spans="33:35" x14ac:dyDescent="0.25">
      <c r="AG259" s="649"/>
      <c r="AI259" s="649"/>
    </row>
    <row r="260" spans="33:35" x14ac:dyDescent="0.25">
      <c r="AG260" s="649"/>
      <c r="AI260" s="649"/>
    </row>
    <row r="261" spans="33:35" x14ac:dyDescent="0.25">
      <c r="AG261" s="649"/>
      <c r="AI261" s="649"/>
    </row>
    <row r="262" spans="33:35" x14ac:dyDescent="0.25">
      <c r="AG262" s="649"/>
      <c r="AI262" s="649"/>
    </row>
    <row r="263" spans="33:35" x14ac:dyDescent="0.25">
      <c r="AG263" s="649"/>
      <c r="AI263" s="649"/>
    </row>
    <row r="264" spans="33:35" x14ac:dyDescent="0.25">
      <c r="AG264" s="649"/>
      <c r="AI264" s="649"/>
    </row>
    <row r="265" spans="33:35" x14ac:dyDescent="0.25">
      <c r="AG265" s="649"/>
      <c r="AI265" s="649"/>
    </row>
    <row r="266" spans="33:35" x14ac:dyDescent="0.25">
      <c r="AG266" s="649"/>
      <c r="AI266" s="649"/>
    </row>
    <row r="267" spans="33:35" x14ac:dyDescent="0.25">
      <c r="AG267" s="649"/>
      <c r="AI267" s="649"/>
    </row>
    <row r="268" spans="33:35" x14ac:dyDescent="0.25">
      <c r="AG268" s="649"/>
      <c r="AI268" s="649"/>
    </row>
    <row r="269" spans="33:35" x14ac:dyDescent="0.25">
      <c r="AG269" s="649"/>
      <c r="AI269" s="649"/>
    </row>
    <row r="270" spans="33:35" x14ac:dyDescent="0.25">
      <c r="AG270" s="649"/>
      <c r="AI270" s="649"/>
    </row>
    <row r="271" spans="33:35" x14ac:dyDescent="0.25">
      <c r="AG271" s="649"/>
      <c r="AI271" s="649"/>
    </row>
    <row r="272" spans="33:35" x14ac:dyDescent="0.25">
      <c r="AG272" s="649"/>
      <c r="AI272" s="649"/>
    </row>
    <row r="273" spans="33:35" x14ac:dyDescent="0.25">
      <c r="AG273" s="649"/>
      <c r="AI273" s="649"/>
    </row>
    <row r="274" spans="33:35" x14ac:dyDescent="0.25">
      <c r="AG274" s="649"/>
      <c r="AI274" s="649"/>
    </row>
    <row r="275" spans="33:35" x14ac:dyDescent="0.25">
      <c r="AG275" s="649"/>
      <c r="AI275" s="649"/>
    </row>
    <row r="276" spans="33:35" x14ac:dyDescent="0.25">
      <c r="AG276" s="649"/>
      <c r="AI276" s="649"/>
    </row>
    <row r="277" spans="33:35" x14ac:dyDescent="0.25">
      <c r="AG277" s="649"/>
      <c r="AI277" s="649"/>
    </row>
    <row r="278" spans="33:35" x14ac:dyDescent="0.25">
      <c r="AG278" s="649"/>
      <c r="AI278" s="649"/>
    </row>
    <row r="279" spans="33:35" x14ac:dyDescent="0.25">
      <c r="AG279" s="649"/>
      <c r="AI279" s="649"/>
    </row>
    <row r="280" spans="33:35" x14ac:dyDescent="0.25">
      <c r="AG280" s="649"/>
      <c r="AI280" s="649"/>
    </row>
    <row r="281" spans="33:35" x14ac:dyDescent="0.25">
      <c r="AG281" s="649"/>
      <c r="AI281" s="649"/>
    </row>
    <row r="282" spans="33:35" x14ac:dyDescent="0.25">
      <c r="AG282" s="649"/>
      <c r="AI282" s="649"/>
    </row>
    <row r="283" spans="33:35" x14ac:dyDescent="0.25">
      <c r="AG283" s="649"/>
      <c r="AI283" s="649"/>
    </row>
    <row r="284" spans="33:35" x14ac:dyDescent="0.25">
      <c r="AG284" s="649"/>
      <c r="AI284" s="649"/>
    </row>
    <row r="285" spans="33:35" x14ac:dyDescent="0.25">
      <c r="AG285" s="649"/>
      <c r="AI285" s="649"/>
    </row>
    <row r="286" spans="33:35" x14ac:dyDescent="0.25">
      <c r="AG286" s="649"/>
      <c r="AI286" s="649"/>
    </row>
    <row r="287" spans="33:35" x14ac:dyDescent="0.25">
      <c r="AG287" s="649"/>
      <c r="AI287" s="649"/>
    </row>
    <row r="288" spans="33:35" x14ac:dyDescent="0.25">
      <c r="AG288" s="649"/>
      <c r="AI288" s="649"/>
    </row>
    <row r="289" spans="33:35" x14ac:dyDescent="0.25">
      <c r="AG289" s="649"/>
      <c r="AI289" s="649"/>
    </row>
    <row r="290" spans="33:35" x14ac:dyDescent="0.25">
      <c r="AG290" s="649"/>
      <c r="AI290" s="649"/>
    </row>
    <row r="291" spans="33:35" x14ac:dyDescent="0.25">
      <c r="AG291" s="649"/>
      <c r="AI291" s="649"/>
    </row>
    <row r="292" spans="33:35" x14ac:dyDescent="0.25">
      <c r="AG292" s="649"/>
      <c r="AI292" s="649"/>
    </row>
    <row r="293" spans="33:35" x14ac:dyDescent="0.25">
      <c r="AG293" s="649"/>
      <c r="AI293" s="649"/>
    </row>
    <row r="294" spans="33:35" x14ac:dyDescent="0.25">
      <c r="AG294" s="649"/>
      <c r="AI294" s="649"/>
    </row>
    <row r="295" spans="33:35" x14ac:dyDescent="0.25">
      <c r="AG295" s="649"/>
      <c r="AI295" s="649"/>
    </row>
    <row r="296" spans="33:35" x14ac:dyDescent="0.25">
      <c r="AG296" s="649"/>
      <c r="AI296" s="649"/>
    </row>
    <row r="297" spans="33:35" x14ac:dyDescent="0.25">
      <c r="AG297" s="649"/>
      <c r="AI297" s="649"/>
    </row>
    <row r="298" spans="33:35" x14ac:dyDescent="0.25">
      <c r="AG298" s="649"/>
      <c r="AI298" s="649"/>
    </row>
    <row r="299" spans="33:35" x14ac:dyDescent="0.25">
      <c r="AG299" s="649"/>
      <c r="AI299" s="649"/>
    </row>
    <row r="300" spans="33:35" x14ac:dyDescent="0.25">
      <c r="AG300" s="649"/>
      <c r="AI300" s="649"/>
    </row>
    <row r="301" spans="33:35" x14ac:dyDescent="0.25">
      <c r="AG301" s="649"/>
      <c r="AI301" s="649"/>
    </row>
    <row r="302" spans="33:35" x14ac:dyDescent="0.25">
      <c r="AG302" s="649"/>
      <c r="AI302" s="649"/>
    </row>
    <row r="303" spans="33:35" x14ac:dyDescent="0.25">
      <c r="AG303" s="649"/>
      <c r="AI303" s="649"/>
    </row>
    <row r="304" spans="33:35" x14ac:dyDescent="0.25">
      <c r="AG304" s="649"/>
      <c r="AI304" s="649"/>
    </row>
    <row r="305" spans="33:35" x14ac:dyDescent="0.25">
      <c r="AG305" s="649"/>
      <c r="AI305" s="649"/>
    </row>
    <row r="306" spans="33:35" x14ac:dyDescent="0.25">
      <c r="AG306" s="649"/>
      <c r="AI306" s="649"/>
    </row>
    <row r="307" spans="33:35" x14ac:dyDescent="0.25">
      <c r="AG307" s="649"/>
      <c r="AI307" s="649"/>
    </row>
    <row r="308" spans="33:35" x14ac:dyDescent="0.25">
      <c r="AG308" s="649"/>
      <c r="AI308" s="649"/>
    </row>
    <row r="309" spans="33:35" x14ac:dyDescent="0.25">
      <c r="AG309" s="649"/>
      <c r="AI309" s="649"/>
    </row>
    <row r="310" spans="33:35" x14ac:dyDescent="0.25">
      <c r="AG310" s="649"/>
      <c r="AI310" s="649"/>
    </row>
    <row r="311" spans="33:35" x14ac:dyDescent="0.25">
      <c r="AG311" s="649"/>
      <c r="AI311" s="649"/>
    </row>
    <row r="312" spans="33:35" x14ac:dyDescent="0.25">
      <c r="AG312" s="649"/>
      <c r="AI312" s="649"/>
    </row>
    <row r="313" spans="33:35" x14ac:dyDescent="0.25">
      <c r="AG313" s="649"/>
      <c r="AI313" s="649"/>
    </row>
    <row r="314" spans="33:35" x14ac:dyDescent="0.25">
      <c r="AG314" s="649"/>
      <c r="AI314" s="649"/>
    </row>
    <row r="315" spans="33:35" x14ac:dyDescent="0.25">
      <c r="AG315" s="649"/>
      <c r="AI315" s="649"/>
    </row>
    <row r="316" spans="33:35" x14ac:dyDescent="0.25">
      <c r="AG316" s="649"/>
      <c r="AI316" s="649"/>
    </row>
    <row r="317" spans="33:35" x14ac:dyDescent="0.25">
      <c r="AG317" s="649"/>
      <c r="AI317" s="649"/>
    </row>
    <row r="318" spans="33:35" x14ac:dyDescent="0.25">
      <c r="AG318" s="649"/>
      <c r="AI318" s="649"/>
    </row>
    <row r="319" spans="33:35" x14ac:dyDescent="0.25">
      <c r="AG319" s="649"/>
      <c r="AI319" s="649"/>
    </row>
    <row r="320" spans="33:35" x14ac:dyDescent="0.25">
      <c r="AG320" s="649"/>
      <c r="AI320" s="649"/>
    </row>
    <row r="321" spans="33:35" x14ac:dyDescent="0.25">
      <c r="AG321" s="649"/>
      <c r="AI321" s="649"/>
    </row>
    <row r="322" spans="33:35" x14ac:dyDescent="0.25">
      <c r="AG322" s="649"/>
      <c r="AI322" s="649"/>
    </row>
    <row r="323" spans="33:35" x14ac:dyDescent="0.25">
      <c r="AG323" s="649"/>
      <c r="AI323" s="649"/>
    </row>
    <row r="324" spans="33:35" x14ac:dyDescent="0.25">
      <c r="AG324" s="649"/>
      <c r="AI324" s="649"/>
    </row>
    <row r="325" spans="33:35" x14ac:dyDescent="0.25">
      <c r="AG325" s="649"/>
      <c r="AI325" s="649"/>
    </row>
    <row r="326" spans="33:35" x14ac:dyDescent="0.25">
      <c r="AG326" s="649"/>
      <c r="AI326" s="649"/>
    </row>
    <row r="327" spans="33:35" x14ac:dyDescent="0.25">
      <c r="AG327" s="649"/>
      <c r="AI327" s="649"/>
    </row>
    <row r="328" spans="33:35" x14ac:dyDescent="0.25">
      <c r="AG328" s="649"/>
      <c r="AI328" s="649"/>
    </row>
    <row r="329" spans="33:35" x14ac:dyDescent="0.25">
      <c r="AG329" s="649"/>
      <c r="AI329" s="649"/>
    </row>
    <row r="330" spans="33:35" x14ac:dyDescent="0.25">
      <c r="AG330" s="649"/>
      <c r="AI330" s="649"/>
    </row>
    <row r="331" spans="33:35" x14ac:dyDescent="0.25">
      <c r="AG331" s="649"/>
      <c r="AI331" s="649"/>
    </row>
    <row r="332" spans="33:35" x14ac:dyDescent="0.25">
      <c r="AG332" s="649"/>
      <c r="AI332" s="649"/>
    </row>
    <row r="333" spans="33:35" x14ac:dyDescent="0.25">
      <c r="AG333" s="649"/>
      <c r="AI333" s="649"/>
    </row>
    <row r="334" spans="33:35" x14ac:dyDescent="0.25">
      <c r="AG334" s="649"/>
      <c r="AI334" s="649"/>
    </row>
    <row r="335" spans="33:35" x14ac:dyDescent="0.25">
      <c r="AG335" s="649"/>
      <c r="AI335" s="649"/>
    </row>
    <row r="336" spans="33:35" x14ac:dyDescent="0.25">
      <c r="AG336" s="649"/>
      <c r="AI336" s="649"/>
    </row>
    <row r="337" spans="33:35" x14ac:dyDescent="0.25">
      <c r="AG337" s="649"/>
      <c r="AI337" s="649"/>
    </row>
    <row r="338" spans="33:35" x14ac:dyDescent="0.25">
      <c r="AG338" s="649"/>
      <c r="AI338" s="649"/>
    </row>
    <row r="339" spans="33:35" x14ac:dyDescent="0.25">
      <c r="AG339" s="649"/>
      <c r="AI339" s="649"/>
    </row>
    <row r="340" spans="33:35" x14ac:dyDescent="0.25">
      <c r="AG340" s="649"/>
      <c r="AI340" s="649"/>
    </row>
    <row r="341" spans="33:35" x14ac:dyDescent="0.25">
      <c r="AG341" s="649"/>
      <c r="AI341" s="649"/>
    </row>
    <row r="342" spans="33:35" x14ac:dyDescent="0.25">
      <c r="AG342" s="649"/>
      <c r="AI342" s="649"/>
    </row>
    <row r="343" spans="33:35" x14ac:dyDescent="0.25">
      <c r="AG343" s="649"/>
      <c r="AI343" s="649"/>
    </row>
    <row r="344" spans="33:35" x14ac:dyDescent="0.25">
      <c r="AG344" s="649"/>
      <c r="AI344" s="649"/>
    </row>
    <row r="345" spans="33:35" x14ac:dyDescent="0.25">
      <c r="AG345" s="649"/>
      <c r="AI345" s="649"/>
    </row>
    <row r="346" spans="33:35" x14ac:dyDescent="0.25">
      <c r="AG346" s="649"/>
      <c r="AI346" s="649"/>
    </row>
    <row r="347" spans="33:35" x14ac:dyDescent="0.25">
      <c r="AG347" s="649"/>
      <c r="AI347" s="649"/>
    </row>
    <row r="348" spans="33:35" x14ac:dyDescent="0.25">
      <c r="AG348" s="649"/>
      <c r="AI348" s="649"/>
    </row>
    <row r="349" spans="33:35" x14ac:dyDescent="0.25">
      <c r="AG349" s="649"/>
      <c r="AI349" s="649"/>
    </row>
    <row r="350" spans="33:35" x14ac:dyDescent="0.25">
      <c r="AG350" s="649"/>
      <c r="AI350" s="649"/>
    </row>
    <row r="351" spans="33:35" x14ac:dyDescent="0.25">
      <c r="AG351" s="649"/>
      <c r="AI351" s="649"/>
    </row>
    <row r="352" spans="33:35" x14ac:dyDescent="0.25">
      <c r="AG352" s="649"/>
      <c r="AI352" s="649"/>
    </row>
    <row r="353" spans="33:35" x14ac:dyDescent="0.25">
      <c r="AG353" s="649"/>
      <c r="AI353" s="649"/>
    </row>
    <row r="354" spans="33:35" x14ac:dyDescent="0.25">
      <c r="AG354" s="649"/>
      <c r="AI354" s="649"/>
    </row>
    <row r="355" spans="33:35" x14ac:dyDescent="0.25">
      <c r="AG355" s="649"/>
      <c r="AI355" s="649"/>
    </row>
    <row r="356" spans="33:35" x14ac:dyDescent="0.25">
      <c r="AG356" s="649"/>
      <c r="AI356" s="649"/>
    </row>
    <row r="357" spans="33:35" x14ac:dyDescent="0.25">
      <c r="AG357" s="649"/>
      <c r="AI357" s="649"/>
    </row>
    <row r="358" spans="33:35" x14ac:dyDescent="0.25">
      <c r="AG358" s="649"/>
      <c r="AI358" s="649"/>
    </row>
    <row r="359" spans="33:35" x14ac:dyDescent="0.25">
      <c r="AG359" s="649"/>
      <c r="AI359" s="649"/>
    </row>
    <row r="360" spans="33:35" x14ac:dyDescent="0.25">
      <c r="AG360" s="649"/>
      <c r="AI360" s="649"/>
    </row>
    <row r="361" spans="33:35" x14ac:dyDescent="0.25">
      <c r="AG361" s="649"/>
      <c r="AI361" s="649"/>
    </row>
    <row r="362" spans="33:35" x14ac:dyDescent="0.25">
      <c r="AG362" s="649"/>
      <c r="AI362" s="649"/>
    </row>
    <row r="363" spans="33:35" x14ac:dyDescent="0.25">
      <c r="AG363" s="649"/>
      <c r="AI363" s="649"/>
    </row>
    <row r="364" spans="33:35" x14ac:dyDescent="0.25">
      <c r="AG364" s="649"/>
      <c r="AI364" s="649"/>
    </row>
    <row r="365" spans="33:35" x14ac:dyDescent="0.25">
      <c r="AG365" s="649"/>
      <c r="AI365" s="649"/>
    </row>
    <row r="366" spans="33:35" x14ac:dyDescent="0.25">
      <c r="AG366" s="649"/>
      <c r="AI366" s="649"/>
    </row>
    <row r="367" spans="33:35" x14ac:dyDescent="0.25">
      <c r="AG367" s="649"/>
      <c r="AI367" s="649"/>
    </row>
    <row r="368" spans="33:35" x14ac:dyDescent="0.25">
      <c r="AG368" s="649"/>
      <c r="AI368" s="649"/>
    </row>
    <row r="369" spans="33:35" x14ac:dyDescent="0.25">
      <c r="AG369" s="649"/>
      <c r="AI369" s="649"/>
    </row>
    <row r="370" spans="33:35" x14ac:dyDescent="0.25">
      <c r="AG370" s="649"/>
      <c r="AI370" s="649"/>
    </row>
    <row r="371" spans="33:35" x14ac:dyDescent="0.25">
      <c r="AG371" s="649"/>
      <c r="AI371" s="649"/>
    </row>
    <row r="372" spans="33:35" x14ac:dyDescent="0.25">
      <c r="AG372" s="649"/>
      <c r="AI372" s="649"/>
    </row>
    <row r="373" spans="33:35" x14ac:dyDescent="0.25">
      <c r="AG373" s="649"/>
      <c r="AI373" s="649"/>
    </row>
    <row r="374" spans="33:35" x14ac:dyDescent="0.25">
      <c r="AG374" s="649"/>
      <c r="AI374" s="649"/>
    </row>
    <row r="375" spans="33:35" x14ac:dyDescent="0.25">
      <c r="AG375" s="649"/>
      <c r="AI375" s="649"/>
    </row>
    <row r="376" spans="33:35" x14ac:dyDescent="0.25">
      <c r="AG376" s="649"/>
      <c r="AI376" s="649"/>
    </row>
    <row r="377" spans="33:35" x14ac:dyDescent="0.25">
      <c r="AG377" s="649"/>
      <c r="AI377" s="649"/>
    </row>
    <row r="378" spans="33:35" x14ac:dyDescent="0.25">
      <c r="AG378" s="649"/>
      <c r="AI378" s="649"/>
    </row>
    <row r="379" spans="33:35" x14ac:dyDescent="0.25">
      <c r="AG379" s="649"/>
      <c r="AI379" s="649"/>
    </row>
    <row r="380" spans="33:35" x14ac:dyDescent="0.25">
      <c r="AG380" s="649"/>
      <c r="AI380" s="649"/>
    </row>
    <row r="381" spans="33:35" x14ac:dyDescent="0.25">
      <c r="AG381" s="649"/>
      <c r="AI381" s="649"/>
    </row>
    <row r="382" spans="33:35" x14ac:dyDescent="0.25">
      <c r="AG382" s="649"/>
      <c r="AI382" s="649"/>
    </row>
    <row r="383" spans="33:35" x14ac:dyDescent="0.25">
      <c r="AG383" s="649"/>
      <c r="AI383" s="649"/>
    </row>
    <row r="384" spans="33:35" x14ac:dyDescent="0.25">
      <c r="AG384" s="649"/>
      <c r="AI384" s="649"/>
    </row>
    <row r="385" spans="33:35" x14ac:dyDescent="0.25">
      <c r="AG385" s="649"/>
      <c r="AI385" s="649"/>
    </row>
    <row r="386" spans="33:35" x14ac:dyDescent="0.25">
      <c r="AG386" s="649"/>
      <c r="AI386" s="649"/>
    </row>
    <row r="387" spans="33:35" x14ac:dyDescent="0.25">
      <c r="AG387" s="649"/>
      <c r="AI387" s="649"/>
    </row>
    <row r="388" spans="33:35" x14ac:dyDescent="0.25">
      <c r="AG388" s="649"/>
      <c r="AI388" s="649"/>
    </row>
    <row r="389" spans="33:35" x14ac:dyDescent="0.25">
      <c r="AG389" s="649"/>
      <c r="AI389" s="649"/>
    </row>
    <row r="390" spans="33:35" x14ac:dyDescent="0.25">
      <c r="AG390" s="649"/>
      <c r="AI390" s="649"/>
    </row>
    <row r="391" spans="33:35" x14ac:dyDescent="0.25">
      <c r="AG391" s="649"/>
      <c r="AI391" s="649"/>
    </row>
    <row r="392" spans="33:35" x14ac:dyDescent="0.25">
      <c r="AG392" s="649"/>
      <c r="AI392" s="649"/>
    </row>
    <row r="393" spans="33:35" x14ac:dyDescent="0.25">
      <c r="AG393" s="649"/>
      <c r="AI393" s="649"/>
    </row>
    <row r="394" spans="33:35" x14ac:dyDescent="0.25">
      <c r="AG394" s="649"/>
      <c r="AI394" s="649"/>
    </row>
    <row r="395" spans="33:35" x14ac:dyDescent="0.25">
      <c r="AG395" s="649"/>
      <c r="AI395" s="649"/>
    </row>
    <row r="396" spans="33:35" x14ac:dyDescent="0.25">
      <c r="AG396" s="649"/>
      <c r="AI396" s="649"/>
    </row>
    <row r="397" spans="33:35" x14ac:dyDescent="0.25">
      <c r="AG397" s="649"/>
      <c r="AI397" s="649"/>
    </row>
    <row r="398" spans="33:35" x14ac:dyDescent="0.25">
      <c r="AG398" s="649"/>
      <c r="AI398" s="649"/>
    </row>
    <row r="399" spans="33:35" x14ac:dyDescent="0.25">
      <c r="AG399" s="649"/>
      <c r="AI399" s="649"/>
    </row>
    <row r="400" spans="33:35" x14ac:dyDescent="0.25">
      <c r="AG400" s="649"/>
      <c r="AI400" s="649"/>
    </row>
    <row r="401" spans="33:35" x14ac:dyDescent="0.25">
      <c r="AG401" s="649"/>
      <c r="AI401" s="649"/>
    </row>
    <row r="402" spans="33:35" x14ac:dyDescent="0.25">
      <c r="AG402" s="649"/>
      <c r="AI402" s="649"/>
    </row>
    <row r="403" spans="33:35" x14ac:dyDescent="0.25">
      <c r="AG403" s="649"/>
      <c r="AI403" s="649"/>
    </row>
    <row r="404" spans="33:35" x14ac:dyDescent="0.25">
      <c r="AG404" s="649"/>
      <c r="AI404" s="649"/>
    </row>
    <row r="405" spans="33:35" x14ac:dyDescent="0.25">
      <c r="AG405" s="649"/>
      <c r="AI405" s="649"/>
    </row>
    <row r="406" spans="33:35" x14ac:dyDescent="0.25">
      <c r="AG406" s="649"/>
      <c r="AI406" s="649"/>
    </row>
    <row r="407" spans="33:35" x14ac:dyDescent="0.25">
      <c r="AG407" s="649"/>
      <c r="AI407" s="649"/>
    </row>
    <row r="408" spans="33:35" x14ac:dyDescent="0.25">
      <c r="AG408" s="649"/>
      <c r="AI408" s="649"/>
    </row>
    <row r="409" spans="33:35" x14ac:dyDescent="0.25">
      <c r="AG409" s="649"/>
      <c r="AI409" s="649"/>
    </row>
    <row r="410" spans="33:35" x14ac:dyDescent="0.25">
      <c r="AG410" s="649"/>
      <c r="AI410" s="649"/>
    </row>
    <row r="411" spans="33:35" x14ac:dyDescent="0.25">
      <c r="AG411" s="649"/>
      <c r="AI411" s="649"/>
    </row>
    <row r="412" spans="33:35" x14ac:dyDescent="0.25">
      <c r="AG412" s="649"/>
      <c r="AI412" s="649"/>
    </row>
    <row r="413" spans="33:35" x14ac:dyDescent="0.25">
      <c r="AG413" s="649"/>
      <c r="AI413" s="649"/>
    </row>
    <row r="414" spans="33:35" x14ac:dyDescent="0.25">
      <c r="AG414" s="649"/>
      <c r="AI414" s="649"/>
    </row>
    <row r="415" spans="33:35" x14ac:dyDescent="0.25">
      <c r="AG415" s="649"/>
      <c r="AI415" s="649"/>
    </row>
    <row r="416" spans="33:35" x14ac:dyDescent="0.25">
      <c r="AG416" s="649"/>
      <c r="AI416" s="649"/>
    </row>
    <row r="417" spans="33:35" x14ac:dyDescent="0.25">
      <c r="AG417" s="649"/>
      <c r="AI417" s="649"/>
    </row>
    <row r="418" spans="33:35" x14ac:dyDescent="0.25">
      <c r="AG418" s="649"/>
      <c r="AI418" s="649"/>
    </row>
    <row r="419" spans="33:35" x14ac:dyDescent="0.25">
      <c r="AG419" s="649"/>
      <c r="AI419" s="649"/>
    </row>
    <row r="420" spans="33:35" x14ac:dyDescent="0.25">
      <c r="AG420" s="649"/>
      <c r="AI420" s="649"/>
    </row>
    <row r="421" spans="33:35" x14ac:dyDescent="0.25">
      <c r="AG421" s="649"/>
      <c r="AI421" s="649"/>
    </row>
    <row r="422" spans="33:35" x14ac:dyDescent="0.25">
      <c r="AG422" s="649"/>
      <c r="AI422" s="649"/>
    </row>
    <row r="423" spans="33:35" x14ac:dyDescent="0.25">
      <c r="AG423" s="649"/>
      <c r="AI423" s="649"/>
    </row>
    <row r="424" spans="33:35" x14ac:dyDescent="0.25">
      <c r="AG424" s="649"/>
      <c r="AI424" s="649"/>
    </row>
    <row r="425" spans="33:35" x14ac:dyDescent="0.25">
      <c r="AG425" s="649"/>
      <c r="AI425" s="649"/>
    </row>
    <row r="426" spans="33:35" x14ac:dyDescent="0.25">
      <c r="AG426" s="649"/>
      <c r="AI426" s="649"/>
    </row>
    <row r="427" spans="33:35" x14ac:dyDescent="0.25">
      <c r="AG427" s="649"/>
      <c r="AI427" s="649"/>
    </row>
    <row r="428" spans="33:35" x14ac:dyDescent="0.25">
      <c r="AG428" s="649"/>
      <c r="AI428" s="649"/>
    </row>
    <row r="429" spans="33:35" x14ac:dyDescent="0.25">
      <c r="AG429" s="649"/>
      <c r="AI429" s="649"/>
    </row>
    <row r="430" spans="33:35" x14ac:dyDescent="0.25">
      <c r="AG430" s="649"/>
      <c r="AI430" s="649"/>
    </row>
    <row r="431" spans="33:35" x14ac:dyDescent="0.25">
      <c r="AG431" s="649"/>
      <c r="AI431" s="649"/>
    </row>
    <row r="432" spans="33:35" x14ac:dyDescent="0.25">
      <c r="AG432" s="649"/>
      <c r="AI432" s="649"/>
    </row>
    <row r="433" spans="33:35" x14ac:dyDescent="0.25">
      <c r="AG433" s="649"/>
      <c r="AI433" s="649"/>
    </row>
    <row r="434" spans="33:35" x14ac:dyDescent="0.25">
      <c r="AG434" s="649"/>
      <c r="AI434" s="649"/>
    </row>
    <row r="435" spans="33:35" x14ac:dyDescent="0.25">
      <c r="AG435" s="649"/>
      <c r="AI435" s="649"/>
    </row>
    <row r="436" spans="33:35" x14ac:dyDescent="0.25">
      <c r="AG436" s="649"/>
      <c r="AI436" s="649"/>
    </row>
    <row r="437" spans="33:35" x14ac:dyDescent="0.25">
      <c r="AG437" s="649"/>
      <c r="AI437" s="649"/>
    </row>
    <row r="438" spans="33:35" x14ac:dyDescent="0.25">
      <c r="AG438" s="649"/>
      <c r="AI438" s="649"/>
    </row>
    <row r="439" spans="33:35" x14ac:dyDescent="0.25">
      <c r="AG439" s="649"/>
      <c r="AI439" s="649"/>
    </row>
    <row r="440" spans="33:35" x14ac:dyDescent="0.25">
      <c r="AG440" s="649"/>
      <c r="AI440" s="649"/>
    </row>
    <row r="441" spans="33:35" x14ac:dyDescent="0.25">
      <c r="AG441" s="649"/>
      <c r="AI441" s="649"/>
    </row>
    <row r="442" spans="33:35" x14ac:dyDescent="0.25">
      <c r="AG442" s="649"/>
      <c r="AI442" s="649"/>
    </row>
    <row r="443" spans="33:35" x14ac:dyDescent="0.25">
      <c r="AG443" s="649"/>
      <c r="AI443" s="649"/>
    </row>
    <row r="444" spans="33:35" x14ac:dyDescent="0.25">
      <c r="AG444" s="649"/>
      <c r="AI444" s="649"/>
    </row>
    <row r="445" spans="33:35" x14ac:dyDescent="0.25">
      <c r="AG445" s="649"/>
      <c r="AI445" s="649"/>
    </row>
    <row r="446" spans="33:35" x14ac:dyDescent="0.25">
      <c r="AG446" s="649"/>
      <c r="AI446" s="649"/>
    </row>
    <row r="447" spans="33:35" x14ac:dyDescent="0.25">
      <c r="AG447" s="649"/>
      <c r="AI447" s="649"/>
    </row>
    <row r="448" spans="33:35" x14ac:dyDescent="0.25">
      <c r="AG448" s="649"/>
      <c r="AI448" s="649"/>
    </row>
    <row r="449" spans="33:35" x14ac:dyDescent="0.25">
      <c r="AG449" s="649"/>
      <c r="AI449" s="649"/>
    </row>
    <row r="450" spans="33:35" x14ac:dyDescent="0.25">
      <c r="AG450" s="649"/>
      <c r="AI450" s="649"/>
    </row>
    <row r="451" spans="33:35" x14ac:dyDescent="0.25">
      <c r="AG451" s="649"/>
      <c r="AI451" s="649"/>
    </row>
    <row r="452" spans="33:35" x14ac:dyDescent="0.25">
      <c r="AG452" s="649"/>
      <c r="AI452" s="649"/>
    </row>
    <row r="453" spans="33:35" x14ac:dyDescent="0.25">
      <c r="AG453" s="649"/>
      <c r="AI453" s="649"/>
    </row>
    <row r="454" spans="33:35" x14ac:dyDescent="0.25">
      <c r="AG454" s="649"/>
      <c r="AI454" s="649"/>
    </row>
    <row r="455" spans="33:35" x14ac:dyDescent="0.25">
      <c r="AG455" s="649"/>
      <c r="AI455" s="649"/>
    </row>
    <row r="456" spans="33:35" x14ac:dyDescent="0.25">
      <c r="AG456" s="649"/>
      <c r="AI456" s="649"/>
    </row>
    <row r="457" spans="33:35" x14ac:dyDescent="0.25">
      <c r="AG457" s="649"/>
      <c r="AI457" s="649"/>
    </row>
    <row r="458" spans="33:35" x14ac:dyDescent="0.25">
      <c r="AG458" s="649"/>
      <c r="AI458" s="649"/>
    </row>
    <row r="459" spans="33:35" x14ac:dyDescent="0.25">
      <c r="AG459" s="649"/>
      <c r="AI459" s="649"/>
    </row>
    <row r="460" spans="33:35" x14ac:dyDescent="0.25">
      <c r="AG460" s="649"/>
      <c r="AI460" s="649"/>
    </row>
    <row r="461" spans="33:35" x14ac:dyDescent="0.25">
      <c r="AG461" s="649"/>
      <c r="AI461" s="649"/>
    </row>
    <row r="462" spans="33:35" x14ac:dyDescent="0.25">
      <c r="AG462" s="649"/>
      <c r="AI462" s="649"/>
    </row>
    <row r="463" spans="33:35" x14ac:dyDescent="0.25">
      <c r="AG463" s="649"/>
      <c r="AI463" s="649"/>
    </row>
    <row r="464" spans="33:35" x14ac:dyDescent="0.25">
      <c r="AG464" s="649"/>
      <c r="AI464" s="649"/>
    </row>
    <row r="465" spans="33:35" x14ac:dyDescent="0.25">
      <c r="AG465" s="649"/>
      <c r="AI465" s="649"/>
    </row>
    <row r="466" spans="33:35" x14ac:dyDescent="0.25">
      <c r="AG466" s="649"/>
      <c r="AI466" s="649"/>
    </row>
    <row r="467" spans="33:35" x14ac:dyDescent="0.25">
      <c r="AG467" s="649"/>
      <c r="AI467" s="649"/>
    </row>
    <row r="468" spans="33:35" x14ac:dyDescent="0.25">
      <c r="AG468" s="649"/>
      <c r="AI468" s="649"/>
    </row>
    <row r="469" spans="33:35" x14ac:dyDescent="0.25">
      <c r="AG469" s="649"/>
      <c r="AI469" s="649"/>
    </row>
    <row r="470" spans="33:35" x14ac:dyDescent="0.25">
      <c r="AG470" s="649"/>
      <c r="AI470" s="649"/>
    </row>
    <row r="471" spans="33:35" x14ac:dyDescent="0.25">
      <c r="AG471" s="649"/>
      <c r="AI471" s="649"/>
    </row>
    <row r="472" spans="33:35" x14ac:dyDescent="0.25">
      <c r="AG472" s="649"/>
      <c r="AI472" s="649"/>
    </row>
    <row r="473" spans="33:35" x14ac:dyDescent="0.25">
      <c r="AG473" s="649"/>
      <c r="AI473" s="649"/>
    </row>
    <row r="474" spans="33:35" x14ac:dyDescent="0.25">
      <c r="AG474" s="649"/>
      <c r="AI474" s="649"/>
    </row>
    <row r="475" spans="33:35" x14ac:dyDescent="0.25">
      <c r="AG475" s="649"/>
      <c r="AI475" s="649"/>
    </row>
    <row r="476" spans="33:35" x14ac:dyDescent="0.25">
      <c r="AG476" s="649"/>
      <c r="AI476" s="649"/>
    </row>
    <row r="477" spans="33:35" x14ac:dyDescent="0.25">
      <c r="AG477" s="649"/>
      <c r="AI477" s="649"/>
    </row>
    <row r="478" spans="33:35" x14ac:dyDescent="0.25">
      <c r="AG478" s="649"/>
      <c r="AI478" s="649"/>
    </row>
    <row r="479" spans="33:35" x14ac:dyDescent="0.25">
      <c r="AG479" s="649"/>
      <c r="AI479" s="649"/>
    </row>
    <row r="480" spans="33:35" x14ac:dyDescent="0.25">
      <c r="AG480" s="649"/>
      <c r="AI480" s="649"/>
    </row>
    <row r="481" spans="33:35" x14ac:dyDescent="0.25">
      <c r="AG481" s="649"/>
      <c r="AI481" s="649"/>
    </row>
    <row r="482" spans="33:35" x14ac:dyDescent="0.25">
      <c r="AG482" s="649"/>
      <c r="AI482" s="649"/>
    </row>
    <row r="483" spans="33:35" x14ac:dyDescent="0.25">
      <c r="AG483" s="649"/>
      <c r="AI483" s="649"/>
    </row>
    <row r="484" spans="33:35" x14ac:dyDescent="0.25">
      <c r="AG484" s="649"/>
      <c r="AI484" s="649"/>
    </row>
    <row r="485" spans="33:35" x14ac:dyDescent="0.25">
      <c r="AG485" s="649"/>
      <c r="AI485" s="649"/>
    </row>
    <row r="486" spans="33:35" x14ac:dyDescent="0.25">
      <c r="AG486" s="649"/>
      <c r="AI486" s="649"/>
    </row>
    <row r="487" spans="33:35" x14ac:dyDescent="0.25">
      <c r="AG487" s="649"/>
      <c r="AI487" s="649"/>
    </row>
    <row r="488" spans="33:35" x14ac:dyDescent="0.25">
      <c r="AG488" s="649"/>
      <c r="AI488" s="649"/>
    </row>
    <row r="489" spans="33:35" x14ac:dyDescent="0.25">
      <c r="AG489" s="649"/>
      <c r="AI489" s="649"/>
    </row>
    <row r="490" spans="33:35" x14ac:dyDescent="0.25">
      <c r="AG490" s="649"/>
      <c r="AI490" s="649"/>
    </row>
    <row r="491" spans="33:35" x14ac:dyDescent="0.25">
      <c r="AG491" s="649"/>
      <c r="AI491" s="649"/>
    </row>
    <row r="492" spans="33:35" x14ac:dyDescent="0.25">
      <c r="AG492" s="649"/>
      <c r="AI492" s="649"/>
    </row>
    <row r="493" spans="33:35" x14ac:dyDescent="0.25">
      <c r="AG493" s="649"/>
      <c r="AI493" s="649"/>
    </row>
    <row r="494" spans="33:35" x14ac:dyDescent="0.25">
      <c r="AG494" s="649"/>
      <c r="AI494" s="649"/>
    </row>
    <row r="495" spans="33:35" x14ac:dyDescent="0.25">
      <c r="AG495" s="649"/>
      <c r="AI495" s="649"/>
    </row>
    <row r="496" spans="33:35" x14ac:dyDescent="0.25">
      <c r="AG496" s="649"/>
      <c r="AI496" s="649"/>
    </row>
    <row r="497" spans="33:35" x14ac:dyDescent="0.25">
      <c r="AG497" s="649"/>
      <c r="AI497" s="649"/>
    </row>
    <row r="498" spans="33:35" x14ac:dyDescent="0.25">
      <c r="AG498" s="649"/>
      <c r="AI498" s="649"/>
    </row>
    <row r="499" spans="33:35" x14ac:dyDescent="0.25">
      <c r="AG499" s="649"/>
      <c r="AI499" s="649"/>
    </row>
    <row r="500" spans="33:35" x14ac:dyDescent="0.25">
      <c r="AG500" s="649"/>
      <c r="AI500" s="649"/>
    </row>
    <row r="501" spans="33:35" x14ac:dyDescent="0.25">
      <c r="AG501" s="649"/>
      <c r="AI501" s="649"/>
    </row>
    <row r="502" spans="33:35" x14ac:dyDescent="0.25">
      <c r="AG502" s="649"/>
      <c r="AI502" s="649"/>
    </row>
    <row r="503" spans="33:35" x14ac:dyDescent="0.25">
      <c r="AG503" s="649"/>
      <c r="AI503" s="649"/>
    </row>
    <row r="504" spans="33:35" x14ac:dyDescent="0.25">
      <c r="AG504" s="649"/>
      <c r="AI504" s="649"/>
    </row>
    <row r="505" spans="33:35" x14ac:dyDescent="0.25">
      <c r="AG505" s="649"/>
      <c r="AI505" s="649"/>
    </row>
    <row r="506" spans="33:35" x14ac:dyDescent="0.25">
      <c r="AG506" s="649"/>
      <c r="AI506" s="649"/>
    </row>
    <row r="507" spans="33:35" x14ac:dyDescent="0.25">
      <c r="AG507" s="649"/>
      <c r="AI507" s="649"/>
    </row>
    <row r="508" spans="33:35" x14ac:dyDescent="0.25">
      <c r="AG508" s="649"/>
      <c r="AI508" s="649"/>
    </row>
    <row r="509" spans="33:35" x14ac:dyDescent="0.25">
      <c r="AG509" s="649"/>
      <c r="AI509" s="649"/>
    </row>
    <row r="510" spans="33:35" x14ac:dyDescent="0.25">
      <c r="AG510" s="649"/>
      <c r="AI510" s="649"/>
    </row>
    <row r="511" spans="33:35" x14ac:dyDescent="0.25">
      <c r="AG511" s="649"/>
      <c r="AI511" s="649"/>
    </row>
    <row r="512" spans="33:35" x14ac:dyDescent="0.25">
      <c r="AG512" s="649"/>
      <c r="AI512" s="649"/>
    </row>
    <row r="513" spans="33:35" x14ac:dyDescent="0.25">
      <c r="AG513" s="649"/>
      <c r="AI513" s="649"/>
    </row>
    <row r="514" spans="33:35" x14ac:dyDescent="0.25">
      <c r="AG514" s="649"/>
      <c r="AI514" s="649"/>
    </row>
    <row r="515" spans="33:35" x14ac:dyDescent="0.25">
      <c r="AG515" s="649"/>
      <c r="AI515" s="649"/>
    </row>
    <row r="516" spans="33:35" x14ac:dyDescent="0.25">
      <c r="AG516" s="649"/>
      <c r="AI516" s="649"/>
    </row>
    <row r="517" spans="33:35" x14ac:dyDescent="0.25">
      <c r="AG517" s="649"/>
      <c r="AI517" s="649"/>
    </row>
    <row r="518" spans="33:35" x14ac:dyDescent="0.25">
      <c r="AG518" s="649"/>
      <c r="AI518" s="649"/>
    </row>
    <row r="519" spans="33:35" x14ac:dyDescent="0.25">
      <c r="AG519" s="649"/>
      <c r="AI519" s="649"/>
    </row>
    <row r="520" spans="33:35" x14ac:dyDescent="0.25">
      <c r="AG520" s="649"/>
      <c r="AI520" s="649"/>
    </row>
    <row r="521" spans="33:35" x14ac:dyDescent="0.25">
      <c r="AG521" s="649"/>
      <c r="AI521" s="649"/>
    </row>
    <row r="522" spans="33:35" x14ac:dyDescent="0.25">
      <c r="AG522" s="649"/>
      <c r="AI522" s="649"/>
    </row>
    <row r="523" spans="33:35" x14ac:dyDescent="0.25">
      <c r="AG523" s="649"/>
      <c r="AI523" s="649"/>
    </row>
    <row r="524" spans="33:35" x14ac:dyDescent="0.25">
      <c r="AG524" s="649"/>
      <c r="AI524" s="649"/>
    </row>
    <row r="525" spans="33:35" x14ac:dyDescent="0.25">
      <c r="AG525" s="649"/>
      <c r="AI525" s="649"/>
    </row>
    <row r="526" spans="33:35" x14ac:dyDescent="0.25">
      <c r="AG526" s="649"/>
      <c r="AI526" s="649"/>
    </row>
    <row r="527" spans="33:35" x14ac:dyDescent="0.25">
      <c r="AG527" s="649"/>
      <c r="AI527" s="649"/>
    </row>
    <row r="528" spans="33:35" x14ac:dyDescent="0.25">
      <c r="AG528" s="649"/>
      <c r="AI528" s="649"/>
    </row>
    <row r="529" spans="33:35" x14ac:dyDescent="0.25">
      <c r="AG529" s="649"/>
      <c r="AI529" s="649"/>
    </row>
    <row r="530" spans="33:35" x14ac:dyDescent="0.25">
      <c r="AG530" s="649"/>
      <c r="AI530" s="649"/>
    </row>
    <row r="531" spans="33:35" x14ac:dyDescent="0.25">
      <c r="AG531" s="649"/>
      <c r="AI531" s="649"/>
    </row>
  </sheetData>
  <mergeCells count="1">
    <mergeCell ref="A1:B2"/>
  </mergeCells>
  <printOptions horizontalCentered="1"/>
  <pageMargins left="0.70866141732283472" right="0.70866141732283472" top="0.74803149606299213" bottom="0.74803149606299213" header="0.31496062992125984" footer="0.31496062992125984"/>
  <pageSetup paperSize="9" scale="5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66B9-70E9-4494-BD74-A37E5CFD243C}">
  <dimension ref="A1"/>
  <sheetViews>
    <sheetView workbookViewId="0">
      <selection activeCell="B23" sqref="B23"/>
    </sheetView>
  </sheetViews>
  <sheetFormatPr defaultRowHeight="15" x14ac:dyDescent="0.25"/>
  <cols>
    <col min="1" max="16384" width="9.140625" style="586"/>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54BDD-BCB8-4501-A066-205F31918E4B}">
  <dimension ref="A1"/>
  <sheetViews>
    <sheetView workbookViewId="0">
      <selection activeCell="B23" sqref="B23"/>
    </sheetView>
  </sheetViews>
  <sheetFormatPr defaultRowHeight="15" x14ac:dyDescent="0.25"/>
  <cols>
    <col min="1" max="16384" width="9.140625" style="586"/>
  </cols>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0193-6CF9-4C0A-BF01-C04768B1557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40FA3-C255-4CA1-9B76-1CFBB2088FED}">
  <dimension ref="A1:T264"/>
  <sheetViews>
    <sheetView view="pageBreakPreview" topLeftCell="A2" zoomScaleNormal="100" zoomScaleSheetLayoutView="100" workbookViewId="0">
      <selection activeCell="B23" sqref="B23"/>
    </sheetView>
  </sheetViews>
  <sheetFormatPr defaultRowHeight="15.75" x14ac:dyDescent="0.25"/>
  <cols>
    <col min="1" max="1" width="5.42578125" style="36" customWidth="1"/>
    <col min="2" max="2" width="2.85546875" style="36" customWidth="1"/>
    <col min="3" max="3" width="9.140625" style="36"/>
    <col min="4" max="4" width="6.85546875" style="36" customWidth="1"/>
    <col min="5" max="5" width="3.85546875" style="36" customWidth="1"/>
    <col min="6" max="6" width="9.140625" style="36"/>
    <col min="7" max="7" width="7.28515625" style="36" customWidth="1"/>
    <col min="8" max="8" width="6.140625" style="36" customWidth="1"/>
    <col min="9" max="9" width="2" style="36" customWidth="1"/>
    <col min="10" max="10" width="15.7109375" style="36" bestFit="1" customWidth="1"/>
    <col min="11" max="11" width="9.28515625" style="36" bestFit="1" customWidth="1"/>
    <col min="12" max="16384" width="9.140625" style="36"/>
  </cols>
  <sheetData>
    <row r="1" spans="1:12" x14ac:dyDescent="0.25">
      <c r="K1" s="37"/>
    </row>
    <row r="2" spans="1:12" x14ac:dyDescent="0.25">
      <c r="A2" s="37"/>
      <c r="B2" s="37"/>
      <c r="C2" s="37"/>
      <c r="D2" s="37"/>
      <c r="E2" s="37"/>
      <c r="F2" s="37"/>
      <c r="G2" s="37"/>
      <c r="H2" s="37"/>
      <c r="I2" s="37"/>
      <c r="J2" s="37"/>
      <c r="K2" s="37"/>
      <c r="L2" s="37"/>
    </row>
    <row r="3" spans="1:12" ht="20.25" x14ac:dyDescent="0.3">
      <c r="A3" s="38" t="s">
        <v>33</v>
      </c>
      <c r="B3" s="38"/>
      <c r="C3" s="38"/>
      <c r="D3" s="38"/>
      <c r="E3" s="38"/>
      <c r="F3" s="38"/>
      <c r="G3" s="38"/>
      <c r="H3" s="38"/>
      <c r="I3" s="38"/>
      <c r="J3" s="38"/>
      <c r="K3" s="38"/>
      <c r="L3" s="38"/>
    </row>
    <row r="4" spans="1:12" ht="16.5" x14ac:dyDescent="0.3">
      <c r="C4" s="39"/>
      <c r="D4" s="39"/>
      <c r="E4" s="39"/>
      <c r="F4" s="39"/>
      <c r="G4" s="39"/>
      <c r="H4" s="39"/>
      <c r="I4" s="39"/>
      <c r="J4" s="39"/>
      <c r="K4" s="37"/>
    </row>
    <row r="5" spans="1:12" x14ac:dyDescent="0.25">
      <c r="H5" s="37"/>
      <c r="K5" s="40" t="s">
        <v>34</v>
      </c>
      <c r="L5" s="37"/>
    </row>
    <row r="6" spans="1:12" x14ac:dyDescent="0.25">
      <c r="H6" s="37"/>
      <c r="K6" s="37"/>
      <c r="L6" s="37"/>
    </row>
    <row r="7" spans="1:12" x14ac:dyDescent="0.25">
      <c r="H7" s="37"/>
      <c r="K7" s="37"/>
      <c r="L7" s="37"/>
    </row>
    <row r="8" spans="1:12" x14ac:dyDescent="0.25">
      <c r="B8" s="36" t="s">
        <v>35</v>
      </c>
      <c r="H8" s="37"/>
      <c r="K8" s="37"/>
      <c r="L8" s="37"/>
    </row>
    <row r="9" spans="1:12" x14ac:dyDescent="0.25">
      <c r="H9" s="37"/>
      <c r="K9" s="37"/>
      <c r="L9" s="37"/>
    </row>
    <row r="10" spans="1:12" x14ac:dyDescent="0.25">
      <c r="C10" s="36" t="s">
        <v>36</v>
      </c>
      <c r="H10" s="37"/>
      <c r="K10" s="41" t="s">
        <v>37</v>
      </c>
      <c r="L10" s="37"/>
    </row>
    <row r="11" spans="1:12" x14ac:dyDescent="0.25">
      <c r="H11" s="37"/>
      <c r="K11" s="37"/>
      <c r="L11" s="37"/>
    </row>
    <row r="12" spans="1:12" x14ac:dyDescent="0.25">
      <c r="C12" s="36" t="s">
        <v>38</v>
      </c>
      <c r="H12" s="41"/>
      <c r="K12" s="41" t="s">
        <v>39</v>
      </c>
      <c r="L12" s="37"/>
    </row>
    <row r="13" spans="1:12" x14ac:dyDescent="0.25">
      <c r="H13" s="37"/>
      <c r="K13" s="37"/>
      <c r="L13" s="41"/>
    </row>
    <row r="14" spans="1:12" x14ac:dyDescent="0.25">
      <c r="C14" s="36" t="s">
        <v>40</v>
      </c>
      <c r="H14" s="37"/>
      <c r="K14" s="37">
        <v>3</v>
      </c>
      <c r="L14" s="41"/>
    </row>
    <row r="15" spans="1:12" x14ac:dyDescent="0.25">
      <c r="H15" s="37"/>
      <c r="K15" s="37"/>
      <c r="L15" s="41"/>
    </row>
    <row r="16" spans="1:12" x14ac:dyDescent="0.25">
      <c r="C16" s="36" t="s">
        <v>41</v>
      </c>
      <c r="H16" s="37"/>
      <c r="K16" s="42">
        <v>4</v>
      </c>
      <c r="L16" s="37"/>
    </row>
    <row r="17" spans="3:12" x14ac:dyDescent="0.25">
      <c r="H17" s="37"/>
      <c r="K17" s="37"/>
      <c r="L17" s="37"/>
    </row>
    <row r="18" spans="3:12" x14ac:dyDescent="0.25">
      <c r="C18" s="36" t="s">
        <v>42</v>
      </c>
      <c r="H18" s="43"/>
      <c r="K18" s="43" t="s">
        <v>43</v>
      </c>
      <c r="L18" s="37"/>
    </row>
    <row r="19" spans="3:12" x14ac:dyDescent="0.25">
      <c r="K19" s="37"/>
      <c r="L19" s="43"/>
    </row>
    <row r="20" spans="3:12" x14ac:dyDescent="0.25">
      <c r="H20" s="37"/>
      <c r="K20" s="37"/>
    </row>
    <row r="21" spans="3:12" x14ac:dyDescent="0.25">
      <c r="L21" s="37"/>
    </row>
    <row r="207" spans="3:13" x14ac:dyDescent="0.25">
      <c r="M207" s="36" t="s">
        <v>3</v>
      </c>
    </row>
    <row r="208" spans="3:13" ht="48.75" customHeight="1" x14ac:dyDescent="0.25">
      <c r="C208" s="44" t="s">
        <v>4</v>
      </c>
      <c r="D208" s="44"/>
      <c r="E208" s="44"/>
      <c r="F208" s="44"/>
      <c r="G208" s="44"/>
      <c r="H208" s="44"/>
      <c r="I208" s="44"/>
      <c r="J208" s="44"/>
      <c r="K208" s="44"/>
      <c r="L208" s="44"/>
      <c r="M208" s="45"/>
    </row>
    <row r="209" spans="2:12" ht="4.5" customHeight="1" x14ac:dyDescent="0.25"/>
    <row r="210" spans="2:12" ht="66.75" customHeight="1" x14ac:dyDescent="0.25">
      <c r="C210" s="46" t="s">
        <v>5</v>
      </c>
      <c r="D210" s="46"/>
      <c r="E210" s="46"/>
      <c r="F210" s="46"/>
      <c r="G210" s="46"/>
      <c r="H210" s="46"/>
      <c r="I210" s="46"/>
      <c r="J210" s="46"/>
      <c r="K210" s="46"/>
      <c r="L210" s="46"/>
    </row>
    <row r="211" spans="2:12" ht="3.75" customHeight="1" x14ac:dyDescent="0.25"/>
    <row r="212" spans="2:12" ht="65.25" customHeight="1" x14ac:dyDescent="0.25">
      <c r="C212" s="44" t="s">
        <v>6</v>
      </c>
      <c r="D212" s="44"/>
      <c r="E212" s="44"/>
      <c r="F212" s="44"/>
      <c r="G212" s="44"/>
      <c r="H212" s="44"/>
      <c r="I212" s="44"/>
      <c r="J212" s="44"/>
      <c r="K212" s="44"/>
      <c r="L212" s="44"/>
    </row>
    <row r="213" spans="2:12" ht="4.5" customHeight="1" x14ac:dyDescent="0.25"/>
    <row r="214" spans="2:12" x14ac:dyDescent="0.25">
      <c r="C214" s="44" t="s">
        <v>7</v>
      </c>
      <c r="D214" s="44"/>
      <c r="E214" s="44"/>
      <c r="F214" s="44"/>
      <c r="G214" s="44"/>
      <c r="H214" s="44"/>
      <c r="I214" s="44"/>
      <c r="J214" s="44"/>
      <c r="K214" s="44"/>
      <c r="L214" s="44"/>
    </row>
    <row r="215" spans="2:12" x14ac:dyDescent="0.25">
      <c r="C215" s="36" t="s">
        <v>8</v>
      </c>
      <c r="D215" s="44" t="s">
        <v>9</v>
      </c>
      <c r="E215" s="44"/>
      <c r="F215" s="44"/>
      <c r="G215" s="44"/>
      <c r="H215" s="44"/>
      <c r="I215" s="44"/>
      <c r="J215" s="44"/>
      <c r="K215" s="44"/>
      <c r="L215" s="44"/>
    </row>
    <row r="216" spans="2:12" ht="49.5" customHeight="1" x14ac:dyDescent="0.25">
      <c r="D216" s="44" t="s">
        <v>10</v>
      </c>
      <c r="E216" s="44"/>
      <c r="F216" s="44"/>
      <c r="G216" s="44"/>
      <c r="H216" s="44"/>
      <c r="I216" s="44"/>
      <c r="J216" s="44"/>
      <c r="K216" s="44"/>
      <c r="L216" s="44"/>
    </row>
    <row r="217" spans="2:12" x14ac:dyDescent="0.25">
      <c r="B217" s="36" t="s">
        <v>14</v>
      </c>
      <c r="C217" s="36" t="s">
        <v>11</v>
      </c>
      <c r="D217" s="44" t="s">
        <v>12</v>
      </c>
      <c r="E217" s="44"/>
      <c r="F217" s="44"/>
      <c r="G217" s="44"/>
      <c r="H217" s="44"/>
      <c r="I217" s="44"/>
      <c r="J217" s="44"/>
      <c r="K217" s="44"/>
      <c r="L217" s="44"/>
    </row>
    <row r="218" spans="2:12" ht="97.5" customHeight="1" x14ac:dyDescent="0.25">
      <c r="D218" s="44" t="s">
        <v>13</v>
      </c>
      <c r="E218" s="44"/>
      <c r="F218" s="44"/>
      <c r="G218" s="44"/>
      <c r="H218" s="44"/>
      <c r="I218" s="44"/>
      <c r="J218" s="44"/>
      <c r="K218" s="44"/>
      <c r="L218" s="44"/>
    </row>
    <row r="219" spans="2:12" x14ac:dyDescent="0.25">
      <c r="C219" s="36" t="s">
        <v>15</v>
      </c>
      <c r="D219" s="44" t="s">
        <v>16</v>
      </c>
      <c r="E219" s="44"/>
      <c r="F219" s="44"/>
      <c r="G219" s="44"/>
      <c r="H219" s="44"/>
      <c r="I219" s="44"/>
      <c r="J219" s="44"/>
      <c r="K219" s="44"/>
      <c r="L219" s="44"/>
    </row>
    <row r="220" spans="2:12" x14ac:dyDescent="0.25">
      <c r="D220" s="44" t="s">
        <v>17</v>
      </c>
      <c r="E220" s="44"/>
      <c r="F220" s="44"/>
      <c r="G220" s="44"/>
      <c r="H220" s="44"/>
      <c r="I220" s="44"/>
      <c r="J220" s="44"/>
      <c r="K220" s="44"/>
      <c r="L220" s="44"/>
    </row>
    <row r="238" spans="2:20" ht="15.75" customHeight="1" x14ac:dyDescent="0.25">
      <c r="B238" s="15" t="s">
        <v>18</v>
      </c>
      <c r="C238" s="15"/>
      <c r="D238" s="15"/>
      <c r="E238" s="15"/>
      <c r="F238" s="15"/>
      <c r="G238" s="15"/>
      <c r="H238" s="15"/>
      <c r="I238" s="15"/>
      <c r="J238" s="15"/>
      <c r="K238" s="15"/>
      <c r="L238" s="15"/>
      <c r="M238" s="15"/>
      <c r="N238" s="15"/>
      <c r="O238" s="15"/>
      <c r="P238" s="15"/>
      <c r="Q238" s="15"/>
      <c r="R238" s="15"/>
      <c r="S238" s="15"/>
      <c r="T238" s="15"/>
    </row>
    <row r="258" spans="2:10" ht="16.5" x14ac:dyDescent="0.25">
      <c r="B258" s="16" t="s">
        <v>19</v>
      </c>
      <c r="C258" s="17"/>
      <c r="D258" s="18"/>
      <c r="E258" s="18"/>
      <c r="F258" s="17"/>
      <c r="G258" s="19"/>
      <c r="H258" s="20"/>
      <c r="I258" s="20"/>
      <c r="J258" s="21"/>
    </row>
    <row r="259" spans="2:10" ht="16.5" x14ac:dyDescent="0.25">
      <c r="B259" s="16"/>
      <c r="C259" s="17"/>
      <c r="D259" s="22" t="s">
        <v>20</v>
      </c>
      <c r="E259" s="23"/>
      <c r="F259" s="24" t="s">
        <v>21</v>
      </c>
      <c r="G259" s="25"/>
      <c r="H259" s="26" t="s">
        <v>22</v>
      </c>
      <c r="I259" s="27"/>
      <c r="J259" s="28" t="s">
        <v>23</v>
      </c>
    </row>
    <row r="260" spans="2:10" ht="16.5" x14ac:dyDescent="0.25">
      <c r="B260" s="16"/>
      <c r="C260" s="17" t="s">
        <v>8</v>
      </c>
      <c r="D260" s="29" t="s">
        <v>24</v>
      </c>
      <c r="E260" s="18"/>
      <c r="F260" s="17" t="s">
        <v>25</v>
      </c>
      <c r="G260" s="19"/>
      <c r="H260" s="30" t="s">
        <v>26</v>
      </c>
      <c r="I260" s="20"/>
      <c r="J260" s="31">
        <v>6050000</v>
      </c>
    </row>
    <row r="261" spans="2:10" ht="16.5" x14ac:dyDescent="0.25">
      <c r="B261" s="19"/>
      <c r="C261" s="17" t="s">
        <v>11</v>
      </c>
      <c r="D261" s="29" t="s">
        <v>27</v>
      </c>
      <c r="E261" s="18"/>
      <c r="F261" s="17" t="s">
        <v>28</v>
      </c>
      <c r="G261" s="19"/>
      <c r="H261" s="32" t="s">
        <v>29</v>
      </c>
      <c r="I261" s="20"/>
      <c r="J261" s="31">
        <v>198000000</v>
      </c>
    </row>
    <row r="262" spans="2:10" ht="16.5" x14ac:dyDescent="0.25">
      <c r="B262" s="19"/>
      <c r="C262" s="17" t="s">
        <v>15</v>
      </c>
      <c r="D262" s="29" t="s">
        <v>30</v>
      </c>
      <c r="E262" s="18"/>
      <c r="F262" s="33" t="s">
        <v>31</v>
      </c>
      <c r="G262" s="19"/>
      <c r="H262" s="32" t="s">
        <v>29</v>
      </c>
      <c r="I262" s="20"/>
      <c r="J262" s="31">
        <v>880740000</v>
      </c>
    </row>
    <row r="263" spans="2:10" ht="16.5" x14ac:dyDescent="0.25">
      <c r="B263" s="19"/>
      <c r="C263" s="34" t="s">
        <v>32</v>
      </c>
      <c r="D263" s="34"/>
      <c r="E263" s="34"/>
      <c r="F263" s="34"/>
      <c r="G263" s="34"/>
      <c r="H263" s="34"/>
      <c r="I263" s="20"/>
      <c r="J263" s="35">
        <f>SUM(J260:J262)</f>
        <v>1084790000</v>
      </c>
    </row>
    <row r="264" spans="2:10" ht="16.5" x14ac:dyDescent="0.25">
      <c r="B264" s="19"/>
      <c r="C264" s="25"/>
      <c r="D264" s="25"/>
      <c r="E264" s="25"/>
      <c r="F264" s="25"/>
      <c r="G264" s="25"/>
      <c r="H264" s="25"/>
      <c r="I264" s="20"/>
      <c r="J264" s="21"/>
    </row>
  </sheetData>
  <mergeCells count="13">
    <mergeCell ref="C263:H263"/>
    <mergeCell ref="D216:L216"/>
    <mergeCell ref="D217:L217"/>
    <mergeCell ref="D218:L218"/>
    <mergeCell ref="D219:L219"/>
    <mergeCell ref="D220:L220"/>
    <mergeCell ref="B238:T238"/>
    <mergeCell ref="A3:L3"/>
    <mergeCell ref="C208:L208"/>
    <mergeCell ref="C210:L210"/>
    <mergeCell ref="C212:L212"/>
    <mergeCell ref="C214:L214"/>
    <mergeCell ref="D215:L215"/>
  </mergeCells>
  <printOptions horizontalCentered="1"/>
  <pageMargins left="0.59055118110236227" right="0.39370078740157483" top="0.39370078740157483" bottom="0.39370078740157483" header="0.31496062992125984" footer="0.31496062992125984"/>
  <pageSetup paperSize="9" scale="70" firstPageNumber="4" orientation="portrait" useFirstPageNumber="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3035-2772-4261-9548-EB343090FF39}">
  <dimension ref="A1:W350"/>
  <sheetViews>
    <sheetView view="pageBreakPreview" topLeftCell="B1" zoomScaleNormal="100" zoomScaleSheetLayoutView="100" workbookViewId="0">
      <selection activeCell="T56" sqref="T56"/>
    </sheetView>
  </sheetViews>
  <sheetFormatPr defaultColWidth="23.7109375" defaultRowHeight="16.5" x14ac:dyDescent="0.3"/>
  <cols>
    <col min="1" max="1" width="3.7109375" style="48" customWidth="1"/>
    <col min="2" max="2" width="2.85546875" style="48" customWidth="1"/>
    <col min="3" max="3" width="15.42578125" style="48" customWidth="1"/>
    <col min="4" max="4" width="34.28515625" style="48" customWidth="1"/>
    <col min="5" max="5" width="10.28515625" style="49" customWidth="1"/>
    <col min="6" max="6" width="0.7109375" style="49" customWidth="1"/>
    <col min="7" max="7" width="17" style="50" customWidth="1"/>
    <col min="8" max="8" width="0.7109375" style="48" customWidth="1"/>
    <col min="9" max="9" width="17" style="48" customWidth="1"/>
    <col min="10" max="10" width="0.7109375" style="48" customWidth="1"/>
    <col min="11" max="11" width="17" style="48" customWidth="1"/>
    <col min="12" max="12" width="0.7109375" style="48" customWidth="1"/>
    <col min="13" max="13" width="17" style="48" customWidth="1"/>
    <col min="14" max="14" width="0.7109375" style="48" customWidth="1"/>
    <col min="15" max="15" width="17" style="48" customWidth="1"/>
    <col min="16" max="16" width="1" style="48" customWidth="1"/>
    <col min="17" max="17" width="17" style="48" customWidth="1"/>
    <col min="18" max="18" width="0.85546875" style="48" customWidth="1"/>
    <col min="19" max="19" width="1.5703125" style="48" customWidth="1"/>
    <col min="20" max="16384" width="23.7109375" style="48"/>
  </cols>
  <sheetData>
    <row r="1" spans="1:21" x14ac:dyDescent="0.3">
      <c r="A1" s="47" t="s">
        <v>0</v>
      </c>
    </row>
    <row r="2" spans="1:21" x14ac:dyDescent="0.3">
      <c r="A2" s="47" t="s">
        <v>1</v>
      </c>
      <c r="B2" s="51"/>
      <c r="C2" s="51"/>
      <c r="D2" s="51"/>
      <c r="E2" s="52"/>
      <c r="F2" s="51"/>
      <c r="I2" s="51"/>
      <c r="J2" s="51"/>
      <c r="K2" s="51"/>
      <c r="L2" s="51"/>
      <c r="M2" s="51"/>
      <c r="N2" s="51"/>
      <c r="O2" s="51"/>
      <c r="P2" s="51"/>
      <c r="Q2" s="51"/>
      <c r="R2" s="51"/>
      <c r="S2" s="51"/>
    </row>
    <row r="3" spans="1:21" x14ac:dyDescent="0.3">
      <c r="A3" s="47" t="s">
        <v>44</v>
      </c>
      <c r="B3" s="51"/>
      <c r="C3" s="51"/>
      <c r="D3" s="51"/>
      <c r="E3" s="52"/>
      <c r="F3" s="51"/>
      <c r="I3" s="51"/>
      <c r="J3" s="51"/>
      <c r="K3" s="51"/>
      <c r="L3" s="51"/>
      <c r="M3" s="51"/>
      <c r="N3" s="51"/>
      <c r="O3" s="51"/>
      <c r="P3" s="51"/>
      <c r="Q3" s="51"/>
      <c r="R3" s="51"/>
      <c r="S3" s="51"/>
    </row>
    <row r="4" spans="1:21" x14ac:dyDescent="0.3">
      <c r="A4" s="53" t="s">
        <v>963</v>
      </c>
      <c r="B4" s="51"/>
      <c r="C4" s="51"/>
      <c r="D4" s="51"/>
      <c r="E4" s="52"/>
      <c r="F4" s="51"/>
      <c r="I4" s="51"/>
      <c r="J4" s="51"/>
      <c r="K4" s="51"/>
      <c r="L4" s="51"/>
      <c r="M4" s="51"/>
      <c r="N4" s="51"/>
      <c r="O4" s="51"/>
      <c r="P4" s="51"/>
      <c r="Q4" s="51"/>
      <c r="R4" s="51"/>
      <c r="S4" s="51"/>
    </row>
    <row r="5" spans="1:21" x14ac:dyDescent="0.3">
      <c r="A5" s="54" t="s">
        <v>45</v>
      </c>
      <c r="C5" s="55"/>
      <c r="D5" s="55"/>
      <c r="E5" s="56"/>
      <c r="F5" s="55"/>
      <c r="I5" s="55"/>
      <c r="J5" s="55"/>
      <c r="K5" s="55"/>
      <c r="L5" s="55"/>
      <c r="M5" s="55"/>
      <c r="N5" s="55"/>
      <c r="O5" s="55"/>
      <c r="P5" s="55"/>
      <c r="Q5" s="55"/>
      <c r="R5" s="55"/>
      <c r="S5" s="55"/>
    </row>
    <row r="6" spans="1:21" ht="6.75" customHeight="1" thickBot="1" x14ac:dyDescent="0.35">
      <c r="A6" s="57"/>
      <c r="B6" s="58"/>
      <c r="C6" s="59"/>
      <c r="D6" s="59"/>
      <c r="E6" s="60"/>
      <c r="F6" s="61"/>
      <c r="G6" s="61"/>
      <c r="H6" s="59"/>
      <c r="I6" s="59"/>
      <c r="J6" s="59"/>
      <c r="K6" s="59"/>
      <c r="L6" s="59"/>
      <c r="M6" s="59"/>
      <c r="N6" s="59"/>
      <c r="O6" s="59"/>
      <c r="P6" s="59"/>
      <c r="Q6" s="59"/>
    </row>
    <row r="7" spans="1:21" ht="8.25" customHeight="1" x14ac:dyDescent="0.3">
      <c r="B7" s="52"/>
      <c r="E7" s="62"/>
      <c r="F7" s="63"/>
      <c r="G7" s="63"/>
    </row>
    <row r="8" spans="1:21" hidden="1" x14ac:dyDescent="0.3">
      <c r="B8" s="52"/>
      <c r="E8" s="62"/>
      <c r="F8" s="63"/>
      <c r="G8" s="63"/>
    </row>
    <row r="9" spans="1:21" ht="7.5" hidden="1" customHeight="1" x14ac:dyDescent="0.3"/>
    <row r="10" spans="1:21" ht="15.75" customHeight="1" x14ac:dyDescent="0.3">
      <c r="E10" s="64" t="s">
        <v>46</v>
      </c>
      <c r="F10" s="65"/>
      <c r="G10" s="66" t="s">
        <v>47</v>
      </c>
      <c r="H10" s="65"/>
      <c r="I10" s="66" t="s">
        <v>48</v>
      </c>
      <c r="J10" s="65"/>
      <c r="K10" s="66" t="s">
        <v>49</v>
      </c>
      <c r="L10" s="65"/>
      <c r="M10" s="66" t="s">
        <v>50</v>
      </c>
      <c r="N10" s="65"/>
      <c r="O10" s="66" t="s">
        <v>51</v>
      </c>
      <c r="P10" s="65"/>
      <c r="Q10" s="66" t="s">
        <v>964</v>
      </c>
      <c r="R10" s="65"/>
      <c r="S10" s="65"/>
    </row>
    <row r="11" spans="1:21" ht="4.5" customHeight="1" x14ac:dyDescent="0.3">
      <c r="H11" s="49"/>
      <c r="I11" s="49"/>
      <c r="J11" s="49">
        <v>0</v>
      </c>
      <c r="K11" s="49"/>
      <c r="L11" s="49"/>
      <c r="M11" s="49"/>
      <c r="N11" s="49"/>
      <c r="O11" s="49"/>
      <c r="P11" s="49"/>
      <c r="Q11" s="49"/>
      <c r="R11" s="49"/>
      <c r="S11" s="49"/>
    </row>
    <row r="12" spans="1:21" ht="15.75" customHeight="1" x14ac:dyDescent="0.3">
      <c r="A12" s="51" t="s">
        <v>53</v>
      </c>
      <c r="H12" s="49"/>
      <c r="I12" s="49"/>
      <c r="J12" s="49"/>
      <c r="K12" s="49"/>
      <c r="L12" s="49"/>
      <c r="M12" s="49"/>
      <c r="N12" s="49"/>
      <c r="O12" s="49"/>
      <c r="P12" s="49"/>
      <c r="Q12" s="49"/>
      <c r="R12" s="49"/>
      <c r="S12" s="49"/>
    </row>
    <row r="13" spans="1:21" ht="3.75" customHeight="1" x14ac:dyDescent="0.3">
      <c r="H13" s="49"/>
      <c r="I13" s="49"/>
      <c r="J13" s="49"/>
      <c r="K13" s="49"/>
      <c r="L13" s="49"/>
      <c r="M13" s="49"/>
      <c r="N13" s="49"/>
      <c r="O13" s="49"/>
      <c r="P13" s="49"/>
      <c r="Q13" s="49"/>
      <c r="R13" s="49"/>
      <c r="S13" s="49"/>
    </row>
    <row r="14" spans="1:21" ht="15.75" customHeight="1" x14ac:dyDescent="0.3">
      <c r="A14" s="51" t="s">
        <v>54</v>
      </c>
      <c r="H14" s="49"/>
      <c r="I14" s="49"/>
      <c r="J14" s="49"/>
      <c r="K14" s="49"/>
      <c r="L14" s="49"/>
      <c r="M14" s="49"/>
      <c r="N14" s="49"/>
      <c r="O14" s="49"/>
      <c r="P14" s="49"/>
      <c r="Q14" s="49"/>
      <c r="R14" s="49"/>
      <c r="S14" s="49"/>
    </row>
    <row r="15" spans="1:21" ht="3" customHeight="1" x14ac:dyDescent="0.3">
      <c r="A15" s="51"/>
      <c r="H15" s="49"/>
      <c r="I15" s="49"/>
      <c r="J15" s="49"/>
      <c r="K15" s="49"/>
      <c r="L15" s="49"/>
      <c r="M15" s="49"/>
      <c r="N15" s="49"/>
      <c r="O15" s="49"/>
      <c r="P15" s="49"/>
      <c r="Q15" s="49"/>
      <c r="R15" s="49"/>
      <c r="S15" s="49"/>
    </row>
    <row r="16" spans="1:21" ht="15.75" customHeight="1" x14ac:dyDescent="0.3">
      <c r="A16" s="48" t="s">
        <v>55</v>
      </c>
      <c r="E16" s="49" t="s">
        <v>56</v>
      </c>
      <c r="F16" s="50"/>
      <c r="G16" s="67">
        <f>CALK!J234</f>
        <v>4728533178.4200001</v>
      </c>
      <c r="H16" s="68"/>
      <c r="I16" s="68">
        <f>CALK!L234</f>
        <v>6560605696.0326672</v>
      </c>
      <c r="J16" s="50"/>
      <c r="K16" s="69">
        <f>CALK!N234</f>
        <v>6570137573.4699993</v>
      </c>
      <c r="L16" s="50"/>
      <c r="M16" s="69">
        <f>CALK!P234</f>
        <v>7447415488.4199991</v>
      </c>
      <c r="N16" s="50"/>
      <c r="O16" s="69">
        <f>CALK!R234</f>
        <v>3530106017.0799999</v>
      </c>
      <c r="P16" s="50"/>
      <c r="Q16" s="69">
        <f>CALK!T234</f>
        <v>3804135215.1100001</v>
      </c>
      <c r="R16" s="50"/>
      <c r="S16" s="50"/>
      <c r="T16" s="70">
        <f>G16-I16</f>
        <v>-1832072517.6126671</v>
      </c>
      <c r="U16" s="71"/>
    </row>
    <row r="17" spans="1:21" ht="15.75" customHeight="1" x14ac:dyDescent="0.3">
      <c r="A17" s="48" t="s">
        <v>57</v>
      </c>
      <c r="E17" s="49" t="s">
        <v>58</v>
      </c>
      <c r="F17" s="50"/>
      <c r="G17" s="67">
        <f>CALK!J309</f>
        <v>765763450</v>
      </c>
      <c r="H17" s="68"/>
      <c r="I17" s="67">
        <f>CALK!L309</f>
        <v>674954045</v>
      </c>
      <c r="J17" s="50"/>
      <c r="K17" s="72">
        <f>CALK!N309</f>
        <v>584144640</v>
      </c>
      <c r="L17" s="50"/>
      <c r="M17" s="72">
        <f>CALK!P309</f>
        <v>493335235</v>
      </c>
      <c r="N17" s="50"/>
      <c r="O17" s="72">
        <f>CALK!R309</f>
        <v>1084790000</v>
      </c>
      <c r="P17" s="50"/>
      <c r="Q17" s="72">
        <f>CALK!T309</f>
        <v>852200000</v>
      </c>
      <c r="R17" s="50"/>
      <c r="S17" s="50"/>
      <c r="T17" s="70">
        <f>G17</f>
        <v>765763450</v>
      </c>
      <c r="U17" s="71">
        <f>G17-I17</f>
        <v>90809405</v>
      </c>
    </row>
    <row r="18" spans="1:21" ht="15.75" customHeight="1" x14ac:dyDescent="0.3">
      <c r="A18" s="48" t="s">
        <v>59</v>
      </c>
      <c r="E18" s="49" t="s">
        <v>60</v>
      </c>
      <c r="F18" s="50"/>
      <c r="G18" s="67">
        <f>CALK!J250</f>
        <v>29500000</v>
      </c>
      <c r="H18" s="68"/>
      <c r="I18" s="67">
        <f>CALK!L250</f>
        <v>29500000</v>
      </c>
      <c r="J18" s="50"/>
      <c r="K18" s="72">
        <f>CALK!N250</f>
        <v>29500000</v>
      </c>
      <c r="L18" s="50"/>
      <c r="M18" s="72">
        <f>CALK!P250</f>
        <v>34000000</v>
      </c>
      <c r="N18" s="50"/>
      <c r="O18" s="72">
        <f>CALK!R250</f>
        <v>29500000</v>
      </c>
      <c r="P18" s="50"/>
      <c r="Q18" s="72">
        <f>CALK!T250</f>
        <v>29500000</v>
      </c>
      <c r="R18" s="50"/>
      <c r="S18" s="50"/>
      <c r="T18" s="70">
        <f>G18-I18</f>
        <v>0</v>
      </c>
      <c r="U18" s="71">
        <f>G18-I18</f>
        <v>0</v>
      </c>
    </row>
    <row r="19" spans="1:21" ht="15.75" customHeight="1" x14ac:dyDescent="0.3">
      <c r="A19" s="48" t="s">
        <v>61</v>
      </c>
      <c r="E19" s="49" t="s">
        <v>62</v>
      </c>
      <c r="F19" s="50"/>
      <c r="G19" s="67">
        <f>CALK!J264</f>
        <v>28141000</v>
      </c>
      <c r="H19" s="68"/>
      <c r="I19" s="67">
        <f>CALK!L264</f>
        <v>29241000</v>
      </c>
      <c r="J19" s="50"/>
      <c r="K19" s="67">
        <f>CALK!N264</f>
        <v>27741000</v>
      </c>
      <c r="L19" s="50"/>
      <c r="M19" s="72">
        <f>CALK!P264</f>
        <v>15760000</v>
      </c>
      <c r="N19" s="50"/>
      <c r="O19" s="72" t="e">
        <f>CALK!#REF!</f>
        <v>#REF!</v>
      </c>
      <c r="P19" s="50"/>
      <c r="Q19" s="72" t="e">
        <f>CALK!#REF!</f>
        <v>#REF!</v>
      </c>
      <c r="R19" s="50"/>
      <c r="S19" s="50"/>
      <c r="T19" s="70">
        <f>I19-G19</f>
        <v>1100000</v>
      </c>
      <c r="U19" s="71">
        <f>G19-I19</f>
        <v>-1100000</v>
      </c>
    </row>
    <row r="20" spans="1:21" ht="15.75" customHeight="1" x14ac:dyDescent="0.3">
      <c r="A20" s="48" t="s">
        <v>63</v>
      </c>
      <c r="E20" s="49">
        <v>5</v>
      </c>
      <c r="F20" s="50"/>
      <c r="G20" s="67">
        <f>CALK!J257</f>
        <v>9000223</v>
      </c>
      <c r="H20" s="68"/>
      <c r="I20" s="67">
        <f>CALK!L257</f>
        <v>16766923</v>
      </c>
      <c r="J20" s="50"/>
      <c r="K20" s="72">
        <f>CALK!N257</f>
        <v>17026023</v>
      </c>
      <c r="L20" s="50"/>
      <c r="M20" s="72">
        <f>CALK!P257</f>
        <v>9487323</v>
      </c>
      <c r="N20" s="50"/>
      <c r="O20" s="72">
        <f>CALK!R257</f>
        <v>29308223</v>
      </c>
      <c r="P20" s="50"/>
      <c r="Q20" s="72">
        <f>CALK!T257</f>
        <v>14078223</v>
      </c>
      <c r="R20" s="50"/>
      <c r="S20" s="50"/>
      <c r="T20" s="70">
        <f>G20-I20</f>
        <v>-7766700</v>
      </c>
      <c r="U20" s="71">
        <f>G20</f>
        <v>9000223</v>
      </c>
    </row>
    <row r="21" spans="1:21" ht="3.75" customHeight="1" x14ac:dyDescent="0.3">
      <c r="F21" s="50"/>
      <c r="G21" s="68"/>
      <c r="H21" s="68"/>
      <c r="I21" s="68"/>
      <c r="J21" s="50"/>
      <c r="K21" s="50"/>
      <c r="L21" s="50"/>
      <c r="M21" s="50"/>
      <c r="N21" s="50"/>
      <c r="O21" s="50"/>
      <c r="P21" s="50"/>
      <c r="Q21" s="50"/>
      <c r="R21" s="50"/>
      <c r="S21" s="50"/>
      <c r="T21" s="71">
        <f t="shared" ref="T21" si="0">I21-G21</f>
        <v>0</v>
      </c>
    </row>
    <row r="22" spans="1:21" s="74" customFormat="1" ht="21" customHeight="1" x14ac:dyDescent="0.25">
      <c r="A22" s="73" t="s">
        <v>64</v>
      </c>
      <c r="B22" s="73"/>
      <c r="E22" s="75"/>
      <c r="F22" s="76"/>
      <c r="G22" s="77">
        <f>SUM(G16:G20)</f>
        <v>5560937851.4200001</v>
      </c>
      <c r="H22" s="78"/>
      <c r="I22" s="77">
        <f>SUM(I16:I20)</f>
        <v>7311067664.0326672</v>
      </c>
      <c r="K22" s="79">
        <f>SUM(K16:K20)</f>
        <v>7228549236.4699993</v>
      </c>
      <c r="M22" s="79">
        <f>SUM(M16:M20)</f>
        <v>7999998046.4199991</v>
      </c>
      <c r="O22" s="79" t="e">
        <f>SUM(O16:O20)</f>
        <v>#REF!</v>
      </c>
      <c r="Q22" s="79" t="e">
        <f>SUM(Q16:Q20)</f>
        <v>#REF!</v>
      </c>
    </row>
    <row r="23" spans="1:21" ht="6.75" customHeight="1" x14ac:dyDescent="0.3">
      <c r="F23" s="50"/>
      <c r="G23" s="68"/>
      <c r="H23" s="68"/>
      <c r="I23" s="68"/>
      <c r="J23" s="50"/>
      <c r="K23" s="50"/>
      <c r="L23" s="50"/>
      <c r="M23" s="50"/>
      <c r="N23" s="50"/>
      <c r="O23" s="50"/>
      <c r="P23" s="50"/>
      <c r="Q23" s="50"/>
      <c r="R23" s="50"/>
      <c r="S23" s="50"/>
    </row>
    <row r="24" spans="1:21" ht="15.75" customHeight="1" x14ac:dyDescent="0.3">
      <c r="A24" s="51" t="s">
        <v>65</v>
      </c>
      <c r="F24" s="50"/>
      <c r="G24" s="68"/>
      <c r="H24" s="68"/>
      <c r="I24" s="68"/>
      <c r="J24" s="50"/>
      <c r="K24" s="50"/>
      <c r="L24" s="50"/>
      <c r="M24" s="50"/>
      <c r="N24" s="50"/>
      <c r="O24" s="50"/>
      <c r="P24" s="50"/>
      <c r="Q24" s="50"/>
      <c r="R24" s="50"/>
      <c r="S24" s="50"/>
    </row>
    <row r="25" spans="1:21" ht="3" customHeight="1" x14ac:dyDescent="0.3">
      <c r="F25" s="50"/>
      <c r="G25" s="68"/>
      <c r="H25" s="68"/>
      <c r="I25" s="68"/>
      <c r="J25" s="50"/>
      <c r="K25" s="50"/>
      <c r="L25" s="50"/>
      <c r="M25" s="50"/>
      <c r="N25" s="50"/>
      <c r="O25" s="50"/>
      <c r="P25" s="50"/>
      <c r="Q25" s="50"/>
      <c r="R25" s="50"/>
      <c r="S25" s="50"/>
    </row>
    <row r="26" spans="1:21" ht="15.75" customHeight="1" x14ac:dyDescent="0.3">
      <c r="A26" s="48" t="s">
        <v>66</v>
      </c>
      <c r="E26" s="49" t="s">
        <v>67</v>
      </c>
      <c r="G26" s="80">
        <f>CALK!L463</f>
        <v>4123519191.4833336</v>
      </c>
      <c r="H26" s="81"/>
      <c r="I26" s="80">
        <f>CALK!L438</f>
        <v>4097530058.3733335</v>
      </c>
      <c r="K26" s="68">
        <f>CALK!L406</f>
        <v>4074613800.2633333</v>
      </c>
      <c r="M26" s="68">
        <f>CALK!L383</f>
        <v>4048697542.3233333</v>
      </c>
      <c r="O26" s="68">
        <f>WS!L65+WS!L80-WS!L72</f>
        <v>4347471611.1000004</v>
      </c>
      <c r="Q26" s="68">
        <f>WS!M65+WS!M80-WS!M72</f>
        <v>4146008324.75</v>
      </c>
      <c r="R26" s="50"/>
      <c r="S26" s="50"/>
    </row>
    <row r="27" spans="1:21" s="74" customFormat="1" ht="21.75" customHeight="1" x14ac:dyDescent="0.25">
      <c r="A27" s="73" t="s">
        <v>68</v>
      </c>
      <c r="C27" s="82"/>
      <c r="E27" s="75"/>
      <c r="F27" s="76"/>
      <c r="G27" s="83">
        <f>SUM(G26:G26)</f>
        <v>4123519191.4833336</v>
      </c>
      <c r="H27" s="84"/>
      <c r="I27" s="83">
        <f>SUM(I26:I26)</f>
        <v>4097530058.3733335</v>
      </c>
      <c r="K27" s="85">
        <f>SUM(K26:K26)</f>
        <v>4074613800.2633333</v>
      </c>
      <c r="M27" s="85">
        <f>SUM(M26:M26)</f>
        <v>4048697542.3233333</v>
      </c>
      <c r="O27" s="85">
        <f>SUM(O26:O26)</f>
        <v>4347471611.1000004</v>
      </c>
      <c r="Q27" s="85">
        <f>SUM(Q26:Q26)</f>
        <v>4146008324.75</v>
      </c>
    </row>
    <row r="28" spans="1:21" ht="18" customHeight="1" thickBot="1" x14ac:dyDescent="0.35">
      <c r="A28" s="86" t="s">
        <v>69</v>
      </c>
      <c r="B28" s="74"/>
      <c r="C28" s="74"/>
      <c r="E28" s="75"/>
      <c r="F28" s="76"/>
      <c r="G28" s="87">
        <f>G22+G27</f>
        <v>9684457042.9033337</v>
      </c>
      <c r="H28" s="78"/>
      <c r="I28" s="87">
        <f>I22+I27</f>
        <v>11408597722.406</v>
      </c>
      <c r="J28" s="76"/>
      <c r="K28" s="88">
        <f>K22+K27</f>
        <v>11303163036.733334</v>
      </c>
      <c r="L28" s="76"/>
      <c r="M28" s="88">
        <f>M22+M27</f>
        <v>12048695588.743332</v>
      </c>
      <c r="N28" s="76"/>
      <c r="O28" s="88" t="e">
        <f>O22+O27</f>
        <v>#REF!</v>
      </c>
      <c r="P28" s="76"/>
      <c r="Q28" s="88" t="e">
        <f>Q22+Q27</f>
        <v>#REF!</v>
      </c>
      <c r="R28" s="76"/>
      <c r="S28" s="76"/>
      <c r="T28" s="71"/>
    </row>
    <row r="29" spans="1:21" ht="3" customHeight="1" thickTop="1" x14ac:dyDescent="0.3">
      <c r="A29" s="86"/>
      <c r="B29" s="74"/>
      <c r="C29" s="74"/>
      <c r="E29" s="75"/>
      <c r="F29" s="76"/>
      <c r="G29" s="68"/>
      <c r="H29" s="78"/>
      <c r="I29" s="78"/>
      <c r="J29" s="76"/>
      <c r="K29" s="76"/>
      <c r="L29" s="76"/>
      <c r="M29" s="76"/>
      <c r="N29" s="76"/>
      <c r="O29" s="76"/>
      <c r="P29" s="76"/>
      <c r="Q29" s="76"/>
      <c r="R29" s="76"/>
      <c r="S29" s="76"/>
    </row>
    <row r="30" spans="1:21" ht="7.5" customHeight="1" x14ac:dyDescent="0.3">
      <c r="A30" s="51"/>
      <c r="F30" s="50"/>
      <c r="G30" s="68"/>
      <c r="H30" s="68"/>
      <c r="I30" s="68"/>
      <c r="J30" s="50"/>
      <c r="K30" s="50"/>
      <c r="L30" s="50"/>
      <c r="M30" s="50"/>
      <c r="N30" s="50"/>
      <c r="O30" s="50"/>
      <c r="P30" s="50"/>
      <c r="Q30" s="50"/>
      <c r="R30" s="50"/>
      <c r="S30" s="50"/>
    </row>
    <row r="31" spans="1:21" ht="15.75" customHeight="1" x14ac:dyDescent="0.3">
      <c r="A31" s="51" t="s">
        <v>70</v>
      </c>
      <c r="B31" s="51"/>
      <c r="F31" s="50"/>
      <c r="G31" s="68"/>
      <c r="H31" s="68"/>
      <c r="I31" s="68"/>
      <c r="J31" s="50"/>
      <c r="K31" s="50"/>
      <c r="L31" s="50"/>
      <c r="M31" s="50"/>
      <c r="N31" s="50"/>
      <c r="O31" s="50"/>
      <c r="P31" s="50"/>
      <c r="Q31" s="50"/>
      <c r="R31" s="50"/>
      <c r="S31" s="50"/>
    </row>
    <row r="32" spans="1:21" ht="4.5" customHeight="1" x14ac:dyDescent="0.3">
      <c r="A32" s="51"/>
      <c r="B32" s="51"/>
      <c r="F32" s="50"/>
      <c r="G32" s="68"/>
      <c r="H32" s="68"/>
      <c r="I32" s="68"/>
      <c r="J32" s="50"/>
      <c r="K32" s="50"/>
      <c r="L32" s="50"/>
      <c r="M32" s="50"/>
      <c r="N32" s="50"/>
      <c r="O32" s="50"/>
      <c r="P32" s="50"/>
      <c r="Q32" s="50"/>
      <c r="R32" s="50"/>
      <c r="S32" s="50"/>
    </row>
    <row r="33" spans="1:23" ht="15.75" customHeight="1" x14ac:dyDescent="0.3">
      <c r="A33" s="51" t="s">
        <v>71</v>
      </c>
      <c r="F33" s="50"/>
      <c r="G33" s="68"/>
      <c r="H33" s="68"/>
      <c r="I33" s="68"/>
      <c r="J33" s="50"/>
      <c r="K33" s="50"/>
      <c r="L33" s="50"/>
      <c r="M33" s="50"/>
      <c r="N33" s="50"/>
      <c r="O33" s="50"/>
      <c r="P33" s="50"/>
      <c r="Q33" s="50"/>
      <c r="R33" s="50"/>
      <c r="S33" s="50"/>
    </row>
    <row r="34" spans="1:23" ht="4.5" customHeight="1" x14ac:dyDescent="0.3">
      <c r="A34" s="51"/>
      <c r="F34" s="50"/>
      <c r="G34" s="68"/>
      <c r="H34" s="68"/>
      <c r="I34" s="68"/>
      <c r="J34" s="50"/>
      <c r="K34" s="50"/>
      <c r="L34" s="50"/>
      <c r="M34" s="50"/>
      <c r="N34" s="50"/>
      <c r="O34" s="50"/>
      <c r="P34" s="50"/>
      <c r="Q34" s="50"/>
      <c r="R34" s="50"/>
      <c r="S34" s="50"/>
    </row>
    <row r="35" spans="1:23" ht="15.75" customHeight="1" x14ac:dyDescent="0.3">
      <c r="A35" s="48" t="s">
        <v>72</v>
      </c>
      <c r="E35" s="49" t="s">
        <v>73</v>
      </c>
      <c r="F35" s="50"/>
      <c r="G35" s="67">
        <f>CALK!J488</f>
        <v>110179705.59999999</v>
      </c>
      <c r="H35" s="68"/>
      <c r="I35" s="67">
        <f>CALK!L488</f>
        <v>110179705.59999999</v>
      </c>
      <c r="J35" s="50"/>
      <c r="K35" s="71">
        <f>CALK!N488</f>
        <v>110179705.59999999</v>
      </c>
      <c r="L35" s="50"/>
      <c r="M35" s="71">
        <f>CALK!P488</f>
        <v>195179705.59999999</v>
      </c>
      <c r="N35" s="50"/>
      <c r="O35" s="72">
        <f>CALK!R523</f>
        <v>144683216</v>
      </c>
      <c r="P35" s="50"/>
      <c r="Q35" s="72">
        <f>CALK!T523</f>
        <v>149656195</v>
      </c>
      <c r="R35" s="50"/>
      <c r="S35" s="50"/>
      <c r="T35" s="70">
        <f>G35-I35</f>
        <v>0</v>
      </c>
      <c r="U35" s="70">
        <v>31065518</v>
      </c>
      <c r="V35" s="70">
        <f>I35-U35</f>
        <v>79114187.599999994</v>
      </c>
      <c r="W35" s="70">
        <f>G35-I35</f>
        <v>0</v>
      </c>
    </row>
    <row r="36" spans="1:23" ht="15.75" customHeight="1" x14ac:dyDescent="0.3">
      <c r="A36" s="48" t="s">
        <v>74</v>
      </c>
      <c r="E36" s="49" t="s">
        <v>75</v>
      </c>
      <c r="F36" s="50"/>
      <c r="G36" s="67">
        <f>CALK!J523</f>
        <v>158505965</v>
      </c>
      <c r="H36" s="68"/>
      <c r="I36" s="67">
        <f>CALK!L523</f>
        <v>164020917</v>
      </c>
      <c r="J36" s="50"/>
      <c r="K36" s="72">
        <f>CALK!N523</f>
        <v>31752275</v>
      </c>
      <c r="L36" s="50"/>
      <c r="M36" s="72">
        <f>CALK!P523</f>
        <v>45501728</v>
      </c>
      <c r="N36" s="50"/>
      <c r="O36" s="72">
        <f>CALK!R488</f>
        <v>110179705.59999999</v>
      </c>
      <c r="P36" s="50"/>
      <c r="Q36" s="72">
        <f>CALK!T488</f>
        <v>110179705.59999999</v>
      </c>
      <c r="R36" s="50"/>
      <c r="S36" s="50"/>
      <c r="T36" s="70">
        <f>G36-I36</f>
        <v>-5514952</v>
      </c>
      <c r="U36" s="70">
        <v>30919710.420000002</v>
      </c>
      <c r="V36" s="70">
        <f>I36-U36</f>
        <v>133101206.58</v>
      </c>
      <c r="W36" s="70"/>
    </row>
    <row r="37" spans="1:23" ht="15.75" customHeight="1" x14ac:dyDescent="0.3">
      <c r="A37" s="48" t="s">
        <v>76</v>
      </c>
      <c r="E37" s="49" t="s">
        <v>73</v>
      </c>
      <c r="F37" s="50"/>
      <c r="G37" s="67">
        <f>CALK!J490</f>
        <v>0</v>
      </c>
      <c r="H37" s="68"/>
      <c r="I37" s="89">
        <f>CALK!L490</f>
        <v>197740909</v>
      </c>
      <c r="J37" s="50"/>
      <c r="K37" s="72">
        <f>CALK!N490</f>
        <v>0</v>
      </c>
      <c r="L37" s="50"/>
      <c r="M37" s="72">
        <f>CALK!P490</f>
        <v>0</v>
      </c>
      <c r="N37" s="50"/>
      <c r="O37" s="71">
        <f>CALK!R483</f>
        <v>6000000</v>
      </c>
      <c r="P37" s="50"/>
      <c r="Q37" s="71">
        <f>CALK!T483</f>
        <v>6000000</v>
      </c>
      <c r="R37" s="50"/>
      <c r="S37" s="50"/>
      <c r="T37" s="70">
        <f>G37-I37</f>
        <v>-197740909</v>
      </c>
      <c r="U37" s="90"/>
      <c r="W37" s="70">
        <f>G37-I37</f>
        <v>-197740909</v>
      </c>
    </row>
    <row r="38" spans="1:23" ht="15.75" customHeight="1" x14ac:dyDescent="0.3">
      <c r="A38" s="48" t="s">
        <v>77</v>
      </c>
      <c r="E38" s="49" t="s">
        <v>73</v>
      </c>
      <c r="F38" s="50"/>
      <c r="G38" s="67">
        <f>CALK!J483</f>
        <v>6000000</v>
      </c>
      <c r="H38" s="68"/>
      <c r="I38" s="89">
        <f>CALK!L483</f>
        <v>6000000</v>
      </c>
      <c r="J38" s="50"/>
      <c r="K38" s="71">
        <f>CALK!N483</f>
        <v>0</v>
      </c>
      <c r="L38" s="50"/>
      <c r="M38" s="71">
        <f>CALK!P498</f>
        <v>0</v>
      </c>
      <c r="N38" s="50"/>
      <c r="O38" s="71"/>
      <c r="P38" s="50"/>
      <c r="Q38" s="71"/>
      <c r="R38" s="50"/>
      <c r="S38" s="50"/>
      <c r="T38" s="70">
        <f t="shared" ref="T38" si="1">G38-I38</f>
        <v>0</v>
      </c>
      <c r="U38" s="71"/>
    </row>
    <row r="39" spans="1:23" ht="15.75" customHeight="1" x14ac:dyDescent="0.3">
      <c r="A39" s="48" t="s">
        <v>78</v>
      </c>
      <c r="E39" s="49" t="s">
        <v>73</v>
      </c>
      <c r="F39" s="50"/>
      <c r="G39" s="67">
        <f>CALK!J489</f>
        <v>4000000</v>
      </c>
      <c r="H39" s="68"/>
      <c r="I39" s="89">
        <f>CALK!L489</f>
        <v>4000000</v>
      </c>
      <c r="J39" s="50"/>
      <c r="K39" s="71">
        <f>CALK!N489</f>
        <v>0</v>
      </c>
      <c r="L39" s="50"/>
      <c r="M39" s="71">
        <f>CALK!P489</f>
        <v>0</v>
      </c>
      <c r="N39" s="50"/>
      <c r="O39" s="71"/>
      <c r="P39" s="50"/>
      <c r="Q39" s="71"/>
      <c r="R39" s="50"/>
      <c r="S39" s="50"/>
      <c r="T39" s="70"/>
      <c r="U39" s="71"/>
    </row>
    <row r="40" spans="1:23" ht="5.25" customHeight="1" x14ac:dyDescent="0.3">
      <c r="F40" s="50"/>
      <c r="G40" s="67"/>
      <c r="H40" s="68"/>
      <c r="I40" s="89"/>
      <c r="J40" s="50"/>
      <c r="K40" s="71"/>
      <c r="L40" s="50"/>
      <c r="M40" s="71"/>
      <c r="N40" s="50"/>
      <c r="O40" s="71"/>
      <c r="P40" s="50"/>
      <c r="Q40" s="71"/>
      <c r="R40" s="50"/>
      <c r="S40" s="50"/>
      <c r="T40" s="71"/>
      <c r="U40" s="71"/>
    </row>
    <row r="41" spans="1:23" s="74" customFormat="1" ht="18.75" customHeight="1" x14ac:dyDescent="0.25">
      <c r="A41" s="73" t="s">
        <v>79</v>
      </c>
      <c r="B41" s="73"/>
      <c r="C41" s="73"/>
      <c r="E41" s="75"/>
      <c r="F41" s="76"/>
      <c r="G41" s="83">
        <f>SUM(G35:G39)</f>
        <v>278685670.60000002</v>
      </c>
      <c r="H41" s="78"/>
      <c r="I41" s="83">
        <f>SUM(I35:I39)</f>
        <v>481941531.60000002</v>
      </c>
      <c r="K41" s="85">
        <f>SUM(K35:K38)</f>
        <v>141931980.59999999</v>
      </c>
      <c r="M41" s="85">
        <f>SUM(M35:M38)</f>
        <v>240681433.59999999</v>
      </c>
      <c r="O41" s="85">
        <f>SUM(O35:O38)</f>
        <v>260862921.59999999</v>
      </c>
      <c r="Q41" s="85">
        <f>SUM(Q35:Q38)</f>
        <v>265835900.59999999</v>
      </c>
    </row>
    <row r="42" spans="1:23" ht="9.75" customHeight="1" x14ac:dyDescent="0.3">
      <c r="B42" s="51"/>
      <c r="C42" s="51"/>
      <c r="D42" s="51"/>
      <c r="F42" s="50"/>
      <c r="G42" s="68"/>
      <c r="H42" s="68"/>
      <c r="I42" s="68"/>
      <c r="J42" s="50"/>
      <c r="K42" s="50"/>
      <c r="L42" s="50"/>
      <c r="M42" s="50"/>
      <c r="N42" s="50"/>
      <c r="O42" s="50"/>
      <c r="P42" s="50"/>
      <c r="Q42" s="50"/>
      <c r="R42" s="50"/>
      <c r="S42" s="50"/>
    </row>
    <row r="43" spans="1:23" x14ac:dyDescent="0.3">
      <c r="A43" s="51" t="s">
        <v>80</v>
      </c>
      <c r="C43" s="51"/>
      <c r="D43" s="51"/>
      <c r="F43" s="50"/>
      <c r="G43" s="68"/>
      <c r="H43" s="68"/>
      <c r="I43" s="68"/>
      <c r="J43" s="50"/>
      <c r="K43" s="50"/>
      <c r="L43" s="50"/>
      <c r="M43" s="50"/>
      <c r="N43" s="50"/>
      <c r="O43" s="50"/>
      <c r="P43" s="50"/>
      <c r="Q43" s="50"/>
      <c r="R43" s="50"/>
      <c r="S43" s="50"/>
    </row>
    <row r="44" spans="1:23" ht="3.75" customHeight="1" x14ac:dyDescent="0.3">
      <c r="A44" s="51"/>
      <c r="C44" s="51"/>
      <c r="D44" s="51"/>
      <c r="F44" s="50"/>
      <c r="G44" s="68"/>
      <c r="H44" s="68"/>
      <c r="I44" s="68"/>
      <c r="J44" s="50"/>
      <c r="K44" s="50"/>
      <c r="L44" s="50"/>
      <c r="M44" s="50"/>
      <c r="N44" s="50"/>
      <c r="O44" s="50"/>
      <c r="P44" s="50"/>
      <c r="Q44" s="50"/>
      <c r="R44" s="50"/>
      <c r="S44" s="50"/>
    </row>
    <row r="45" spans="1:23" s="74" customFormat="1" ht="15.75" customHeight="1" x14ac:dyDescent="0.3">
      <c r="A45" s="48" t="s">
        <v>81</v>
      </c>
      <c r="E45" s="49" t="s">
        <v>82</v>
      </c>
      <c r="F45" s="76"/>
      <c r="G45" s="67">
        <f>CALK!J499</f>
        <v>6000000</v>
      </c>
      <c r="H45" s="67"/>
      <c r="I45" s="67">
        <f>CALK!L498</f>
        <v>0</v>
      </c>
      <c r="J45" s="76"/>
      <c r="K45" s="72">
        <f>CALK!N499</f>
        <v>0</v>
      </c>
      <c r="L45" s="76"/>
      <c r="M45" s="72">
        <f>CALK!P498</f>
        <v>0</v>
      </c>
      <c r="N45" s="76"/>
      <c r="O45" s="72">
        <f>CALK!R499</f>
        <v>18000000</v>
      </c>
      <c r="P45" s="76"/>
      <c r="Q45" s="72">
        <f>CALK!T499</f>
        <v>12000000</v>
      </c>
      <c r="R45" s="76"/>
      <c r="S45" s="76"/>
      <c r="T45" s="70">
        <f t="shared" ref="T45" si="2">G45-I45</f>
        <v>6000000</v>
      </c>
      <c r="U45" s="91"/>
    </row>
    <row r="46" spans="1:23" s="74" customFormat="1" ht="3.75" customHeight="1" x14ac:dyDescent="0.25">
      <c r="E46" s="75"/>
      <c r="F46" s="76"/>
      <c r="G46" s="92"/>
      <c r="H46" s="78"/>
      <c r="I46" s="78"/>
      <c r="J46" s="76"/>
      <c r="K46" s="93"/>
      <c r="L46" s="76"/>
      <c r="M46" s="93"/>
      <c r="N46" s="76"/>
      <c r="O46" s="93"/>
      <c r="P46" s="76"/>
      <c r="Q46" s="93"/>
      <c r="R46" s="76"/>
      <c r="S46" s="76"/>
      <c r="T46" s="91"/>
      <c r="U46" s="91"/>
    </row>
    <row r="47" spans="1:23" ht="18.75" customHeight="1" x14ac:dyDescent="0.3">
      <c r="A47" s="73" t="s">
        <v>83</v>
      </c>
      <c r="B47" s="73"/>
      <c r="C47" s="73"/>
      <c r="D47" s="74"/>
      <c r="E47" s="75"/>
      <c r="F47" s="76"/>
      <c r="G47" s="83">
        <f>SUM(G45:G45)</f>
        <v>6000000</v>
      </c>
      <c r="H47" s="78"/>
      <c r="I47" s="94">
        <f>SUM(I45:I45)</f>
        <v>0</v>
      </c>
      <c r="J47" s="50"/>
      <c r="K47" s="94">
        <f>SUM(K45:K45)</f>
        <v>0</v>
      </c>
      <c r="L47" s="50"/>
      <c r="M47" s="94">
        <f>SUM(M45:M45)</f>
        <v>0</v>
      </c>
      <c r="N47" s="50"/>
      <c r="O47" s="94">
        <f>SUM(O45:O45)</f>
        <v>18000000</v>
      </c>
      <c r="P47" s="50"/>
      <c r="Q47" s="94">
        <f>SUM(Q45:Q45)</f>
        <v>12000000</v>
      </c>
      <c r="R47" s="50"/>
      <c r="S47" s="50"/>
      <c r="T47" s="71"/>
    </row>
    <row r="48" spans="1:23" ht="24" customHeight="1" x14ac:dyDescent="0.3">
      <c r="A48" s="73" t="s">
        <v>84</v>
      </c>
      <c r="F48" s="50"/>
      <c r="G48" s="95">
        <f>G41+G47</f>
        <v>284685670.60000002</v>
      </c>
      <c r="H48" s="96"/>
      <c r="I48" s="95">
        <f>I41+I47</f>
        <v>481941531.60000002</v>
      </c>
      <c r="J48" s="50"/>
      <c r="K48" s="95">
        <f>K41+K47</f>
        <v>141931980.59999999</v>
      </c>
      <c r="L48" s="50"/>
      <c r="M48" s="95">
        <f>M41+M47</f>
        <v>240681433.59999999</v>
      </c>
      <c r="N48" s="50"/>
      <c r="O48" s="95">
        <f>O41+O47</f>
        <v>278862921.60000002</v>
      </c>
      <c r="P48" s="50"/>
      <c r="Q48" s="95">
        <f>Q41+Q47</f>
        <v>277835900.60000002</v>
      </c>
      <c r="R48" s="50"/>
      <c r="S48" s="50"/>
    </row>
    <row r="49" spans="1:22" ht="11.25" customHeight="1" x14ac:dyDescent="0.3">
      <c r="F49" s="50"/>
      <c r="G49" s="89"/>
      <c r="H49" s="68"/>
      <c r="I49" s="68"/>
      <c r="J49" s="50"/>
      <c r="K49" s="50"/>
      <c r="L49" s="50"/>
      <c r="M49" s="50"/>
      <c r="N49" s="50"/>
      <c r="O49" s="50"/>
      <c r="P49" s="50"/>
      <c r="Q49" s="50"/>
      <c r="R49" s="50"/>
      <c r="S49" s="50"/>
    </row>
    <row r="50" spans="1:22" ht="15.75" customHeight="1" x14ac:dyDescent="0.3">
      <c r="A50" s="51" t="s">
        <v>85</v>
      </c>
      <c r="C50" s="51"/>
      <c r="D50" s="51"/>
      <c r="G50" s="68"/>
      <c r="H50" s="97"/>
      <c r="I50" s="97"/>
      <c r="J50" s="49"/>
      <c r="K50" s="49"/>
      <c r="L50" s="49"/>
      <c r="M50" s="49"/>
      <c r="N50" s="49"/>
      <c r="O50" s="49"/>
      <c r="P50" s="49"/>
      <c r="Q50" s="49"/>
      <c r="R50" s="49"/>
      <c r="S50" s="49"/>
    </row>
    <row r="51" spans="1:22" ht="3.75" customHeight="1" x14ac:dyDescent="0.3">
      <c r="B51" s="51"/>
      <c r="C51" s="51"/>
      <c r="D51" s="51"/>
      <c r="G51" s="68"/>
      <c r="H51" s="97"/>
      <c r="I51" s="97"/>
      <c r="J51" s="49"/>
      <c r="K51" s="49"/>
      <c r="L51" s="49"/>
      <c r="M51" s="49"/>
      <c r="N51" s="49"/>
      <c r="O51" s="49"/>
      <c r="P51" s="49"/>
      <c r="Q51" s="49"/>
      <c r="R51" s="49"/>
      <c r="S51" s="49"/>
    </row>
    <row r="52" spans="1:22" ht="15.6" hidden="1" customHeight="1" x14ac:dyDescent="0.3">
      <c r="A52" s="48" t="s">
        <v>86</v>
      </c>
      <c r="F52" s="50"/>
      <c r="G52" s="89"/>
      <c r="H52" s="68"/>
      <c r="I52" s="89"/>
      <c r="J52" s="50"/>
      <c r="K52" s="71"/>
      <c r="L52" s="50"/>
      <c r="M52" s="71"/>
      <c r="N52" s="50"/>
      <c r="O52" s="71"/>
      <c r="P52" s="50"/>
      <c r="Q52" s="71"/>
      <c r="R52" s="50"/>
      <c r="S52" s="50"/>
    </row>
    <row r="53" spans="1:22" ht="15.75" customHeight="1" x14ac:dyDescent="0.3">
      <c r="A53" s="48" t="s">
        <v>87</v>
      </c>
      <c r="E53" s="49" t="s">
        <v>88</v>
      </c>
      <c r="F53" s="50"/>
      <c r="G53" s="67">
        <f>LPAN!G20</f>
        <v>7691607401.0433302</v>
      </c>
      <c r="H53" s="67"/>
      <c r="I53" s="67">
        <f>LPAN!I20</f>
        <v>9209917219.8433304</v>
      </c>
      <c r="J53" s="50"/>
      <c r="K53" s="72">
        <f>LPAN!K20</f>
        <v>9526642085.0433311</v>
      </c>
      <c r="L53" s="50"/>
      <c r="M53" s="72">
        <f>LPAN!M20</f>
        <v>10186325184.053331</v>
      </c>
      <c r="N53" s="50"/>
      <c r="O53" s="72">
        <f>LPAN!O20</f>
        <v>10881513060.233332</v>
      </c>
      <c r="P53" s="50"/>
      <c r="Q53" s="72">
        <f>LPAN!Q20</f>
        <v>10773020492.903332</v>
      </c>
      <c r="R53" s="50"/>
      <c r="S53" s="50"/>
      <c r="V53" s="71"/>
    </row>
    <row r="54" spans="1:22" ht="15.6" customHeight="1" x14ac:dyDescent="0.3">
      <c r="A54" s="48" t="s">
        <v>89</v>
      </c>
      <c r="E54" s="49" t="s">
        <v>88</v>
      </c>
      <c r="F54" s="50"/>
      <c r="G54" s="67">
        <f>LPAN!G25</f>
        <v>1708163970.96</v>
      </c>
      <c r="H54" s="67"/>
      <c r="I54" s="67">
        <f>LPAN!I25</f>
        <v>1716738970.96</v>
      </c>
      <c r="J54" s="50"/>
      <c r="K54" s="98">
        <f>LPAN!K25</f>
        <v>1634588970.96</v>
      </c>
      <c r="L54" s="50"/>
      <c r="M54" s="98">
        <f>LPAN!M25</f>
        <v>1621688970.96</v>
      </c>
      <c r="N54" s="50"/>
      <c r="O54" s="98">
        <f>LPAN!O25</f>
        <v>1772361970.96</v>
      </c>
      <c r="P54" s="50"/>
      <c r="Q54" s="98">
        <f>LPAN!Q25</f>
        <v>1704327470.96</v>
      </c>
      <c r="R54" s="50"/>
      <c r="S54" s="50"/>
    </row>
    <row r="55" spans="1:22" ht="5.25" customHeight="1" x14ac:dyDescent="0.3">
      <c r="G55" s="68"/>
      <c r="H55" s="97"/>
      <c r="I55" s="97"/>
      <c r="J55" s="49"/>
      <c r="K55" s="49"/>
      <c r="L55" s="49"/>
      <c r="M55" s="49"/>
      <c r="N55" s="49"/>
      <c r="O55" s="49"/>
      <c r="P55" s="49"/>
      <c r="Q55" s="49"/>
      <c r="R55" s="49"/>
      <c r="S55" s="49"/>
    </row>
    <row r="56" spans="1:22" s="74" customFormat="1" ht="18" customHeight="1" x14ac:dyDescent="0.25">
      <c r="A56" s="73" t="s">
        <v>90</v>
      </c>
      <c r="B56" s="73"/>
      <c r="C56" s="73"/>
      <c r="E56" s="75"/>
      <c r="F56" s="75"/>
      <c r="G56" s="83">
        <f>SUM(G52:G54)</f>
        <v>9399771372.0033302</v>
      </c>
      <c r="H56" s="99"/>
      <c r="I56" s="83">
        <f>SUM(I52:I54)</f>
        <v>10926656190.803329</v>
      </c>
      <c r="K56" s="83">
        <f>SUM(K52:K54)</f>
        <v>11161231056.00333</v>
      </c>
      <c r="M56" s="83">
        <f>SUM(M52:M54)</f>
        <v>11808014155.013332</v>
      </c>
      <c r="O56" s="83">
        <f>SUM(O52:O54)</f>
        <v>12653875031.193333</v>
      </c>
      <c r="Q56" s="83">
        <f>SUM(Q52:Q54)</f>
        <v>12477347963.863331</v>
      </c>
    </row>
    <row r="57" spans="1:22" s="74" customFormat="1" ht="23.25" customHeight="1" thickBot="1" x14ac:dyDescent="0.3">
      <c r="A57" s="86" t="s">
        <v>91</v>
      </c>
      <c r="D57" s="86"/>
      <c r="E57" s="75"/>
      <c r="F57" s="75"/>
      <c r="G57" s="87">
        <f>G48+G56</f>
        <v>9684457042.6033306</v>
      </c>
      <c r="H57" s="100"/>
      <c r="I57" s="87">
        <f>I48+I56</f>
        <v>11408597722.40333</v>
      </c>
      <c r="J57" s="75"/>
      <c r="K57" s="87">
        <f>K48+K56</f>
        <v>11303163036.603331</v>
      </c>
      <c r="L57" s="75"/>
      <c r="M57" s="87">
        <f>M48+M56</f>
        <v>12048695588.613333</v>
      </c>
      <c r="N57" s="75"/>
      <c r="O57" s="87">
        <f>O48+O56</f>
        <v>12932737952.793333</v>
      </c>
      <c r="P57" s="75"/>
      <c r="Q57" s="87">
        <f>Q48+Q56</f>
        <v>12755183864.463331</v>
      </c>
      <c r="R57" s="75"/>
      <c r="S57" s="75"/>
      <c r="T57" s="101"/>
    </row>
    <row r="58" spans="1:22" ht="17.25" thickTop="1" x14ac:dyDescent="0.3">
      <c r="A58" s="51"/>
      <c r="G58" s="68"/>
      <c r="H58" s="97"/>
      <c r="I58" s="97"/>
      <c r="J58" s="49"/>
      <c r="K58" s="49"/>
      <c r="L58" s="49"/>
      <c r="M58" s="49"/>
      <c r="N58" s="49"/>
      <c r="O58" s="49"/>
      <c r="P58" s="49"/>
      <c r="Q58" s="49"/>
      <c r="R58" s="49"/>
      <c r="S58" s="49"/>
      <c r="T58" s="102"/>
    </row>
    <row r="59" spans="1:22" x14ac:dyDescent="0.3">
      <c r="A59" s="51"/>
      <c r="H59" s="49"/>
      <c r="I59" s="49"/>
      <c r="J59" s="49"/>
      <c r="K59" s="49"/>
      <c r="L59" s="49"/>
      <c r="M59" s="49"/>
      <c r="N59" s="49"/>
      <c r="O59" s="49"/>
      <c r="P59" s="49"/>
      <c r="Q59" s="49"/>
      <c r="R59" s="49"/>
      <c r="S59" s="49"/>
      <c r="T59" s="102"/>
    </row>
    <row r="60" spans="1:22" x14ac:dyDescent="0.3">
      <c r="A60" s="51"/>
      <c r="H60" s="49"/>
      <c r="I60" s="49"/>
      <c r="J60" s="49"/>
      <c r="K60" s="49"/>
      <c r="L60" s="49"/>
      <c r="M60" s="49"/>
      <c r="N60" s="49"/>
      <c r="O60" s="49"/>
      <c r="P60" s="49"/>
      <c r="Q60" s="49"/>
      <c r="R60" s="49"/>
      <c r="S60" s="49"/>
      <c r="T60" s="102"/>
    </row>
    <row r="61" spans="1:22" x14ac:dyDescent="0.3">
      <c r="A61" s="51"/>
      <c r="H61" s="49"/>
      <c r="I61" s="49"/>
      <c r="J61" s="49"/>
      <c r="K61" s="49"/>
      <c r="L61" s="49"/>
      <c r="M61" s="49"/>
      <c r="N61" s="49"/>
      <c r="O61" s="49"/>
      <c r="P61" s="49"/>
      <c r="Q61" s="49"/>
      <c r="R61" s="49"/>
      <c r="S61" s="49"/>
      <c r="T61" s="102"/>
    </row>
    <row r="62" spans="1:22" x14ac:dyDescent="0.3">
      <c r="A62" s="51"/>
      <c r="H62" s="49"/>
      <c r="I62" s="49"/>
      <c r="J62" s="49"/>
      <c r="K62" s="49"/>
      <c r="L62" s="49"/>
      <c r="M62" s="49"/>
      <c r="N62" s="49"/>
      <c r="O62" s="49"/>
      <c r="P62" s="49"/>
      <c r="Q62" s="49"/>
      <c r="R62" s="49"/>
      <c r="S62" s="49"/>
      <c r="T62" s="102"/>
    </row>
    <row r="63" spans="1:22" x14ac:dyDescent="0.3">
      <c r="A63" s="51"/>
      <c r="H63" s="49"/>
      <c r="I63" s="49"/>
      <c r="J63" s="49"/>
      <c r="K63" s="49"/>
      <c r="L63" s="49"/>
      <c r="M63" s="49"/>
      <c r="N63" s="49"/>
      <c r="O63" s="49"/>
      <c r="P63" s="49"/>
      <c r="Q63" s="49"/>
      <c r="R63" s="49"/>
      <c r="S63" s="49"/>
      <c r="T63" s="102"/>
    </row>
    <row r="64" spans="1:22" x14ac:dyDescent="0.3">
      <c r="A64" s="51"/>
      <c r="H64" s="49"/>
      <c r="I64" s="49"/>
      <c r="J64" s="49"/>
      <c r="K64" s="49"/>
      <c r="L64" s="49"/>
      <c r="M64" s="49"/>
      <c r="N64" s="49"/>
      <c r="O64" s="49"/>
      <c r="P64" s="49"/>
      <c r="Q64" s="49"/>
      <c r="R64" s="49"/>
      <c r="S64" s="49"/>
      <c r="T64" s="102"/>
    </row>
    <row r="65" spans="1:20" x14ac:dyDescent="0.3">
      <c r="A65" s="51"/>
      <c r="H65" s="49"/>
      <c r="I65" s="49"/>
      <c r="J65" s="49"/>
      <c r="K65" s="49"/>
      <c r="L65" s="49"/>
      <c r="M65" s="49"/>
      <c r="N65" s="49"/>
      <c r="O65" s="49"/>
      <c r="P65" s="49"/>
      <c r="Q65" s="49"/>
      <c r="R65" s="49"/>
      <c r="S65" s="49"/>
      <c r="T65" s="102"/>
    </row>
    <row r="66" spans="1:20" x14ac:dyDescent="0.3">
      <c r="A66" s="51"/>
      <c r="H66" s="49"/>
      <c r="I66" s="49"/>
      <c r="J66" s="49"/>
      <c r="K66" s="49"/>
      <c r="L66" s="49"/>
      <c r="M66" s="49"/>
      <c r="N66" s="49"/>
      <c r="O66" s="49"/>
      <c r="P66" s="49"/>
      <c r="Q66" s="49"/>
      <c r="R66" s="49"/>
      <c r="S66" s="49"/>
      <c r="T66" s="102"/>
    </row>
    <row r="67" spans="1:20" x14ac:dyDescent="0.3">
      <c r="A67" s="51"/>
      <c r="G67" s="68">
        <f>G57-G28</f>
        <v>-0.3000030517578125</v>
      </c>
      <c r="H67" s="97"/>
      <c r="I67" s="68">
        <f>I57-I28</f>
        <v>-2.6702880859375E-3</v>
      </c>
      <c r="J67" s="97"/>
      <c r="K67" s="68">
        <f>K57-K28</f>
        <v>-0.13000297546386719</v>
      </c>
      <c r="L67" s="97"/>
      <c r="M67" s="68">
        <f>M57-M28</f>
        <v>-0.12999916076660156</v>
      </c>
      <c r="N67" s="97"/>
      <c r="O67" s="68" t="e">
        <f>O57-O28</f>
        <v>#REF!</v>
      </c>
      <c r="P67" s="97"/>
      <c r="Q67" s="68" t="e">
        <f>Q57-Q28</f>
        <v>#REF!</v>
      </c>
      <c r="R67" s="49"/>
      <c r="S67" s="49"/>
      <c r="T67" s="102"/>
    </row>
    <row r="68" spans="1:20" x14ac:dyDescent="0.3">
      <c r="A68" s="51"/>
      <c r="H68" s="49"/>
      <c r="I68" s="103"/>
      <c r="J68" s="49"/>
      <c r="K68" s="49"/>
      <c r="L68" s="49"/>
      <c r="M68" s="49"/>
      <c r="N68" s="49"/>
      <c r="O68" s="49"/>
      <c r="P68" s="49"/>
      <c r="Q68" s="49"/>
      <c r="R68" s="49"/>
      <c r="S68" s="49"/>
      <c r="T68" s="102"/>
    </row>
    <row r="69" spans="1:20" x14ac:dyDescent="0.3">
      <c r="A69" s="51"/>
      <c r="G69" s="71"/>
      <c r="I69" s="71"/>
      <c r="J69" s="71">
        <f>J28-J57</f>
        <v>0</v>
      </c>
      <c r="K69" s="71"/>
      <c r="L69" s="71"/>
      <c r="M69" s="71"/>
      <c r="N69" s="71"/>
      <c r="O69" s="71"/>
      <c r="P69" s="71"/>
      <c r="Q69" s="71"/>
      <c r="R69" s="71"/>
      <c r="S69" s="71"/>
    </row>
    <row r="70" spans="1:20" x14ac:dyDescent="0.3">
      <c r="A70" s="51"/>
      <c r="I70" s="71"/>
    </row>
    <row r="71" spans="1:20" ht="15.6" customHeight="1" x14ac:dyDescent="0.3">
      <c r="B71" s="51"/>
      <c r="H71" s="50"/>
      <c r="I71" s="50"/>
      <c r="J71" s="50"/>
      <c r="K71" s="50"/>
      <c r="L71" s="50"/>
      <c r="M71" s="50"/>
      <c r="N71" s="50"/>
      <c r="O71" s="50"/>
      <c r="P71" s="50"/>
      <c r="Q71" s="50"/>
      <c r="R71" s="50"/>
      <c r="S71" s="50"/>
    </row>
    <row r="72" spans="1:20" x14ac:dyDescent="0.3">
      <c r="E72" s="104"/>
      <c r="F72" s="104"/>
      <c r="G72" s="105"/>
      <c r="H72" s="106"/>
      <c r="I72" s="106"/>
      <c r="J72" s="106"/>
      <c r="K72" s="106"/>
      <c r="L72" s="106"/>
      <c r="M72" s="106"/>
      <c r="N72" s="106"/>
      <c r="O72" s="106"/>
      <c r="P72" s="106"/>
      <c r="Q72" s="106"/>
      <c r="R72" s="106"/>
      <c r="S72" s="106"/>
    </row>
    <row r="207" spans="3:22" x14ac:dyDescent="0.3">
      <c r="V207" s="48" t="s">
        <v>3</v>
      </c>
    </row>
    <row r="208" spans="3:22" ht="48.75" customHeight="1" x14ac:dyDescent="0.3">
      <c r="C208" s="107" t="s">
        <v>4</v>
      </c>
      <c r="D208" s="107"/>
      <c r="E208" s="107"/>
      <c r="F208" s="107"/>
      <c r="G208" s="107"/>
      <c r="H208" s="107"/>
      <c r="I208" s="107"/>
      <c r="J208" s="107"/>
      <c r="K208" s="107"/>
      <c r="L208" s="107"/>
      <c r="M208" s="107"/>
      <c r="N208" s="107"/>
      <c r="O208" s="107"/>
      <c r="P208" s="107"/>
      <c r="Q208" s="107"/>
      <c r="R208" s="107"/>
      <c r="S208" s="107"/>
      <c r="T208" s="107"/>
      <c r="U208" s="107"/>
      <c r="V208" s="108"/>
    </row>
    <row r="209" spans="2:21" ht="4.5" customHeight="1" x14ac:dyDescent="0.3">
      <c r="E209" s="52"/>
      <c r="F209" s="52"/>
      <c r="G209" s="48"/>
    </row>
    <row r="210" spans="2:21" ht="66.75" customHeight="1" x14ac:dyDescent="0.3">
      <c r="C210" s="109" t="s">
        <v>5</v>
      </c>
      <c r="D210" s="109"/>
      <c r="E210" s="109"/>
      <c r="F210" s="109"/>
      <c r="G210" s="109"/>
      <c r="H210" s="109"/>
      <c r="I210" s="109"/>
      <c r="J210" s="109"/>
      <c r="K210" s="109"/>
      <c r="L210" s="109"/>
      <c r="M210" s="109"/>
      <c r="N210" s="109"/>
      <c r="O210" s="109"/>
      <c r="P210" s="109"/>
      <c r="Q210" s="109"/>
      <c r="R210" s="109"/>
      <c r="S210" s="109"/>
      <c r="T210" s="109"/>
      <c r="U210" s="109"/>
    </row>
    <row r="211" spans="2:21" ht="3.75" customHeight="1" x14ac:dyDescent="0.3"/>
    <row r="212" spans="2:21" ht="65.25" customHeight="1" x14ac:dyDescent="0.3">
      <c r="C212" s="107" t="s">
        <v>6</v>
      </c>
      <c r="D212" s="107"/>
      <c r="E212" s="107"/>
      <c r="F212" s="107"/>
      <c r="G212" s="107"/>
      <c r="H212" s="107"/>
      <c r="I212" s="107"/>
      <c r="J212" s="107"/>
      <c r="K212" s="107"/>
      <c r="L212" s="107"/>
      <c r="M212" s="107"/>
      <c r="N212" s="107"/>
      <c r="O212" s="107"/>
      <c r="P212" s="107"/>
      <c r="Q212" s="107"/>
      <c r="R212" s="107"/>
      <c r="S212" s="107"/>
      <c r="T212" s="107"/>
      <c r="U212" s="107"/>
    </row>
    <row r="213" spans="2:21" ht="4.5" customHeight="1" x14ac:dyDescent="0.3">
      <c r="E213" s="52"/>
      <c r="F213" s="52"/>
      <c r="G213" s="48"/>
    </row>
    <row r="214" spans="2:21" x14ac:dyDescent="0.3">
      <c r="C214" s="107" t="s">
        <v>7</v>
      </c>
      <c r="D214" s="107"/>
      <c r="E214" s="107"/>
      <c r="F214" s="107"/>
      <c r="G214" s="107"/>
      <c r="H214" s="107"/>
      <c r="I214" s="107"/>
      <c r="J214" s="107"/>
      <c r="K214" s="107"/>
      <c r="L214" s="107"/>
      <c r="M214" s="107"/>
      <c r="N214" s="107"/>
      <c r="O214" s="107"/>
      <c r="P214" s="107"/>
      <c r="Q214" s="107"/>
      <c r="R214" s="107"/>
      <c r="S214" s="107"/>
      <c r="T214" s="107"/>
      <c r="U214" s="107"/>
    </row>
    <row r="215" spans="2:21" x14ac:dyDescent="0.3">
      <c r="C215" s="48" t="s">
        <v>8</v>
      </c>
      <c r="D215" s="107" t="s">
        <v>9</v>
      </c>
      <c r="E215" s="107"/>
      <c r="F215" s="107"/>
      <c r="G215" s="107"/>
      <c r="H215" s="107"/>
      <c r="I215" s="107"/>
      <c r="J215" s="107"/>
      <c r="K215" s="107"/>
      <c r="L215" s="107"/>
      <c r="M215" s="107"/>
      <c r="N215" s="107"/>
      <c r="O215" s="107"/>
      <c r="P215" s="107"/>
      <c r="Q215" s="107"/>
      <c r="R215" s="107"/>
      <c r="S215" s="107"/>
      <c r="T215" s="107"/>
      <c r="U215" s="107"/>
    </row>
    <row r="216" spans="2:21" ht="49.5" customHeight="1" x14ac:dyDescent="0.3">
      <c r="D216" s="107" t="s">
        <v>10</v>
      </c>
      <c r="E216" s="107"/>
      <c r="F216" s="107"/>
      <c r="G216" s="107"/>
      <c r="H216" s="107"/>
      <c r="I216" s="107"/>
      <c r="J216" s="107"/>
      <c r="K216" s="107"/>
      <c r="L216" s="107"/>
      <c r="M216" s="107"/>
      <c r="N216" s="107"/>
      <c r="O216" s="107"/>
      <c r="P216" s="107"/>
      <c r="Q216" s="107"/>
      <c r="R216" s="107"/>
      <c r="S216" s="107"/>
      <c r="T216" s="107"/>
      <c r="U216" s="107"/>
    </row>
    <row r="217" spans="2:21" x14ac:dyDescent="0.3">
      <c r="B217" s="48" t="s">
        <v>14</v>
      </c>
      <c r="C217" s="48" t="s">
        <v>11</v>
      </c>
      <c r="D217" s="107" t="s">
        <v>12</v>
      </c>
      <c r="E217" s="107"/>
      <c r="F217" s="107"/>
      <c r="G217" s="107"/>
      <c r="H217" s="107"/>
      <c r="I217" s="107"/>
      <c r="J217" s="107"/>
      <c r="K217" s="107"/>
      <c r="L217" s="107"/>
      <c r="M217" s="107"/>
      <c r="N217" s="107"/>
      <c r="O217" s="107"/>
      <c r="P217" s="107"/>
      <c r="Q217" s="107"/>
      <c r="R217" s="107"/>
      <c r="S217" s="107"/>
      <c r="T217" s="107"/>
      <c r="U217" s="107"/>
    </row>
    <row r="218" spans="2:21" ht="97.5" customHeight="1" x14ac:dyDescent="0.3">
      <c r="D218" s="107" t="s">
        <v>13</v>
      </c>
      <c r="E218" s="107"/>
      <c r="F218" s="107"/>
      <c r="G218" s="107"/>
      <c r="H218" s="107"/>
      <c r="I218" s="107"/>
      <c r="J218" s="107"/>
      <c r="K218" s="107"/>
      <c r="L218" s="107"/>
      <c r="M218" s="107"/>
      <c r="N218" s="107"/>
      <c r="O218" s="107"/>
      <c r="P218" s="107"/>
      <c r="Q218" s="107"/>
      <c r="R218" s="107"/>
      <c r="S218" s="107"/>
      <c r="T218" s="107"/>
      <c r="U218" s="107"/>
    </row>
    <row r="219" spans="2:21" x14ac:dyDescent="0.3">
      <c r="C219" s="48" t="s">
        <v>15</v>
      </c>
      <c r="D219" s="107" t="s">
        <v>16</v>
      </c>
      <c r="E219" s="107"/>
      <c r="F219" s="107"/>
      <c r="G219" s="107"/>
      <c r="H219" s="107"/>
      <c r="I219" s="107"/>
      <c r="J219" s="107"/>
      <c r="K219" s="107"/>
      <c r="L219" s="107"/>
      <c r="M219" s="107"/>
      <c r="N219" s="107"/>
      <c r="O219" s="107"/>
      <c r="P219" s="107"/>
      <c r="Q219" s="107"/>
      <c r="R219" s="107"/>
      <c r="S219" s="107"/>
      <c r="T219" s="107"/>
      <c r="U219" s="107"/>
    </row>
    <row r="220" spans="2:21" x14ac:dyDescent="0.3">
      <c r="D220" s="107" t="s">
        <v>17</v>
      </c>
      <c r="E220" s="107"/>
      <c r="F220" s="107"/>
      <c r="G220" s="107"/>
      <c r="H220" s="107"/>
      <c r="I220" s="107"/>
      <c r="J220" s="107"/>
      <c r="K220" s="107"/>
      <c r="L220" s="107"/>
      <c r="M220" s="107"/>
      <c r="N220" s="107"/>
      <c r="O220" s="107"/>
      <c r="P220" s="107"/>
      <c r="Q220" s="107"/>
      <c r="R220" s="107"/>
      <c r="S220" s="107"/>
      <c r="T220" s="107"/>
      <c r="U220" s="107"/>
    </row>
    <row r="221" spans="2:21" x14ac:dyDescent="0.3">
      <c r="E221" s="52"/>
      <c r="F221" s="52"/>
      <c r="G221" s="48"/>
    </row>
    <row r="238" spans="2:20" ht="16.5" customHeight="1" x14ac:dyDescent="0.3">
      <c r="B238" s="15" t="s">
        <v>18</v>
      </c>
      <c r="C238" s="15"/>
      <c r="D238" s="15"/>
      <c r="E238" s="15"/>
      <c r="F238" s="15"/>
      <c r="G238" s="15"/>
      <c r="H238" s="15"/>
      <c r="I238" s="15"/>
      <c r="J238" s="15"/>
      <c r="K238" s="15"/>
      <c r="L238" s="15"/>
      <c r="M238" s="15"/>
      <c r="N238" s="15"/>
      <c r="O238" s="15"/>
      <c r="P238" s="15"/>
      <c r="Q238" s="15"/>
      <c r="R238" s="15"/>
      <c r="S238" s="15"/>
      <c r="T238" s="15"/>
    </row>
    <row r="258" spans="2:10" x14ac:dyDescent="0.3">
      <c r="B258" s="16" t="s">
        <v>19</v>
      </c>
      <c r="C258" s="17"/>
      <c r="D258" s="18"/>
      <c r="E258" s="18"/>
      <c r="F258" s="17"/>
      <c r="G258" s="19"/>
      <c r="H258" s="20"/>
      <c r="I258" s="20"/>
      <c r="J258" s="21"/>
    </row>
    <row r="259" spans="2:10" x14ac:dyDescent="0.3">
      <c r="B259" s="16"/>
      <c r="C259" s="17"/>
      <c r="D259" s="22" t="s">
        <v>20</v>
      </c>
      <c r="E259" s="23"/>
      <c r="F259" s="24" t="s">
        <v>21</v>
      </c>
      <c r="G259" s="25"/>
      <c r="H259" s="26" t="s">
        <v>22</v>
      </c>
      <c r="I259" s="27"/>
      <c r="J259" s="28" t="s">
        <v>23</v>
      </c>
    </row>
    <row r="260" spans="2:10" x14ac:dyDescent="0.3">
      <c r="B260" s="16"/>
      <c r="C260" s="17" t="s">
        <v>8</v>
      </c>
      <c r="D260" s="29" t="s">
        <v>24</v>
      </c>
      <c r="E260" s="18"/>
      <c r="F260" s="17" t="s">
        <v>25</v>
      </c>
      <c r="G260" s="19"/>
      <c r="H260" s="30" t="s">
        <v>26</v>
      </c>
      <c r="I260" s="20"/>
      <c r="J260" s="31">
        <v>6050000</v>
      </c>
    </row>
    <row r="261" spans="2:10" x14ac:dyDescent="0.3">
      <c r="B261" s="19"/>
      <c r="C261" s="17" t="s">
        <v>11</v>
      </c>
      <c r="D261" s="29" t="s">
        <v>27</v>
      </c>
      <c r="E261" s="18"/>
      <c r="F261" s="17" t="s">
        <v>28</v>
      </c>
      <c r="G261" s="19"/>
      <c r="H261" s="32" t="s">
        <v>29</v>
      </c>
      <c r="I261" s="20"/>
      <c r="J261" s="31">
        <v>198000000</v>
      </c>
    </row>
    <row r="262" spans="2:10" x14ac:dyDescent="0.3">
      <c r="B262" s="19"/>
      <c r="C262" s="17" t="s">
        <v>15</v>
      </c>
      <c r="D262" s="29" t="s">
        <v>30</v>
      </c>
      <c r="E262" s="18"/>
      <c r="F262" s="33" t="s">
        <v>31</v>
      </c>
      <c r="G262" s="19"/>
      <c r="H262" s="32" t="s">
        <v>29</v>
      </c>
      <c r="I262" s="20"/>
      <c r="J262" s="31">
        <v>880740000</v>
      </c>
    </row>
    <row r="263" spans="2:10" x14ac:dyDescent="0.3">
      <c r="B263" s="19"/>
      <c r="C263" s="34" t="s">
        <v>32</v>
      </c>
      <c r="D263" s="34"/>
      <c r="E263" s="34"/>
      <c r="F263" s="34"/>
      <c r="G263" s="34"/>
      <c r="H263" s="34"/>
      <c r="I263" s="20"/>
      <c r="J263" s="35">
        <f>SUM(J260:J262)</f>
        <v>1084790000</v>
      </c>
    </row>
    <row r="264" spans="2:10" x14ac:dyDescent="0.3">
      <c r="B264" s="19"/>
      <c r="C264" s="25"/>
      <c r="D264" s="25"/>
      <c r="E264" s="25"/>
      <c r="F264" s="25"/>
      <c r="G264" s="25"/>
      <c r="H264" s="25"/>
      <c r="I264" s="20"/>
      <c r="J264" s="21"/>
    </row>
    <row r="350" ht="6.75" customHeight="1" x14ac:dyDescent="0.3"/>
  </sheetData>
  <mergeCells count="12">
    <mergeCell ref="D217:U217"/>
    <mergeCell ref="D218:U218"/>
    <mergeCell ref="D219:U219"/>
    <mergeCell ref="D220:U220"/>
    <mergeCell ref="B238:T238"/>
    <mergeCell ref="C263:H263"/>
    <mergeCell ref="C208:U208"/>
    <mergeCell ref="C210:U210"/>
    <mergeCell ref="C212:U212"/>
    <mergeCell ref="C214:U214"/>
    <mergeCell ref="D215:U215"/>
    <mergeCell ref="D216:U216"/>
  </mergeCells>
  <printOptions horizontalCentered="1"/>
  <pageMargins left="0.39370078740157483" right="0.39370078740157483" top="0.31496062992125984" bottom="0.31496062992125984" header="0.39370078740157483" footer="0.19685039370078741"/>
  <pageSetup paperSize="9" scale="70" orientation="landscape" useFirstPageNumber="1" r:id="rId1"/>
  <headerFooter>
    <oddFooter>&amp;C&amp;"Book Antiqua,Regular"&amp;8Lihat Catatan atas Laporan Keuangan yang merupakan bagian yang tidak terpisahkan dari laporan keuangan secara keseluruhan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37253-45A5-41CD-8855-9249993D61CB}">
  <dimension ref="A1:AO371"/>
  <sheetViews>
    <sheetView view="pageBreakPreview" zoomScaleNormal="100" zoomScaleSheetLayoutView="100" workbookViewId="0">
      <selection activeCell="M55" sqref="M55"/>
    </sheetView>
  </sheetViews>
  <sheetFormatPr defaultColWidth="9.140625" defaultRowHeight="16.5" x14ac:dyDescent="0.3"/>
  <cols>
    <col min="1" max="1" width="2.7109375" style="114" customWidth="1"/>
    <col min="2" max="2" width="2.85546875" style="114" customWidth="1"/>
    <col min="3" max="3" width="2.42578125" style="114" customWidth="1"/>
    <col min="4" max="4" width="2.5703125" style="114" customWidth="1"/>
    <col min="5" max="5" width="45.5703125" style="114" customWidth="1"/>
    <col min="6" max="6" width="9.85546875" style="122" customWidth="1"/>
    <col min="7" max="7" width="1.140625" style="114" customWidth="1"/>
    <col min="8" max="8" width="17.42578125" style="123" hidden="1" customWidth="1"/>
    <col min="9" max="9" width="17.7109375" style="113" customWidth="1"/>
    <col min="10" max="10" width="0.85546875" style="113" customWidth="1"/>
    <col min="11" max="11" width="17.7109375" style="113" customWidth="1"/>
    <col min="12" max="12" width="1" style="113" customWidth="1"/>
    <col min="13" max="13" width="17.7109375" style="113" customWidth="1"/>
    <col min="14" max="14" width="1.28515625" style="113" customWidth="1"/>
    <col min="15" max="15" width="17.7109375" style="113" customWidth="1"/>
    <col min="16" max="16" width="1" style="113" customWidth="1"/>
    <col min="17" max="17" width="17.7109375" style="113" customWidth="1"/>
    <col min="18" max="18" width="1.140625" style="113" customWidth="1"/>
    <col min="19" max="19" width="17.7109375" style="113" customWidth="1"/>
    <col min="20" max="20" width="3" style="113" customWidth="1"/>
    <col min="21" max="21" width="9.140625" style="114" customWidth="1"/>
    <col min="22" max="22" width="15.42578125" style="114" customWidth="1"/>
    <col min="23" max="23" width="15.42578125" style="114" bestFit="1" customWidth="1"/>
    <col min="24" max="24" width="13.85546875" style="114" customWidth="1"/>
    <col min="25" max="16384" width="9.140625" style="114"/>
  </cols>
  <sheetData>
    <row r="1" spans="1:22" x14ac:dyDescent="0.3">
      <c r="A1" s="47" t="s">
        <v>92</v>
      </c>
      <c r="B1" s="110"/>
      <c r="C1" s="110"/>
      <c r="D1" s="110"/>
      <c r="E1" s="110"/>
      <c r="F1" s="111"/>
      <c r="G1" s="110"/>
      <c r="H1" s="112"/>
    </row>
    <row r="2" spans="1:22" x14ac:dyDescent="0.3">
      <c r="A2" s="115" t="s">
        <v>1</v>
      </c>
      <c r="B2" s="116"/>
      <c r="C2" s="116"/>
      <c r="D2" s="116"/>
      <c r="E2" s="116"/>
      <c r="F2" s="116"/>
      <c r="G2" s="116"/>
      <c r="H2" s="116"/>
      <c r="K2" s="117"/>
      <c r="L2" s="117"/>
      <c r="M2" s="117"/>
      <c r="N2" s="117"/>
      <c r="O2" s="117"/>
      <c r="P2" s="117"/>
      <c r="Q2" s="117"/>
      <c r="R2" s="117"/>
      <c r="S2" s="117"/>
      <c r="T2" s="117"/>
    </row>
    <row r="3" spans="1:22" x14ac:dyDescent="0.3">
      <c r="A3" s="115" t="s">
        <v>93</v>
      </c>
      <c r="B3" s="116"/>
      <c r="C3" s="116"/>
      <c r="D3" s="116"/>
      <c r="E3" s="116"/>
      <c r="F3" s="116"/>
      <c r="G3" s="116"/>
      <c r="H3" s="116"/>
      <c r="K3" s="117"/>
      <c r="L3" s="117"/>
      <c r="M3" s="117"/>
      <c r="N3" s="117"/>
      <c r="O3" s="117"/>
      <c r="P3" s="117"/>
      <c r="Q3" s="117"/>
      <c r="R3" s="117"/>
      <c r="S3" s="117"/>
      <c r="T3" s="117"/>
    </row>
    <row r="4" spans="1:22" x14ac:dyDescent="0.3">
      <c r="A4" s="53" t="str">
        <f>'POSISI KEUANGAN'!A4</f>
        <v>Tanggal 30 Juni 2022</v>
      </c>
      <c r="B4" s="116"/>
      <c r="C4" s="116"/>
      <c r="D4" s="116"/>
      <c r="E4" s="116"/>
      <c r="F4" s="116"/>
      <c r="G4" s="116"/>
      <c r="H4" s="116"/>
      <c r="K4" s="117"/>
      <c r="L4" s="117"/>
      <c r="M4" s="117"/>
      <c r="N4" s="117"/>
      <c r="O4" s="117"/>
      <c r="P4" s="117"/>
      <c r="Q4" s="117"/>
      <c r="R4" s="117"/>
      <c r="S4" s="117"/>
      <c r="T4" s="117"/>
    </row>
    <row r="5" spans="1:22" x14ac:dyDescent="0.3">
      <c r="A5" s="54" t="s">
        <v>45</v>
      </c>
      <c r="B5" s="115"/>
      <c r="C5" s="115"/>
      <c r="D5" s="115"/>
      <c r="E5" s="115"/>
      <c r="F5" s="115"/>
      <c r="G5" s="115"/>
      <c r="H5" s="115"/>
      <c r="K5" s="117"/>
      <c r="L5" s="117"/>
      <c r="M5" s="117"/>
      <c r="N5" s="117"/>
      <c r="O5" s="117"/>
      <c r="P5" s="117"/>
      <c r="Q5" s="117"/>
      <c r="R5" s="117"/>
      <c r="S5" s="117"/>
      <c r="T5" s="117"/>
    </row>
    <row r="6" spans="1:22" ht="5.25" customHeight="1" thickBot="1" x14ac:dyDescent="0.35">
      <c r="A6" s="118"/>
      <c r="B6" s="118"/>
      <c r="C6" s="118"/>
      <c r="D6" s="118"/>
      <c r="E6" s="118"/>
      <c r="F6" s="119"/>
      <c r="G6" s="118"/>
      <c r="H6" s="120"/>
      <c r="I6" s="121"/>
      <c r="J6" s="121"/>
      <c r="K6" s="121"/>
      <c r="L6" s="121"/>
      <c r="M6" s="121"/>
      <c r="N6" s="121"/>
      <c r="O6" s="121"/>
      <c r="P6" s="121"/>
      <c r="Q6" s="121"/>
      <c r="R6" s="121"/>
      <c r="S6" s="121"/>
    </row>
    <row r="7" spans="1:22" ht="6.75" customHeight="1" x14ac:dyDescent="0.3"/>
    <row r="8" spans="1:22" ht="15.75" customHeight="1" x14ac:dyDescent="0.3">
      <c r="F8" s="124" t="s">
        <v>46</v>
      </c>
      <c r="G8" s="125"/>
      <c r="H8" s="124" t="s">
        <v>94</v>
      </c>
      <c r="I8" s="126" t="s">
        <v>47</v>
      </c>
      <c r="J8" s="127"/>
      <c r="K8" s="126" t="s">
        <v>48</v>
      </c>
      <c r="L8" s="125"/>
      <c r="M8" s="126" t="s">
        <v>49</v>
      </c>
      <c r="N8" s="125"/>
      <c r="O8" s="126" t="s">
        <v>50</v>
      </c>
      <c r="P8" s="125"/>
      <c r="Q8" s="126" t="s">
        <v>51</v>
      </c>
      <c r="R8" s="125"/>
      <c r="S8" s="126" t="s">
        <v>964</v>
      </c>
      <c r="T8" s="125"/>
    </row>
    <row r="9" spans="1:22" ht="15.75" customHeight="1" x14ac:dyDescent="0.3">
      <c r="A9" s="128" t="s">
        <v>95</v>
      </c>
      <c r="F9" s="125"/>
      <c r="G9" s="125"/>
      <c r="H9" s="125"/>
      <c r="I9" s="129"/>
      <c r="J9" s="129"/>
      <c r="K9" s="129"/>
      <c r="L9" s="129"/>
      <c r="M9" s="129"/>
      <c r="N9" s="129"/>
      <c r="O9" s="129"/>
      <c r="P9" s="129"/>
      <c r="Q9" s="129"/>
      <c r="R9" s="129"/>
      <c r="S9" s="129"/>
      <c r="T9" s="129"/>
    </row>
    <row r="10" spans="1:22" ht="16.5" customHeight="1" x14ac:dyDescent="0.3">
      <c r="B10" s="130" t="s">
        <v>96</v>
      </c>
      <c r="F10" s="131"/>
      <c r="G10" s="132"/>
      <c r="H10" s="132"/>
      <c r="I10" s="123"/>
      <c r="J10" s="123"/>
      <c r="K10" s="123"/>
      <c r="L10" s="123"/>
      <c r="M10" s="123"/>
      <c r="N10" s="123"/>
      <c r="O10" s="123"/>
      <c r="P10" s="123"/>
      <c r="Q10" s="123"/>
      <c r="R10" s="123"/>
      <c r="S10" s="123"/>
      <c r="T10" s="123"/>
    </row>
    <row r="11" spans="1:22" ht="3.75" customHeight="1" x14ac:dyDescent="0.3">
      <c r="B11" s="130"/>
      <c r="F11" s="131"/>
      <c r="G11" s="132"/>
      <c r="H11" s="132"/>
      <c r="I11" s="123"/>
      <c r="J11" s="123"/>
      <c r="K11" s="123"/>
      <c r="L11" s="123"/>
      <c r="M11" s="123"/>
      <c r="N11" s="123"/>
      <c r="O11" s="123"/>
      <c r="P11" s="123"/>
      <c r="Q11" s="123"/>
      <c r="R11" s="123"/>
      <c r="S11" s="123"/>
      <c r="T11" s="123"/>
    </row>
    <row r="12" spans="1:22" s="133" customFormat="1" x14ac:dyDescent="0.25">
      <c r="C12" s="134" t="s">
        <v>97</v>
      </c>
      <c r="F12" s="135">
        <v>13</v>
      </c>
      <c r="G12" s="136"/>
      <c r="H12" s="137">
        <v>52447291421.5</v>
      </c>
      <c r="I12" s="138">
        <f>CALK!J625</f>
        <v>1997524216.3599999</v>
      </c>
      <c r="J12" s="139"/>
      <c r="K12" s="138">
        <f>CALK!L625</f>
        <v>2619266509</v>
      </c>
      <c r="L12" s="138"/>
      <c r="M12" s="138">
        <f>CALK!N625</f>
        <v>1872926625</v>
      </c>
      <c r="N12" s="138"/>
      <c r="O12" s="138">
        <f>CALK!P625</f>
        <v>1994133509</v>
      </c>
      <c r="P12" s="138"/>
      <c r="Q12" s="138">
        <f>CALK!R625</f>
        <v>950842750</v>
      </c>
      <c r="R12" s="138"/>
      <c r="S12" s="138">
        <f>CALK!T625</f>
        <v>1291960250</v>
      </c>
      <c r="T12" s="138"/>
    </row>
    <row r="13" spans="1:22" s="133" customFormat="1" x14ac:dyDescent="0.25">
      <c r="C13" s="140" t="s">
        <v>98</v>
      </c>
      <c r="F13" s="135"/>
      <c r="G13" s="141"/>
      <c r="H13" s="142"/>
      <c r="I13" s="138">
        <f>CALK!J626</f>
        <v>407522.86</v>
      </c>
      <c r="J13" s="142"/>
      <c r="K13" s="139">
        <f>CALK!L626</f>
        <v>0</v>
      </c>
      <c r="L13" s="138"/>
      <c r="M13" s="138">
        <f>CALK!N626</f>
        <v>0</v>
      </c>
      <c r="N13" s="138"/>
      <c r="O13" s="138">
        <f>CALK!P628</f>
        <v>2203500</v>
      </c>
      <c r="P13" s="138"/>
      <c r="Q13" s="138" t="e">
        <f>CALK!R626</f>
        <v>#REF!</v>
      </c>
      <c r="R13" s="138"/>
      <c r="S13" s="138" t="e">
        <f>CALK!T626</f>
        <v>#REF!</v>
      </c>
      <c r="T13" s="138"/>
    </row>
    <row r="14" spans="1:22" s="133" customFormat="1" ht="16.5" customHeight="1" x14ac:dyDescent="0.25">
      <c r="C14" s="140" t="s">
        <v>99</v>
      </c>
      <c r="F14" s="135"/>
      <c r="G14" s="136"/>
      <c r="H14" s="137"/>
      <c r="I14" s="138">
        <f>CALK!J627</f>
        <v>873446.91</v>
      </c>
      <c r="J14" s="139"/>
      <c r="K14" s="138">
        <f>CALK!L627</f>
        <v>6019135.1399999997</v>
      </c>
      <c r="L14" s="138"/>
      <c r="M14" s="138">
        <f>CALK!N627</f>
        <v>8506169.6199999992</v>
      </c>
      <c r="N14" s="138"/>
      <c r="O14" s="138">
        <f>CALK!P627</f>
        <v>8382544.4100000001</v>
      </c>
      <c r="P14" s="138"/>
      <c r="Q14" s="138">
        <f>CALK!R627</f>
        <v>0</v>
      </c>
      <c r="R14" s="138"/>
      <c r="S14" s="138">
        <f>CALK!T627</f>
        <v>2000000</v>
      </c>
      <c r="T14" s="138"/>
      <c r="U14" s="133" t="s">
        <v>100</v>
      </c>
    </row>
    <row r="15" spans="1:22" s="133" customFormat="1" ht="16.5" customHeight="1" x14ac:dyDescent="0.3">
      <c r="A15" s="143"/>
      <c r="C15" s="144" t="s">
        <v>101</v>
      </c>
      <c r="F15" s="135"/>
      <c r="G15" s="136"/>
      <c r="H15" s="145"/>
      <c r="I15" s="138">
        <f>CALK!J628</f>
        <v>1003500</v>
      </c>
      <c r="J15" s="139"/>
      <c r="K15" s="138">
        <f>CALK!L628</f>
        <v>2000000</v>
      </c>
      <c r="L15" s="146"/>
      <c r="M15" s="139">
        <f>CALK!N628</f>
        <v>19150000</v>
      </c>
      <c r="N15" s="146"/>
      <c r="O15" s="139">
        <f>CALK!P629</f>
        <v>0</v>
      </c>
      <c r="P15" s="146"/>
      <c r="Q15" s="139">
        <f>CALK!R628</f>
        <v>4078195.26</v>
      </c>
      <c r="R15" s="146"/>
      <c r="S15" s="139">
        <f>CALK!T628</f>
        <v>3909064.79</v>
      </c>
      <c r="T15" s="146"/>
      <c r="V15" s="147"/>
    </row>
    <row r="16" spans="1:22" s="133" customFormat="1" x14ac:dyDescent="0.25">
      <c r="C16" s="134" t="s">
        <v>102</v>
      </c>
      <c r="F16" s="135"/>
      <c r="G16" s="136"/>
      <c r="H16" s="137"/>
      <c r="I16" s="138">
        <f>CALK!J629</f>
        <v>0</v>
      </c>
      <c r="J16" s="139"/>
      <c r="K16" s="138">
        <f>CALK!L629</f>
        <v>28425000</v>
      </c>
      <c r="L16" s="138"/>
      <c r="M16" s="139">
        <f>CALK!N629</f>
        <v>0</v>
      </c>
      <c r="N16" s="138"/>
      <c r="O16" s="138">
        <f>CALK!P626</f>
        <v>408603500</v>
      </c>
      <c r="P16" s="138"/>
      <c r="Q16" s="138">
        <f>CALK!R629</f>
        <v>0</v>
      </c>
      <c r="R16" s="138"/>
      <c r="S16" s="138">
        <f>CALK!T629</f>
        <v>5320000</v>
      </c>
      <c r="T16" s="138"/>
      <c r="U16" s="133" t="s">
        <v>100</v>
      </c>
    </row>
    <row r="17" spans="1:24" s="133" customFormat="1" ht="21" customHeight="1" x14ac:dyDescent="0.25">
      <c r="B17" s="130" t="s">
        <v>103</v>
      </c>
      <c r="E17" s="130"/>
      <c r="F17" s="148"/>
      <c r="G17" s="136"/>
      <c r="H17" s="149">
        <v>53195808633.159996</v>
      </c>
      <c r="I17" s="149">
        <f>SUM(I12:I16)</f>
        <v>1999808686.1299999</v>
      </c>
      <c r="J17" s="142"/>
      <c r="K17" s="149">
        <f>SUM(K12:K16)</f>
        <v>2655710644.1399999</v>
      </c>
      <c r="L17" s="146"/>
      <c r="M17" s="150">
        <f>SUM(M12:M16)</f>
        <v>1900582794.6199999</v>
      </c>
      <c r="N17" s="146"/>
      <c r="O17" s="150">
        <f>SUM(O12:O16)</f>
        <v>2413323053.4099998</v>
      </c>
      <c r="P17" s="146"/>
      <c r="Q17" s="150" t="e">
        <f>SUM(Q12:Q16)</f>
        <v>#REF!</v>
      </c>
      <c r="R17" s="146"/>
      <c r="S17" s="150" t="e">
        <f>SUM(S12:S16)</f>
        <v>#REF!</v>
      </c>
      <c r="T17" s="146"/>
    </row>
    <row r="18" spans="1:24" s="133" customFormat="1" ht="5.25" customHeight="1" x14ac:dyDescent="0.25">
      <c r="A18" s="130"/>
      <c r="E18" s="130"/>
      <c r="F18" s="148"/>
      <c r="G18" s="136"/>
      <c r="H18" s="142"/>
      <c r="I18" s="142"/>
      <c r="J18" s="142"/>
      <c r="K18" s="146"/>
      <c r="L18" s="146"/>
      <c r="M18" s="146"/>
      <c r="N18" s="146"/>
      <c r="O18" s="146"/>
      <c r="P18" s="146"/>
      <c r="Q18" s="146"/>
      <c r="R18" s="146"/>
      <c r="S18" s="146"/>
      <c r="T18" s="146"/>
    </row>
    <row r="19" spans="1:24" x14ac:dyDescent="0.3">
      <c r="B19" s="128" t="s">
        <v>104</v>
      </c>
      <c r="F19" s="128"/>
      <c r="G19" s="132"/>
      <c r="H19" s="151"/>
      <c r="I19" s="152"/>
      <c r="J19" s="152"/>
      <c r="K19" s="153"/>
      <c r="L19" s="154"/>
      <c r="M19" s="153"/>
      <c r="N19" s="154"/>
      <c r="O19" s="153"/>
      <c r="P19" s="154"/>
      <c r="Q19" s="153"/>
      <c r="R19" s="154"/>
      <c r="S19" s="153"/>
      <c r="T19" s="154"/>
    </row>
    <row r="20" spans="1:24" ht="6" customHeight="1" x14ac:dyDescent="0.3">
      <c r="B20" s="128"/>
      <c r="F20" s="128"/>
      <c r="G20" s="132"/>
      <c r="H20" s="151"/>
      <c r="I20" s="152"/>
      <c r="J20" s="152"/>
      <c r="K20" s="153"/>
      <c r="L20" s="154"/>
      <c r="M20" s="153"/>
      <c r="N20" s="154"/>
      <c r="O20" s="153"/>
      <c r="P20" s="154"/>
      <c r="Q20" s="153"/>
      <c r="R20" s="154"/>
      <c r="S20" s="153"/>
      <c r="T20" s="154"/>
    </row>
    <row r="21" spans="1:24" x14ac:dyDescent="0.3">
      <c r="C21" s="155" t="s">
        <v>105</v>
      </c>
      <c r="E21" s="128"/>
      <c r="F21" s="156">
        <v>15</v>
      </c>
      <c r="G21" s="132"/>
      <c r="H21" s="151"/>
      <c r="I21" s="138">
        <f>CALK!J697</f>
        <v>336285785</v>
      </c>
      <c r="J21" s="157"/>
      <c r="K21" s="138">
        <f>CALK!L697</f>
        <v>205610804</v>
      </c>
      <c r="M21" s="138">
        <f>CALK!N697</f>
        <v>749515946</v>
      </c>
      <c r="O21" s="138">
        <f>CALK!P697</f>
        <v>335044435</v>
      </c>
      <c r="Q21" s="138" t="e">
        <f>CALK!#REF!</f>
        <v>#REF!</v>
      </c>
      <c r="S21" s="138" t="e">
        <f>CALK!#REF!</f>
        <v>#REF!</v>
      </c>
      <c r="T21" s="158"/>
    </row>
    <row r="22" spans="1:24" x14ac:dyDescent="0.3">
      <c r="C22" s="155" t="s">
        <v>106</v>
      </c>
      <c r="E22" s="128"/>
      <c r="F22" s="156"/>
      <c r="G22" s="132"/>
      <c r="H22" s="151"/>
      <c r="I22" s="138">
        <f>CALK!J712</f>
        <v>343970000</v>
      </c>
      <c r="J22" s="157"/>
      <c r="K22" s="138">
        <f>CALK!L712</f>
        <v>652460000</v>
      </c>
      <c r="L22" s="158"/>
      <c r="M22" s="138">
        <f>CALK!N712</f>
        <v>423031700</v>
      </c>
      <c r="N22" s="158"/>
      <c r="O22" s="138">
        <f>CALK!P712</f>
        <v>940356885</v>
      </c>
      <c r="P22" s="158"/>
      <c r="Q22" s="138">
        <f>CALK!R712</f>
        <v>1071110000</v>
      </c>
      <c r="R22" s="158"/>
      <c r="S22" s="138">
        <f>CALK!T712</f>
        <v>399975000</v>
      </c>
      <c r="T22" s="158"/>
    </row>
    <row r="23" spans="1:24" x14ac:dyDescent="0.3">
      <c r="C23" s="155" t="s">
        <v>107</v>
      </c>
      <c r="F23" s="156"/>
      <c r="I23" s="138">
        <f>CALK!J667</f>
        <v>472088000</v>
      </c>
      <c r="K23" s="138">
        <f>CALK!L667</f>
        <v>239465909</v>
      </c>
      <c r="L23" s="158"/>
      <c r="M23" s="138">
        <f>CALK!N667</f>
        <v>368177251</v>
      </c>
      <c r="N23" s="158"/>
      <c r="O23" s="138">
        <f>CALK!P667</f>
        <v>411865921</v>
      </c>
      <c r="P23" s="158"/>
      <c r="Q23" s="138">
        <f ca="1">CALK!R667</f>
        <v>472697273</v>
      </c>
      <c r="R23" s="158"/>
      <c r="S23" s="138">
        <f ca="1">CALK!T667</f>
        <v>345203000</v>
      </c>
    </row>
    <row r="24" spans="1:24" x14ac:dyDescent="0.3">
      <c r="B24" s="130"/>
      <c r="C24" s="155" t="s">
        <v>108</v>
      </c>
      <c r="E24" s="128"/>
      <c r="F24" s="156"/>
      <c r="G24" s="132"/>
      <c r="H24" s="151"/>
      <c r="I24" s="138">
        <f>CALK!J705</f>
        <v>25989133.27</v>
      </c>
      <c r="J24" s="157"/>
      <c r="K24" s="138">
        <f>CALK!L705</f>
        <v>25989133.110000003</v>
      </c>
      <c r="L24" s="146"/>
      <c r="M24" s="138">
        <f>CALK!N705</f>
        <v>25916257.940000001</v>
      </c>
      <c r="N24" s="146"/>
      <c r="O24" s="138">
        <f>CALK!P705</f>
        <v>25916257.940000001</v>
      </c>
      <c r="P24" s="146"/>
      <c r="Q24" s="138">
        <f>CALK!R705</f>
        <v>0</v>
      </c>
      <c r="R24" s="146"/>
      <c r="S24" s="138">
        <f>CALK!T705</f>
        <v>222859286.36000001</v>
      </c>
      <c r="T24" s="146"/>
      <c r="U24" s="133"/>
      <c r="V24" s="147"/>
      <c r="W24" s="133"/>
      <c r="X24" s="133"/>
    </row>
    <row r="25" spans="1:24" s="133" customFormat="1" x14ac:dyDescent="0.3">
      <c r="B25" s="114"/>
      <c r="C25" s="155" t="s">
        <v>109</v>
      </c>
      <c r="D25" s="114"/>
      <c r="E25" s="128"/>
      <c r="F25" s="156"/>
      <c r="G25" s="132"/>
      <c r="H25" s="159"/>
      <c r="I25" s="138">
        <f>CALK!J722</f>
        <v>8849770</v>
      </c>
      <c r="J25" s="157"/>
      <c r="K25" s="138">
        <f>CALK!L722</f>
        <v>12559652</v>
      </c>
      <c r="L25" s="158"/>
      <c r="M25" s="138">
        <f>CALK!N722</f>
        <v>13182058</v>
      </c>
      <c r="N25" s="158"/>
      <c r="O25" s="138">
        <f>CALK!P722</f>
        <v>14099453</v>
      </c>
      <c r="P25" s="158"/>
      <c r="Q25" s="138">
        <f>CALK!R722</f>
        <v>4467206</v>
      </c>
      <c r="R25" s="158"/>
      <c r="S25" s="138">
        <f>CALK!T722</f>
        <v>22610504</v>
      </c>
      <c r="T25" s="158"/>
      <c r="U25" s="114"/>
      <c r="V25" s="114"/>
      <c r="W25" s="114"/>
      <c r="X25" s="114"/>
    </row>
    <row r="26" spans="1:24" x14ac:dyDescent="0.3">
      <c r="C26" s="155" t="s">
        <v>110</v>
      </c>
      <c r="F26" s="156"/>
      <c r="G26" s="132"/>
      <c r="H26" s="151">
        <v>6794160000</v>
      </c>
      <c r="I26" s="138">
        <f>CALK!J672</f>
        <v>900000</v>
      </c>
      <c r="J26" s="157"/>
      <c r="K26" s="138">
        <f>CALK!L672</f>
        <v>965000</v>
      </c>
      <c r="L26" s="158"/>
      <c r="M26" s="138">
        <f>CALK!N672</f>
        <v>1165982</v>
      </c>
      <c r="N26" s="158"/>
      <c r="O26" s="138">
        <f>CALK!P672</f>
        <v>378000</v>
      </c>
      <c r="P26" s="158"/>
      <c r="Q26" s="138">
        <f>CALK!R672</f>
        <v>14000000</v>
      </c>
      <c r="R26" s="158"/>
      <c r="S26" s="138">
        <f>CALK!T672</f>
        <v>7112000</v>
      </c>
      <c r="T26" s="158"/>
    </row>
    <row r="27" spans="1:24" x14ac:dyDescent="0.3">
      <c r="C27" s="155" t="s">
        <v>111</v>
      </c>
      <c r="D27" s="155"/>
      <c r="E27" s="133"/>
      <c r="F27" s="156"/>
      <c r="G27" s="141"/>
      <c r="H27" s="142"/>
      <c r="I27" s="138">
        <f>CALK!J732</f>
        <v>8081487.8200000003</v>
      </c>
      <c r="J27" s="142"/>
      <c r="K27" s="138">
        <f>CALK!L732</f>
        <v>7350327.2300000004</v>
      </c>
      <c r="L27" s="158"/>
      <c r="M27" s="138">
        <f>CALK!N732</f>
        <v>2868734.48</v>
      </c>
      <c r="N27" s="158"/>
      <c r="O27" s="138">
        <f>CALK!P732</f>
        <v>25979002.460000001</v>
      </c>
      <c r="P27" s="158"/>
      <c r="Q27" s="138">
        <f>CALK!R732</f>
        <v>6983874.3200000003</v>
      </c>
      <c r="R27" s="158"/>
      <c r="S27" s="138">
        <f>CALK!T732</f>
        <v>5294113.76</v>
      </c>
      <c r="T27" s="158"/>
    </row>
    <row r="28" spans="1:24" s="133" customFormat="1" ht="16.5" customHeight="1" x14ac:dyDescent="0.25">
      <c r="B28" s="160" t="s">
        <v>112</v>
      </c>
      <c r="C28" s="130"/>
      <c r="F28" s="161"/>
      <c r="G28" s="141"/>
      <c r="H28" s="162"/>
      <c r="I28" s="149">
        <f>SUM(I21:I27)</f>
        <v>1196164176.0899999</v>
      </c>
      <c r="J28" s="142"/>
      <c r="K28" s="149">
        <f>SUM(K21:K27)</f>
        <v>1144400825.3399999</v>
      </c>
      <c r="L28" s="146"/>
      <c r="M28" s="149">
        <f>SUM(M21:M27)</f>
        <v>1583857929.4200001</v>
      </c>
      <c r="N28" s="146"/>
      <c r="O28" s="149">
        <f>SUM(O21:O27)</f>
        <v>1753639954.4000001</v>
      </c>
      <c r="P28" s="146"/>
      <c r="Q28" s="149" t="e">
        <f>SUM(Q21:Q27)</f>
        <v>#REF!</v>
      </c>
      <c r="R28" s="146"/>
      <c r="S28" s="149" t="e">
        <f>SUM(S21:S27)</f>
        <v>#REF!</v>
      </c>
      <c r="T28" s="146"/>
      <c r="V28" s="147"/>
    </row>
    <row r="29" spans="1:24" s="133" customFormat="1" ht="16.5" customHeight="1" thickBot="1" x14ac:dyDescent="0.3">
      <c r="A29" s="160" t="s">
        <v>113</v>
      </c>
      <c r="C29" s="130"/>
      <c r="F29" s="161"/>
      <c r="G29" s="141"/>
      <c r="H29" s="162"/>
      <c r="I29" s="163">
        <f>I17-I28</f>
        <v>803644510.03999996</v>
      </c>
      <c r="J29" s="142"/>
      <c r="K29" s="163">
        <f>K17-K28</f>
        <v>1511309818.8</v>
      </c>
      <c r="L29" s="146"/>
      <c r="M29" s="163">
        <f>M17-M28</f>
        <v>316724865.19999981</v>
      </c>
      <c r="N29" s="146"/>
      <c r="O29" s="163">
        <f>O17-O28</f>
        <v>659683099.00999975</v>
      </c>
      <c r="P29" s="146"/>
      <c r="Q29" s="163" t="e">
        <f>Q17-Q28</f>
        <v>#REF!</v>
      </c>
      <c r="R29" s="146"/>
      <c r="S29" s="163" t="e">
        <f>S17-S28</f>
        <v>#REF!</v>
      </c>
      <c r="T29" s="146"/>
      <c r="V29" s="147"/>
    </row>
    <row r="30" spans="1:24" s="133" customFormat="1" ht="8.25" customHeight="1" thickTop="1" x14ac:dyDescent="0.25">
      <c r="A30" s="130"/>
      <c r="C30" s="130"/>
      <c r="F30" s="161"/>
      <c r="G30" s="141"/>
      <c r="H30" s="162"/>
      <c r="I30" s="142"/>
      <c r="J30" s="142"/>
      <c r="K30" s="146"/>
      <c r="L30" s="146"/>
      <c r="M30" s="146"/>
      <c r="N30" s="146"/>
      <c r="O30" s="146"/>
      <c r="P30" s="146"/>
      <c r="Q30" s="146"/>
      <c r="R30" s="146"/>
      <c r="S30" s="146"/>
      <c r="T30" s="146"/>
      <c r="V30" s="147"/>
    </row>
    <row r="31" spans="1:24" ht="15.75" customHeight="1" x14ac:dyDescent="0.3">
      <c r="A31" s="128" t="s">
        <v>114</v>
      </c>
      <c r="F31" s="125"/>
      <c r="G31" s="125"/>
      <c r="H31" s="125"/>
      <c r="I31" s="129"/>
      <c r="J31" s="129"/>
      <c r="K31" s="129"/>
      <c r="L31" s="129"/>
      <c r="M31" s="129"/>
      <c r="N31" s="129"/>
      <c r="O31" s="129"/>
      <c r="P31" s="129"/>
      <c r="Q31" s="129"/>
      <c r="R31" s="129"/>
      <c r="S31" s="129"/>
      <c r="T31" s="129"/>
    </row>
    <row r="32" spans="1:24" s="133" customFormat="1" ht="16.5" customHeight="1" x14ac:dyDescent="0.25">
      <c r="B32" s="164" t="s">
        <v>115</v>
      </c>
      <c r="C32" s="130"/>
      <c r="F32" s="161"/>
      <c r="G32" s="141"/>
      <c r="H32" s="162"/>
      <c r="I32" s="142"/>
      <c r="J32" s="142"/>
      <c r="K32" s="146"/>
      <c r="L32" s="146"/>
      <c r="M32" s="146"/>
      <c r="N32" s="146"/>
      <c r="O32" s="146"/>
      <c r="P32" s="146"/>
      <c r="Q32" s="146"/>
      <c r="R32" s="146"/>
      <c r="S32" s="146"/>
      <c r="T32" s="146"/>
      <c r="V32" s="147"/>
    </row>
    <row r="33" spans="1:41" s="133" customFormat="1" ht="4.5" customHeight="1" x14ac:dyDescent="0.25">
      <c r="A33" s="143"/>
      <c r="C33" s="130"/>
      <c r="F33" s="161"/>
      <c r="G33" s="141"/>
      <c r="H33" s="162"/>
      <c r="I33" s="142"/>
      <c r="J33" s="142"/>
      <c r="K33" s="146"/>
      <c r="L33" s="146"/>
      <c r="M33" s="146"/>
      <c r="N33" s="146"/>
      <c r="O33" s="146"/>
      <c r="P33" s="146"/>
      <c r="Q33" s="146"/>
      <c r="R33" s="146"/>
      <c r="S33" s="146"/>
      <c r="T33" s="146"/>
      <c r="V33" s="147"/>
    </row>
    <row r="34" spans="1:41" s="133" customFormat="1" ht="16.5" customHeight="1" x14ac:dyDescent="0.3">
      <c r="A34" s="143"/>
      <c r="C34" s="144" t="s">
        <v>116</v>
      </c>
      <c r="F34" s="135">
        <v>14</v>
      </c>
      <c r="G34" s="141"/>
      <c r="H34" s="162"/>
      <c r="I34" s="139">
        <f>CALK!J637</f>
        <v>0</v>
      </c>
      <c r="J34" s="142"/>
      <c r="K34" s="139">
        <f>CALK!L637</f>
        <v>0</v>
      </c>
      <c r="L34" s="146"/>
      <c r="M34" s="139">
        <f>CALK!N637</f>
        <v>0</v>
      </c>
      <c r="N34" s="146"/>
      <c r="O34" s="139">
        <f>CALK!P636</f>
        <v>79000000</v>
      </c>
      <c r="P34" s="146"/>
      <c r="Q34" s="139">
        <f>CALK!R636</f>
        <v>126500000</v>
      </c>
      <c r="R34" s="146"/>
      <c r="S34" s="139">
        <f>CALK!T636</f>
        <v>31500000</v>
      </c>
      <c r="T34" s="146"/>
      <c r="V34" s="147"/>
    </row>
    <row r="35" spans="1:41" s="133" customFormat="1" ht="16.5" customHeight="1" x14ac:dyDescent="0.25">
      <c r="A35" s="143"/>
      <c r="C35" s="165" t="s">
        <v>117</v>
      </c>
      <c r="F35" s="135"/>
      <c r="G35" s="141"/>
      <c r="H35" s="162"/>
      <c r="I35" s="139">
        <f>CALK!J636</f>
        <v>15500000</v>
      </c>
      <c r="J35" s="142"/>
      <c r="K35" s="139">
        <f>CALK!L636</f>
        <v>48250000</v>
      </c>
      <c r="L35" s="146"/>
      <c r="M35" s="139">
        <f>CALK!N636</f>
        <v>31000000</v>
      </c>
      <c r="N35" s="146"/>
      <c r="O35" s="139">
        <f>WS!I217</f>
        <v>45400000</v>
      </c>
      <c r="P35" s="146"/>
      <c r="Q35" s="139">
        <f>CALK!R637</f>
        <v>43250000</v>
      </c>
      <c r="R35" s="146"/>
      <c r="S35" s="139">
        <f>CALK!T637</f>
        <v>26000000</v>
      </c>
      <c r="T35" s="146"/>
      <c r="V35" s="147"/>
    </row>
    <row r="36" spans="1:41" s="133" customFormat="1" ht="16.5" hidden="1" customHeight="1" x14ac:dyDescent="0.25">
      <c r="A36" s="143"/>
      <c r="C36" s="17" t="s">
        <v>118</v>
      </c>
      <c r="F36" s="166"/>
      <c r="G36" s="141"/>
      <c r="H36" s="162"/>
      <c r="I36" s="139">
        <f>CALK!J638</f>
        <v>0</v>
      </c>
      <c r="J36" s="142"/>
      <c r="K36" s="139">
        <f>CALK!L638</f>
        <v>0</v>
      </c>
      <c r="L36" s="146"/>
      <c r="M36" s="139">
        <f>CALK!N638</f>
        <v>0</v>
      </c>
      <c r="N36" s="146"/>
      <c r="O36" s="139">
        <f>CALK!P638</f>
        <v>0</v>
      </c>
      <c r="P36" s="146"/>
      <c r="Q36" s="139">
        <f>CALK!R638</f>
        <v>0</v>
      </c>
      <c r="R36" s="146"/>
      <c r="S36" s="139">
        <f>CALK!T638</f>
        <v>0</v>
      </c>
      <c r="T36" s="146"/>
      <c r="V36" s="147"/>
    </row>
    <row r="37" spans="1:41" s="133" customFormat="1" ht="16.5" customHeight="1" x14ac:dyDescent="0.25">
      <c r="B37" s="160" t="s">
        <v>119</v>
      </c>
      <c r="C37" s="130"/>
      <c r="F37" s="161"/>
      <c r="G37" s="141"/>
      <c r="H37" s="162"/>
      <c r="I37" s="149">
        <f>SUM(I34:I36)</f>
        <v>15500000</v>
      </c>
      <c r="J37" s="142"/>
      <c r="K37" s="149">
        <f>SUM(K34:K36)</f>
        <v>48250000</v>
      </c>
      <c r="L37" s="146"/>
      <c r="M37" s="149">
        <f>SUM(M34:M36)</f>
        <v>31000000</v>
      </c>
      <c r="N37" s="146"/>
      <c r="O37" s="149">
        <f>SUM(O34:O36)</f>
        <v>124400000</v>
      </c>
      <c r="P37" s="146"/>
      <c r="Q37" s="149">
        <f>SUM(Q34:Q36)</f>
        <v>169750000</v>
      </c>
      <c r="R37" s="146"/>
      <c r="S37" s="149">
        <f>SUM(S34:S36)</f>
        <v>57500000</v>
      </c>
      <c r="T37" s="146"/>
      <c r="V37" s="147"/>
    </row>
    <row r="38" spans="1:41" s="133" customFormat="1" ht="4.5" customHeight="1" x14ac:dyDescent="0.25">
      <c r="A38" s="143"/>
      <c r="C38" s="130"/>
      <c r="F38" s="161"/>
      <c r="G38" s="141"/>
      <c r="H38" s="162"/>
      <c r="I38" s="142"/>
      <c r="J38" s="142"/>
      <c r="K38" s="146"/>
      <c r="L38" s="146"/>
      <c r="M38" s="146"/>
      <c r="N38" s="146"/>
      <c r="O38" s="146"/>
      <c r="P38" s="146"/>
      <c r="Q38" s="146"/>
      <c r="R38" s="146"/>
      <c r="S38" s="146"/>
      <c r="T38" s="146"/>
      <c r="V38" s="147"/>
    </row>
    <row r="39" spans="1:41" s="133" customFormat="1" ht="16.5" customHeight="1" x14ac:dyDescent="0.25">
      <c r="B39" s="160" t="s">
        <v>120</v>
      </c>
      <c r="C39" s="160"/>
      <c r="F39" s="161"/>
      <c r="G39" s="141"/>
      <c r="H39" s="162"/>
      <c r="I39" s="142"/>
      <c r="J39" s="142"/>
      <c r="K39" s="146"/>
      <c r="L39" s="146"/>
      <c r="M39" s="146"/>
      <c r="N39" s="146"/>
      <c r="O39" s="146"/>
      <c r="P39" s="146"/>
      <c r="Q39" s="146"/>
      <c r="R39" s="146"/>
      <c r="S39" s="146"/>
      <c r="T39" s="146"/>
      <c r="V39" s="147"/>
      <c r="AO39" s="167">
        <f>SUM(LPK!M12)</f>
        <v>1872926625</v>
      </c>
    </row>
    <row r="40" spans="1:41" s="133" customFormat="1" x14ac:dyDescent="0.25">
      <c r="B40" s="160"/>
      <c r="C40" s="168" t="s">
        <v>121</v>
      </c>
      <c r="F40" s="135">
        <v>16</v>
      </c>
      <c r="G40" s="141"/>
      <c r="H40" s="162"/>
      <c r="I40" s="138">
        <f>CALK!J745</f>
        <v>11200000</v>
      </c>
      <c r="J40" s="142"/>
      <c r="K40" s="139">
        <f>CALK!L745</f>
        <v>32675000</v>
      </c>
      <c r="L40" s="146"/>
      <c r="M40" s="138">
        <f>CALK!N745</f>
        <v>113150000</v>
      </c>
      <c r="N40" s="146"/>
      <c r="O40" s="138">
        <f>CALK!P745</f>
        <v>137300000</v>
      </c>
      <c r="P40" s="146"/>
      <c r="Q40" s="138">
        <f>CALK!R745</f>
        <v>60357000</v>
      </c>
      <c r="R40" s="146"/>
      <c r="S40" s="138">
        <f>CALK!T745</f>
        <v>118334500</v>
      </c>
      <c r="T40" s="146"/>
      <c r="V40" s="147"/>
    </row>
    <row r="41" spans="1:41" s="133" customFormat="1" ht="16.5" hidden="1" customHeight="1" x14ac:dyDescent="0.25">
      <c r="B41" s="160"/>
      <c r="C41" s="169" t="s">
        <v>122</v>
      </c>
      <c r="F41" s="135"/>
      <c r="G41" s="141"/>
      <c r="H41" s="162"/>
      <c r="I41" s="139">
        <v>0</v>
      </c>
      <c r="J41" s="142"/>
      <c r="K41" s="138">
        <v>0</v>
      </c>
      <c r="L41" s="146"/>
      <c r="M41" s="139">
        <f>CALK!N747</f>
        <v>0</v>
      </c>
      <c r="N41" s="146"/>
      <c r="O41" s="139">
        <f>CALK!P747</f>
        <v>0</v>
      </c>
      <c r="P41" s="146"/>
      <c r="Q41" s="139">
        <f>CALK!R747</f>
        <v>0</v>
      </c>
      <c r="R41" s="146"/>
      <c r="S41" s="139">
        <f>CALK!T747</f>
        <v>0</v>
      </c>
      <c r="T41" s="146"/>
      <c r="V41" s="147"/>
    </row>
    <row r="42" spans="1:41" s="133" customFormat="1" ht="16.5" hidden="1" customHeight="1" x14ac:dyDescent="0.25">
      <c r="B42" s="160"/>
      <c r="C42" s="170" t="s">
        <v>123</v>
      </c>
      <c r="F42" s="135"/>
      <c r="G42" s="141"/>
      <c r="H42" s="162"/>
      <c r="I42" s="139">
        <v>0</v>
      </c>
      <c r="J42" s="142"/>
      <c r="K42" s="139">
        <v>0</v>
      </c>
      <c r="L42" s="146"/>
      <c r="M42" s="139">
        <f>CALK!N748</f>
        <v>0</v>
      </c>
      <c r="N42" s="146"/>
      <c r="O42" s="139">
        <f>CALK!P748</f>
        <v>0</v>
      </c>
      <c r="P42" s="146"/>
      <c r="Q42" s="139">
        <f>CALK!R748</f>
        <v>0</v>
      </c>
      <c r="R42" s="146"/>
      <c r="S42" s="139">
        <f>CALK!T748</f>
        <v>0</v>
      </c>
      <c r="T42" s="146"/>
      <c r="V42" s="147"/>
    </row>
    <row r="43" spans="1:41" s="133" customFormat="1" ht="16.5" customHeight="1" x14ac:dyDescent="0.25">
      <c r="B43" s="160" t="s">
        <v>124</v>
      </c>
      <c r="C43" s="134"/>
      <c r="F43" s="161"/>
      <c r="G43" s="141"/>
      <c r="H43" s="162"/>
      <c r="I43" s="149">
        <f>SUM(I40:I42)</f>
        <v>11200000</v>
      </c>
      <c r="J43" s="142"/>
      <c r="K43" s="149">
        <f>SUM(K40:K42)</f>
        <v>32675000</v>
      </c>
      <c r="L43" s="146"/>
      <c r="M43" s="149">
        <f>SUM(M40:M42)</f>
        <v>113150000</v>
      </c>
      <c r="N43" s="146"/>
      <c r="O43" s="149">
        <f>SUM(O40:O42)</f>
        <v>137300000</v>
      </c>
      <c r="P43" s="146"/>
      <c r="Q43" s="149">
        <f>SUM(Q40:Q42)</f>
        <v>60357000</v>
      </c>
      <c r="R43" s="146"/>
      <c r="S43" s="149">
        <f>SUM(S40:S42)</f>
        <v>118334500</v>
      </c>
      <c r="T43" s="146"/>
      <c r="V43" s="147"/>
    </row>
    <row r="44" spans="1:41" s="133" customFormat="1" ht="16.5" customHeight="1" thickBot="1" x14ac:dyDescent="0.3">
      <c r="A44" s="160" t="s">
        <v>125</v>
      </c>
      <c r="B44" s="160"/>
      <c r="C44" s="134"/>
      <c r="F44" s="161"/>
      <c r="G44" s="141"/>
      <c r="H44" s="162"/>
      <c r="I44" s="163">
        <f>I37-I43</f>
        <v>4300000</v>
      </c>
      <c r="J44" s="142"/>
      <c r="K44" s="163">
        <f>K37-K43</f>
        <v>15575000</v>
      </c>
      <c r="L44" s="146"/>
      <c r="M44" s="163">
        <f>M37-M43</f>
        <v>-82150000</v>
      </c>
      <c r="N44" s="146"/>
      <c r="O44" s="163">
        <f>O37-O43</f>
        <v>-12900000</v>
      </c>
      <c r="P44" s="146"/>
      <c r="Q44" s="163">
        <f>Q37-Q43</f>
        <v>109393000</v>
      </c>
      <c r="R44" s="146"/>
      <c r="S44" s="163">
        <f>S37-S43</f>
        <v>-60834500</v>
      </c>
      <c r="T44" s="146"/>
      <c r="V44" s="147"/>
    </row>
    <row r="45" spans="1:41" s="133" customFormat="1" ht="9.75" customHeight="1" thickTop="1" x14ac:dyDescent="0.25">
      <c r="A45" s="160"/>
      <c r="B45" s="134"/>
      <c r="C45" s="130"/>
      <c r="F45" s="161"/>
      <c r="G45" s="141"/>
      <c r="H45" s="162"/>
      <c r="I45" s="142"/>
      <c r="J45" s="142"/>
      <c r="K45" s="146"/>
      <c r="L45" s="146"/>
      <c r="M45" s="146"/>
      <c r="N45" s="146"/>
      <c r="O45" s="146"/>
      <c r="P45" s="146"/>
      <c r="Q45" s="146"/>
      <c r="R45" s="146"/>
      <c r="S45" s="146"/>
      <c r="T45" s="146"/>
      <c r="V45" s="147"/>
    </row>
    <row r="46" spans="1:41" s="133" customFormat="1" ht="16.5" customHeight="1" thickBot="1" x14ac:dyDescent="0.3">
      <c r="A46" s="160" t="s">
        <v>126</v>
      </c>
      <c r="B46" s="134"/>
      <c r="C46" s="130"/>
      <c r="F46" s="161"/>
      <c r="G46" s="141"/>
      <c r="H46" s="162"/>
      <c r="I46" s="163">
        <f>I29+I44</f>
        <v>807944510.03999996</v>
      </c>
      <c r="J46" s="142"/>
      <c r="K46" s="163">
        <f>K29+K44</f>
        <v>1526884818.8</v>
      </c>
      <c r="L46" s="146"/>
      <c r="M46" s="163">
        <f>M29+M44</f>
        <v>234574865.19999981</v>
      </c>
      <c r="N46" s="146"/>
      <c r="O46" s="163">
        <f>O29+O44</f>
        <v>646783099.00999975</v>
      </c>
      <c r="P46" s="146"/>
      <c r="Q46" s="163" t="e">
        <f>Q29+Q44</f>
        <v>#REF!</v>
      </c>
      <c r="R46" s="146"/>
      <c r="S46" s="163" t="e">
        <f>S29+S44</f>
        <v>#REF!</v>
      </c>
      <c r="T46" s="146"/>
      <c r="V46" s="147"/>
    </row>
    <row r="47" spans="1:41" s="133" customFormat="1" ht="11.25" customHeight="1" thickTop="1" x14ac:dyDescent="0.25">
      <c r="A47" s="160"/>
      <c r="B47" s="134"/>
      <c r="C47" s="130"/>
      <c r="F47" s="161"/>
      <c r="G47" s="141"/>
      <c r="H47" s="162"/>
      <c r="I47" s="142"/>
      <c r="J47" s="142"/>
      <c r="K47" s="146"/>
      <c r="L47" s="146"/>
      <c r="M47" s="146"/>
      <c r="N47" s="146"/>
      <c r="O47" s="146"/>
      <c r="P47" s="146"/>
      <c r="Q47" s="146"/>
      <c r="R47" s="146"/>
      <c r="S47" s="146"/>
      <c r="T47" s="146"/>
      <c r="V47" s="147"/>
    </row>
    <row r="48" spans="1:41" s="133" customFormat="1" ht="16.5" customHeight="1" x14ac:dyDescent="0.25">
      <c r="A48" s="160"/>
      <c r="B48" s="134"/>
      <c r="C48" s="130"/>
      <c r="F48" s="161"/>
      <c r="G48" s="141"/>
      <c r="H48" s="162"/>
      <c r="I48" s="142"/>
      <c r="J48" s="142"/>
      <c r="K48" s="146"/>
      <c r="L48" s="146"/>
      <c r="M48" s="146"/>
      <c r="N48" s="146"/>
      <c r="O48" s="146"/>
      <c r="P48" s="146"/>
      <c r="Q48" s="146"/>
      <c r="R48" s="146"/>
      <c r="S48" s="146"/>
      <c r="T48" s="146"/>
      <c r="V48" s="147"/>
    </row>
    <row r="49" spans="1:22" s="133" customFormat="1" ht="16.5" hidden="1" customHeight="1" x14ac:dyDescent="0.25">
      <c r="A49" s="160"/>
      <c r="B49" s="134"/>
      <c r="C49" s="130"/>
      <c r="F49" s="161"/>
      <c r="G49" s="141"/>
      <c r="H49" s="162"/>
      <c r="I49" s="142"/>
      <c r="J49" s="142"/>
      <c r="K49" s="146"/>
      <c r="L49" s="146"/>
      <c r="M49" s="146"/>
      <c r="N49" s="146"/>
      <c r="O49" s="146"/>
      <c r="P49" s="146"/>
      <c r="Q49" s="146"/>
      <c r="R49" s="146"/>
      <c r="S49" s="146"/>
      <c r="T49" s="146"/>
      <c r="V49" s="147"/>
    </row>
    <row r="50" spans="1:22" s="133" customFormat="1" ht="16.5" hidden="1" customHeight="1" x14ac:dyDescent="0.25">
      <c r="A50" s="160" t="s">
        <v>127</v>
      </c>
      <c r="B50" s="160"/>
      <c r="C50" s="134"/>
      <c r="F50" s="161"/>
      <c r="G50" s="141"/>
      <c r="H50" s="162" t="e">
        <v>#REF!</v>
      </c>
      <c r="I50" s="142">
        <f>I29+I44</f>
        <v>807944510.03999996</v>
      </c>
      <c r="J50" s="142"/>
      <c r="K50" s="142">
        <f>K29+K44</f>
        <v>1526884818.8</v>
      </c>
      <c r="L50" s="146"/>
      <c r="M50" s="146"/>
      <c r="N50" s="146"/>
      <c r="O50" s="146"/>
      <c r="P50" s="146"/>
      <c r="Q50" s="146"/>
      <c r="R50" s="146"/>
      <c r="S50" s="146"/>
      <c r="T50" s="146"/>
      <c r="V50" s="147"/>
    </row>
    <row r="51" spans="1:22" s="133" customFormat="1" ht="16.5" hidden="1" customHeight="1" x14ac:dyDescent="0.25">
      <c r="A51" s="160" t="s">
        <v>128</v>
      </c>
      <c r="B51" s="160"/>
      <c r="C51" s="134"/>
      <c r="F51" s="171" t="s">
        <v>129</v>
      </c>
      <c r="G51" s="141"/>
      <c r="H51" s="162"/>
      <c r="I51" s="139">
        <f>'POSISI KEUANGAN'!I56</f>
        <v>10926656190.803329</v>
      </c>
      <c r="J51" s="142"/>
      <c r="K51" s="139">
        <f>[1]AKTIVITAS!$I$51</f>
        <v>766655017.24000001</v>
      </c>
      <c r="L51" s="146"/>
      <c r="M51" s="146"/>
      <c r="N51" s="146"/>
      <c r="O51" s="146"/>
      <c r="P51" s="146"/>
      <c r="Q51" s="146"/>
      <c r="R51" s="146"/>
      <c r="S51" s="146"/>
      <c r="T51" s="146"/>
      <c r="V51" s="147"/>
    </row>
    <row r="52" spans="1:22" s="133" customFormat="1" ht="16.5" hidden="1" customHeight="1" x14ac:dyDescent="0.25">
      <c r="B52" s="134" t="s">
        <v>130</v>
      </c>
      <c r="C52" s="134"/>
      <c r="F52" s="171"/>
      <c r="G52" s="141"/>
      <c r="H52" s="162"/>
      <c r="I52" s="172">
        <v>0</v>
      </c>
      <c r="J52" s="142"/>
      <c r="K52" s="172">
        <v>0</v>
      </c>
      <c r="L52" s="146"/>
      <c r="M52" s="146"/>
      <c r="N52" s="146"/>
      <c r="O52" s="146"/>
      <c r="P52" s="146"/>
      <c r="Q52" s="146"/>
      <c r="R52" s="146"/>
      <c r="S52" s="146"/>
      <c r="T52" s="146"/>
      <c r="V52" s="147"/>
    </row>
    <row r="53" spans="1:22" s="133" customFormat="1" ht="16.5" hidden="1" customHeight="1" thickBot="1" x14ac:dyDescent="0.3">
      <c r="A53" s="160" t="s">
        <v>131</v>
      </c>
      <c r="B53" s="160"/>
      <c r="C53" s="134"/>
      <c r="F53" s="161"/>
      <c r="G53" s="141"/>
      <c r="H53" s="162"/>
      <c r="I53" s="163">
        <f>SUM(I50:I52)</f>
        <v>11734600700.84333</v>
      </c>
      <c r="J53" s="142"/>
      <c r="K53" s="163">
        <f>SUM(K50:K52)</f>
        <v>2293539836.04</v>
      </c>
      <c r="L53" s="146"/>
      <c r="M53" s="146"/>
      <c r="N53" s="146"/>
      <c r="O53" s="146"/>
      <c r="P53" s="146"/>
      <c r="Q53" s="146"/>
      <c r="R53" s="146"/>
      <c r="S53" s="146"/>
      <c r="T53" s="146"/>
      <c r="V53" s="147"/>
    </row>
    <row r="54" spans="1:22" s="133" customFormat="1" ht="23.25" hidden="1" customHeight="1" thickTop="1" x14ac:dyDescent="0.25">
      <c r="A54" s="130"/>
      <c r="B54" s="130"/>
      <c r="C54" s="130"/>
      <c r="D54" s="130"/>
      <c r="E54" s="130"/>
      <c r="F54" s="130"/>
      <c r="G54" s="130"/>
      <c r="H54" s="173"/>
      <c r="I54" s="173"/>
      <c r="J54" s="173"/>
      <c r="K54" s="173"/>
      <c r="L54" s="174"/>
      <c r="M54" s="174"/>
      <c r="N54" s="174"/>
      <c r="O54" s="174"/>
      <c r="P54" s="174"/>
      <c r="Q54" s="174"/>
      <c r="R54" s="174"/>
      <c r="S54" s="174"/>
      <c r="T54" s="174"/>
    </row>
    <row r="55" spans="1:22" s="133" customFormat="1" ht="23.25" customHeight="1" x14ac:dyDescent="0.25">
      <c r="A55" s="130"/>
      <c r="B55" s="130"/>
      <c r="C55" s="130"/>
      <c r="D55" s="130"/>
      <c r="E55" s="130"/>
      <c r="F55" s="130"/>
      <c r="G55" s="130"/>
      <c r="H55" s="173"/>
      <c r="I55" s="173"/>
      <c r="J55" s="173"/>
      <c r="K55" s="173"/>
      <c r="L55" s="174"/>
      <c r="M55" s="174"/>
      <c r="N55" s="174"/>
      <c r="O55" s="174"/>
      <c r="P55" s="174"/>
      <c r="Q55" s="174"/>
      <c r="R55" s="174"/>
      <c r="S55" s="174"/>
      <c r="T55" s="174"/>
    </row>
    <row r="56" spans="1:22" s="133" customFormat="1" ht="23.25" customHeight="1" x14ac:dyDescent="0.25">
      <c r="A56" s="130"/>
      <c r="B56" s="130"/>
      <c r="C56" s="130"/>
      <c r="D56" s="130"/>
      <c r="E56" s="130"/>
      <c r="F56" s="130"/>
      <c r="G56" s="130"/>
      <c r="H56" s="173"/>
      <c r="I56" s="173"/>
      <c r="J56" s="173"/>
      <c r="K56" s="173"/>
      <c r="L56" s="174"/>
      <c r="M56" s="174"/>
      <c r="N56" s="174"/>
      <c r="O56" s="174"/>
      <c r="P56" s="174"/>
      <c r="Q56" s="174"/>
      <c r="R56" s="174"/>
      <c r="S56" s="174"/>
      <c r="T56" s="174"/>
    </row>
    <row r="57" spans="1:22" s="133" customFormat="1" ht="20.25" customHeight="1" x14ac:dyDescent="0.25">
      <c r="A57" s="130"/>
      <c r="B57" s="130"/>
      <c r="C57" s="130"/>
      <c r="D57" s="130"/>
      <c r="E57" s="130"/>
      <c r="F57" s="130"/>
      <c r="G57" s="130"/>
      <c r="H57" s="173"/>
      <c r="I57" s="173"/>
      <c r="J57" s="173"/>
      <c r="K57" s="173"/>
      <c r="L57" s="174"/>
      <c r="M57" s="174"/>
      <c r="N57" s="174"/>
      <c r="O57" s="174"/>
      <c r="P57" s="174"/>
      <c r="Q57" s="174"/>
      <c r="R57" s="174"/>
      <c r="S57" s="174"/>
      <c r="T57" s="174"/>
    </row>
    <row r="58" spans="1:22" s="133" customFormat="1" ht="20.25" customHeight="1" x14ac:dyDescent="0.25">
      <c r="A58" s="130"/>
      <c r="B58" s="130"/>
      <c r="C58" s="130"/>
      <c r="D58" s="130"/>
      <c r="E58" s="130"/>
      <c r="F58" s="130"/>
      <c r="G58" s="130"/>
      <c r="H58" s="173"/>
      <c r="I58" s="173"/>
      <c r="J58" s="173"/>
      <c r="K58" s="173"/>
      <c r="L58" s="174"/>
      <c r="M58" s="174"/>
      <c r="N58" s="174"/>
      <c r="O58" s="174"/>
      <c r="P58" s="174"/>
      <c r="Q58" s="174"/>
      <c r="R58" s="174"/>
      <c r="S58" s="174"/>
      <c r="T58" s="174"/>
    </row>
    <row r="59" spans="1:22" s="133" customFormat="1" ht="13.5" customHeight="1" x14ac:dyDescent="0.25">
      <c r="A59" s="130"/>
      <c r="B59" s="130"/>
      <c r="C59" s="130"/>
      <c r="D59" s="130"/>
      <c r="E59" s="130"/>
      <c r="F59" s="130"/>
      <c r="G59" s="130"/>
      <c r="H59" s="173"/>
      <c r="I59" s="173"/>
      <c r="J59" s="173"/>
      <c r="K59" s="173"/>
      <c r="L59" s="174"/>
      <c r="M59" s="174"/>
      <c r="N59" s="174"/>
      <c r="O59" s="174"/>
      <c r="P59" s="174"/>
      <c r="Q59" s="174"/>
      <c r="R59" s="174"/>
      <c r="S59" s="174"/>
      <c r="T59" s="174"/>
    </row>
    <row r="60" spans="1:22" ht="15.75" customHeight="1" x14ac:dyDescent="0.3"/>
    <row r="61" spans="1:22" ht="15.75" customHeight="1" x14ac:dyDescent="0.3">
      <c r="I61" s="175"/>
      <c r="J61" s="175"/>
      <c r="K61" s="175"/>
      <c r="L61" s="175"/>
      <c r="M61" s="175"/>
      <c r="N61" s="175"/>
      <c r="O61" s="175"/>
      <c r="P61" s="175"/>
      <c r="Q61" s="176">
        <v>-662123126.05999994</v>
      </c>
      <c r="R61" s="175"/>
      <c r="S61" s="176">
        <v>-172227067.31999999</v>
      </c>
    </row>
    <row r="62" spans="1:22" ht="15.75" customHeight="1" x14ac:dyDescent="0.3">
      <c r="I62" s="113">
        <f>WS!F210+WS!F229</f>
        <v>807944510.03999996</v>
      </c>
      <c r="K62" s="113">
        <f>WS!G210+WS!G229</f>
        <v>1526884818.7999997</v>
      </c>
      <c r="M62" s="113">
        <v>234574865.03</v>
      </c>
      <c r="O62" s="113">
        <v>646783098.84000003</v>
      </c>
      <c r="Q62" s="113" t="e">
        <f>Q46-Q61</f>
        <v>#REF!</v>
      </c>
      <c r="S62" s="113" t="e">
        <f>S46-S61</f>
        <v>#REF!</v>
      </c>
    </row>
    <row r="63" spans="1:22" ht="15.75" customHeight="1" x14ac:dyDescent="0.3">
      <c r="I63" s="113">
        <f>I46-I62</f>
        <v>0</v>
      </c>
      <c r="K63" s="113">
        <f>K46-K62</f>
        <v>0</v>
      </c>
      <c r="M63" s="113">
        <f>M46-M62</f>
        <v>0.16999980807304382</v>
      </c>
      <c r="O63" s="113">
        <f>O46-O62</f>
        <v>0.16999971866607666</v>
      </c>
    </row>
    <row r="64" spans="1:2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201" spans="2:20" x14ac:dyDescent="0.3">
      <c r="M201" s="113" t="s">
        <v>3</v>
      </c>
    </row>
    <row r="202" spans="2:20" ht="48.75" customHeight="1" x14ac:dyDescent="0.3">
      <c r="C202" s="177" t="s">
        <v>4</v>
      </c>
      <c r="D202" s="177"/>
      <c r="E202" s="177"/>
      <c r="F202" s="177"/>
      <c r="G202" s="177"/>
      <c r="H202" s="177"/>
      <c r="I202" s="177"/>
      <c r="J202" s="177"/>
      <c r="K202" s="177"/>
      <c r="L202" s="177"/>
      <c r="M202" s="178"/>
      <c r="N202" s="178"/>
      <c r="O202" s="178"/>
      <c r="P202" s="178"/>
      <c r="Q202" s="178"/>
      <c r="R202" s="178"/>
      <c r="S202" s="178"/>
      <c r="T202" s="178"/>
    </row>
    <row r="203" spans="2:20" ht="4.5" customHeight="1" x14ac:dyDescent="0.3">
      <c r="F203" s="114"/>
    </row>
    <row r="204" spans="2:20" ht="66.75" customHeight="1" x14ac:dyDescent="0.3">
      <c r="C204" s="14" t="s">
        <v>5</v>
      </c>
      <c r="D204" s="14"/>
      <c r="E204" s="14"/>
      <c r="F204" s="14"/>
      <c r="G204" s="14"/>
      <c r="H204" s="14"/>
      <c r="I204" s="14"/>
      <c r="J204" s="14"/>
      <c r="K204" s="14"/>
      <c r="L204" s="14"/>
    </row>
    <row r="205" spans="2:20" ht="3.75" customHeight="1" x14ac:dyDescent="0.3"/>
    <row r="206" spans="2:20" ht="65.25" customHeight="1" x14ac:dyDescent="0.3">
      <c r="C206" s="177" t="s">
        <v>6</v>
      </c>
      <c r="D206" s="177"/>
      <c r="E206" s="177"/>
      <c r="F206" s="177"/>
      <c r="G206" s="177"/>
      <c r="H206" s="177"/>
      <c r="I206" s="177"/>
      <c r="J206" s="177"/>
      <c r="K206" s="177"/>
      <c r="L206" s="177"/>
    </row>
    <row r="207" spans="2:20" ht="4.5" customHeight="1" x14ac:dyDescent="0.3">
      <c r="B207" s="114" t="s">
        <v>14</v>
      </c>
      <c r="F207" s="114"/>
    </row>
    <row r="208" spans="2:20" x14ac:dyDescent="0.3">
      <c r="C208" s="177" t="s">
        <v>7</v>
      </c>
      <c r="D208" s="177"/>
      <c r="E208" s="177"/>
      <c r="F208" s="177"/>
      <c r="G208" s="177"/>
      <c r="H208" s="177"/>
      <c r="I208" s="177"/>
      <c r="J208" s="177"/>
      <c r="K208" s="177"/>
      <c r="L208" s="177"/>
    </row>
    <row r="209" spans="3:12" x14ac:dyDescent="0.3">
      <c r="C209" s="114" t="s">
        <v>8</v>
      </c>
      <c r="D209" s="177" t="s">
        <v>9</v>
      </c>
      <c r="E209" s="177"/>
      <c r="F209" s="177"/>
      <c r="G209" s="177"/>
      <c r="H209" s="177"/>
      <c r="I209" s="177"/>
      <c r="J209" s="177"/>
      <c r="K209" s="177"/>
      <c r="L209" s="177"/>
    </row>
    <row r="210" spans="3:12" ht="49.5" customHeight="1" x14ac:dyDescent="0.3">
      <c r="D210" s="177" t="s">
        <v>10</v>
      </c>
      <c r="E210" s="177"/>
      <c r="F210" s="177"/>
      <c r="G210" s="177"/>
      <c r="H210" s="177"/>
      <c r="I210" s="177"/>
      <c r="J210" s="177"/>
      <c r="K210" s="177"/>
      <c r="L210" s="177"/>
    </row>
    <row r="211" spans="3:12" x14ac:dyDescent="0.3">
      <c r="C211" s="114" t="s">
        <v>11</v>
      </c>
      <c r="D211" s="177" t="s">
        <v>12</v>
      </c>
      <c r="E211" s="177"/>
      <c r="F211" s="177"/>
      <c r="G211" s="177"/>
      <c r="H211" s="177"/>
      <c r="I211" s="177"/>
      <c r="J211" s="177"/>
      <c r="K211" s="177"/>
      <c r="L211" s="177"/>
    </row>
    <row r="212" spans="3:12" ht="97.5" customHeight="1" x14ac:dyDescent="0.3">
      <c r="D212" s="177" t="s">
        <v>13</v>
      </c>
      <c r="E212" s="177"/>
      <c r="F212" s="177"/>
      <c r="G212" s="177"/>
      <c r="H212" s="177"/>
      <c r="I212" s="177"/>
      <c r="J212" s="177"/>
      <c r="K212" s="177"/>
      <c r="L212" s="177"/>
    </row>
    <row r="213" spans="3:12" x14ac:dyDescent="0.3">
      <c r="C213" s="114" t="s">
        <v>15</v>
      </c>
      <c r="D213" s="177" t="s">
        <v>16</v>
      </c>
      <c r="E213" s="177"/>
      <c r="F213" s="177"/>
      <c r="G213" s="177"/>
      <c r="H213" s="177"/>
      <c r="I213" s="177"/>
      <c r="J213" s="177"/>
      <c r="K213" s="177"/>
      <c r="L213" s="177"/>
    </row>
    <row r="214" spans="3:12" x14ac:dyDescent="0.3">
      <c r="D214" s="177" t="s">
        <v>17</v>
      </c>
      <c r="E214" s="177"/>
      <c r="F214" s="177"/>
      <c r="G214" s="177"/>
      <c r="H214" s="177"/>
      <c r="I214" s="177"/>
      <c r="J214" s="177"/>
      <c r="K214" s="177"/>
      <c r="L214" s="177"/>
    </row>
    <row r="215" spans="3:12" x14ac:dyDescent="0.3">
      <c r="F215" s="114"/>
    </row>
    <row r="238" spans="2:20" ht="16.5" customHeight="1" x14ac:dyDescent="0.3">
      <c r="B238" s="15" t="s">
        <v>18</v>
      </c>
      <c r="C238" s="15"/>
      <c r="D238" s="15"/>
      <c r="E238" s="15"/>
      <c r="F238" s="15"/>
      <c r="G238" s="15"/>
      <c r="H238" s="15"/>
      <c r="I238" s="15"/>
      <c r="J238" s="15"/>
      <c r="K238" s="15"/>
      <c r="L238" s="15"/>
      <c r="M238" s="15"/>
      <c r="N238" s="15"/>
      <c r="O238" s="15"/>
      <c r="P238" s="15"/>
      <c r="Q238" s="15"/>
      <c r="R238" s="15"/>
      <c r="S238" s="15"/>
      <c r="T238" s="15"/>
    </row>
    <row r="258" spans="2:10" x14ac:dyDescent="0.3">
      <c r="B258" s="16" t="s">
        <v>19</v>
      </c>
      <c r="C258" s="17"/>
      <c r="D258" s="18"/>
      <c r="E258" s="18"/>
      <c r="F258" s="17"/>
      <c r="G258" s="19"/>
      <c r="H258" s="20"/>
      <c r="I258" s="20"/>
      <c r="J258" s="21"/>
    </row>
    <row r="259" spans="2:10" x14ac:dyDescent="0.3">
      <c r="B259" s="16"/>
      <c r="C259" s="17"/>
      <c r="D259" s="22" t="s">
        <v>20</v>
      </c>
      <c r="E259" s="23"/>
      <c r="F259" s="24" t="s">
        <v>21</v>
      </c>
      <c r="G259" s="25"/>
      <c r="H259" s="26" t="s">
        <v>22</v>
      </c>
      <c r="I259" s="27"/>
      <c r="J259" s="28" t="s">
        <v>23</v>
      </c>
    </row>
    <row r="260" spans="2:10" x14ac:dyDescent="0.3">
      <c r="B260" s="16"/>
      <c r="C260" s="17" t="s">
        <v>8</v>
      </c>
      <c r="D260" s="29" t="s">
        <v>24</v>
      </c>
      <c r="E260" s="18"/>
      <c r="F260" s="17" t="s">
        <v>25</v>
      </c>
      <c r="G260" s="19"/>
      <c r="H260" s="30" t="s">
        <v>26</v>
      </c>
      <c r="I260" s="20"/>
      <c r="J260" s="31">
        <v>6050000</v>
      </c>
    </row>
    <row r="261" spans="2:10" x14ac:dyDescent="0.3">
      <c r="B261" s="19"/>
      <c r="C261" s="17" t="s">
        <v>11</v>
      </c>
      <c r="D261" s="29" t="s">
        <v>27</v>
      </c>
      <c r="E261" s="18"/>
      <c r="F261" s="17" t="s">
        <v>28</v>
      </c>
      <c r="G261" s="19"/>
      <c r="H261" s="32" t="s">
        <v>29</v>
      </c>
      <c r="I261" s="20"/>
      <c r="J261" s="31">
        <v>198000000</v>
      </c>
    </row>
    <row r="262" spans="2:10" x14ac:dyDescent="0.3">
      <c r="B262" s="19"/>
      <c r="C262" s="17" t="s">
        <v>15</v>
      </c>
      <c r="D262" s="29" t="s">
        <v>30</v>
      </c>
      <c r="E262" s="18"/>
      <c r="F262" s="33" t="s">
        <v>31</v>
      </c>
      <c r="G262" s="19"/>
      <c r="H262" s="32" t="s">
        <v>29</v>
      </c>
      <c r="I262" s="20"/>
      <c r="J262" s="31">
        <v>880740000</v>
      </c>
    </row>
    <row r="263" spans="2:10" x14ac:dyDescent="0.3">
      <c r="B263" s="19"/>
      <c r="C263" s="34" t="s">
        <v>32</v>
      </c>
      <c r="D263" s="34"/>
      <c r="E263" s="34"/>
      <c r="F263" s="34"/>
      <c r="G263" s="34"/>
      <c r="H263" s="34"/>
      <c r="I263" s="20"/>
      <c r="J263" s="35">
        <f>SUM(J260:J262)</f>
        <v>1084790000</v>
      </c>
    </row>
    <row r="264" spans="2:10" x14ac:dyDescent="0.3">
      <c r="B264" s="19"/>
      <c r="C264" s="25"/>
      <c r="D264" s="25"/>
      <c r="E264" s="25"/>
      <c r="F264" s="25"/>
      <c r="G264" s="25"/>
      <c r="H264" s="25"/>
      <c r="I264" s="20"/>
      <c r="J264" s="21"/>
    </row>
    <row r="371" ht="6.75" customHeight="1" x14ac:dyDescent="0.3"/>
  </sheetData>
  <mergeCells count="17">
    <mergeCell ref="D212:L212"/>
    <mergeCell ref="D213:L213"/>
    <mergeCell ref="D214:L214"/>
    <mergeCell ref="B238:T238"/>
    <mergeCell ref="C263:H263"/>
    <mergeCell ref="C204:L204"/>
    <mergeCell ref="C206:L206"/>
    <mergeCell ref="C208:L208"/>
    <mergeCell ref="D209:L209"/>
    <mergeCell ref="D210:L210"/>
    <mergeCell ref="D211:L211"/>
    <mergeCell ref="F12:F16"/>
    <mergeCell ref="F21:F27"/>
    <mergeCell ref="F34:F35"/>
    <mergeCell ref="F40:F42"/>
    <mergeCell ref="F51:F52"/>
    <mergeCell ref="C202:L202"/>
  </mergeCells>
  <printOptions horizontalCentered="1"/>
  <pageMargins left="0.39370078740157483" right="0.39370078740157483" top="0.39370078740157483" bottom="0.31496062992125984" header="0.39370078740157483" footer="0.19685039370078741"/>
  <pageSetup paperSize="9" scale="70" firstPageNumber="2" orientation="landscape" useFirstPageNumber="1" r:id="rId1"/>
  <headerFooter>
    <oddFooter>&amp;C&amp;"Book Antiqua,Regular"&amp;8Lihat Catatan atas Laporan Keuangan yang merupakan bagian yang tidak terpisahkan dari laporan keuangan secara keseluruhan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FAC9-A215-4319-BE1C-0D92B4B030FD}">
  <dimension ref="A1:U264"/>
  <sheetViews>
    <sheetView view="pageBreakPreview" zoomScaleNormal="100" zoomScaleSheetLayoutView="100" workbookViewId="0">
      <selection activeCell="M30" sqref="M30"/>
    </sheetView>
  </sheetViews>
  <sheetFormatPr defaultRowHeight="15.75" x14ac:dyDescent="0.25"/>
  <cols>
    <col min="1" max="1" width="1.5703125" style="180" customWidth="1"/>
    <col min="2" max="2" width="2.85546875" style="180" customWidth="1"/>
    <col min="3" max="3" width="51.5703125" style="180" customWidth="1"/>
    <col min="4" max="4" width="1" style="180" customWidth="1"/>
    <col min="5" max="5" width="10.42578125" style="180" customWidth="1"/>
    <col min="6" max="6" width="0.85546875" style="180" customWidth="1"/>
    <col min="7" max="7" width="19.42578125" style="180" customWidth="1"/>
    <col min="8" max="8" width="0.85546875" style="180" customWidth="1"/>
    <col min="9" max="9" width="19.42578125" style="180" customWidth="1"/>
    <col min="10" max="10" width="0.85546875" style="180" customWidth="1"/>
    <col min="11" max="11" width="19.42578125" style="180" customWidth="1"/>
    <col min="12" max="12" width="0.85546875" style="180" customWidth="1"/>
    <col min="13" max="13" width="19.42578125" style="180" customWidth="1"/>
    <col min="14" max="14" width="0.85546875" style="180" customWidth="1"/>
    <col min="15" max="15" width="19.42578125" style="180" customWidth="1"/>
    <col min="16" max="16" width="1.140625" style="180" customWidth="1"/>
    <col min="17" max="17" width="19.42578125" style="180" customWidth="1"/>
    <col min="18" max="18" width="17" style="180" bestFit="1" customWidth="1"/>
    <col min="19" max="19" width="20.140625" style="180" customWidth="1"/>
    <col min="20" max="20" width="16.5703125" style="180" customWidth="1"/>
    <col min="21" max="21" width="16.140625" style="180" customWidth="1"/>
    <col min="22" max="16384" width="9.140625" style="180"/>
  </cols>
  <sheetData>
    <row r="1" spans="1:18" ht="16.5" x14ac:dyDescent="0.3">
      <c r="A1" s="47" t="s">
        <v>0</v>
      </c>
      <c r="B1" s="179"/>
      <c r="C1" s="179"/>
      <c r="D1" s="179"/>
      <c r="E1" s="179"/>
      <c r="F1" s="179"/>
      <c r="G1" s="179"/>
      <c r="H1" s="179"/>
      <c r="J1" s="179"/>
      <c r="K1" s="179"/>
      <c r="L1" s="179"/>
      <c r="M1" s="179"/>
      <c r="N1" s="179"/>
      <c r="O1" s="179"/>
      <c r="P1" s="179"/>
    </row>
    <row r="2" spans="1:18" ht="16.5" x14ac:dyDescent="0.3">
      <c r="A2" s="47" t="s">
        <v>1</v>
      </c>
      <c r="B2" s="179"/>
      <c r="C2" s="179"/>
      <c r="D2" s="179"/>
      <c r="E2" s="179"/>
      <c r="F2" s="179"/>
      <c r="G2" s="179"/>
      <c r="H2" s="179"/>
      <c r="J2" s="179"/>
      <c r="K2" s="179"/>
      <c r="L2" s="179"/>
      <c r="M2" s="179"/>
      <c r="N2" s="179"/>
      <c r="O2" s="179"/>
      <c r="P2" s="179"/>
    </row>
    <row r="3" spans="1:18" ht="16.5" x14ac:dyDescent="0.3">
      <c r="A3" s="47" t="s">
        <v>132</v>
      </c>
      <c r="B3" s="179"/>
      <c r="C3" s="179"/>
      <c r="D3" s="179"/>
      <c r="E3" s="179"/>
      <c r="F3" s="179"/>
      <c r="G3" s="179"/>
      <c r="H3" s="179"/>
      <c r="J3" s="179"/>
      <c r="K3" s="179"/>
      <c r="L3" s="179"/>
      <c r="M3" s="179"/>
      <c r="N3" s="179"/>
      <c r="O3" s="179"/>
      <c r="P3" s="179"/>
    </row>
    <row r="4" spans="1:18" x14ac:dyDescent="0.25">
      <c r="A4" s="53" t="str">
        <f>LPK!A4</f>
        <v>Tanggal 30 Juni 2022</v>
      </c>
      <c r="B4" s="181"/>
      <c r="C4" s="181"/>
      <c r="D4" s="181"/>
      <c r="E4" s="181"/>
      <c r="F4" s="181"/>
      <c r="G4" s="181"/>
      <c r="H4" s="181"/>
      <c r="J4" s="181"/>
      <c r="K4" s="181"/>
      <c r="L4" s="181"/>
      <c r="M4" s="181"/>
      <c r="N4" s="181"/>
      <c r="O4" s="181"/>
      <c r="P4" s="181"/>
    </row>
    <row r="5" spans="1:18" x14ac:dyDescent="0.25">
      <c r="A5" s="54" t="s">
        <v>45</v>
      </c>
      <c r="B5" s="54"/>
      <c r="C5" s="54"/>
      <c r="D5" s="54"/>
      <c r="E5" s="54"/>
      <c r="F5" s="54"/>
      <c r="G5" s="54"/>
      <c r="H5" s="54"/>
      <c r="J5" s="54"/>
      <c r="K5" s="54"/>
      <c r="L5" s="54"/>
      <c r="M5" s="54"/>
      <c r="N5" s="54"/>
      <c r="O5" s="54"/>
      <c r="P5" s="54"/>
    </row>
    <row r="6" spans="1:18" ht="7.5" customHeight="1" thickBot="1" x14ac:dyDescent="0.3">
      <c r="A6" s="182"/>
      <c r="B6" s="182"/>
      <c r="C6" s="182"/>
      <c r="D6" s="182"/>
      <c r="E6" s="183"/>
      <c r="F6" s="183"/>
      <c r="G6" s="183"/>
      <c r="H6" s="183"/>
      <c r="I6" s="183"/>
      <c r="J6" s="183"/>
      <c r="K6" s="183"/>
      <c r="L6" s="183"/>
      <c r="M6" s="183"/>
      <c r="N6" s="183"/>
      <c r="O6" s="183"/>
      <c r="P6" s="183"/>
      <c r="Q6" s="183"/>
    </row>
    <row r="7" spans="1:18" ht="6.75" customHeight="1" x14ac:dyDescent="0.25">
      <c r="A7" s="181"/>
      <c r="B7" s="181"/>
      <c r="C7" s="181"/>
      <c r="D7" s="181"/>
      <c r="E7" s="184"/>
      <c r="F7" s="184"/>
      <c r="G7" s="184"/>
      <c r="H7" s="184"/>
      <c r="I7" s="184"/>
      <c r="J7" s="184"/>
      <c r="K7" s="184"/>
      <c r="L7" s="184"/>
      <c r="M7" s="184"/>
      <c r="N7" s="184"/>
      <c r="O7" s="184"/>
      <c r="P7" s="184"/>
      <c r="Q7" s="181"/>
    </row>
    <row r="8" spans="1:18" ht="18" customHeight="1" x14ac:dyDescent="0.25">
      <c r="A8" s="181"/>
      <c r="B8" s="181"/>
      <c r="C8" s="181"/>
      <c r="D8" s="185"/>
      <c r="J8" s="184"/>
      <c r="K8" s="184"/>
      <c r="L8" s="184"/>
      <c r="M8" s="184"/>
      <c r="N8" s="184"/>
      <c r="O8" s="184"/>
      <c r="P8" s="184"/>
      <c r="Q8" s="181"/>
    </row>
    <row r="9" spans="1:18" ht="16.5" x14ac:dyDescent="0.3">
      <c r="A9" s="181"/>
      <c r="B9" s="181"/>
      <c r="C9" s="181"/>
      <c r="D9" s="185"/>
      <c r="E9" s="186" t="s">
        <v>46</v>
      </c>
      <c r="F9" s="187"/>
      <c r="G9" s="186" t="s">
        <v>47</v>
      </c>
      <c r="H9" s="188"/>
      <c r="I9" s="186" t="s">
        <v>48</v>
      </c>
      <c r="J9" s="189"/>
      <c r="K9" s="186" t="s">
        <v>49</v>
      </c>
      <c r="L9" s="189"/>
      <c r="M9" s="186" t="s">
        <v>50</v>
      </c>
      <c r="N9" s="189"/>
      <c r="O9" s="186" t="s">
        <v>51</v>
      </c>
      <c r="P9" s="189"/>
      <c r="Q9" s="186" t="s">
        <v>964</v>
      </c>
    </row>
    <row r="10" spans="1:18" ht="16.5" hidden="1" customHeight="1" x14ac:dyDescent="0.3">
      <c r="A10" s="190" t="s">
        <v>133</v>
      </c>
      <c r="B10" s="181"/>
      <c r="C10" s="181"/>
      <c r="D10" s="185"/>
      <c r="E10" s="191"/>
      <c r="F10" s="191"/>
      <c r="G10" s="191"/>
      <c r="H10" s="191"/>
      <c r="I10" s="191"/>
      <c r="J10" s="191"/>
      <c r="K10" s="191"/>
      <c r="L10" s="191"/>
      <c r="M10" s="191"/>
      <c r="N10" s="191"/>
      <c r="O10" s="191"/>
      <c r="P10" s="191"/>
      <c r="Q10" s="181"/>
    </row>
    <row r="11" spans="1:18" ht="3.75" hidden="1" customHeight="1" x14ac:dyDescent="0.3">
      <c r="A11" s="179"/>
      <c r="B11" s="181"/>
      <c r="C11" s="181"/>
      <c r="D11" s="192"/>
      <c r="E11" s="191"/>
      <c r="F11" s="191"/>
      <c r="G11" s="191"/>
      <c r="H11" s="191"/>
      <c r="I11" s="191"/>
      <c r="J11" s="191"/>
      <c r="K11" s="191"/>
      <c r="L11" s="191"/>
      <c r="M11" s="191"/>
      <c r="N11" s="191"/>
      <c r="O11" s="191"/>
      <c r="P11" s="191"/>
      <c r="Q11" s="181"/>
    </row>
    <row r="12" spans="1:18" ht="19.5" hidden="1" customHeight="1" x14ac:dyDescent="0.25">
      <c r="A12" s="193"/>
      <c r="C12" s="181" t="s">
        <v>134</v>
      </c>
      <c r="D12" s="192"/>
      <c r="E12" s="191"/>
      <c r="F12" s="191"/>
      <c r="G12" s="191"/>
      <c r="H12" s="191"/>
      <c r="I12" s="191"/>
      <c r="J12" s="191"/>
      <c r="K12" s="191"/>
      <c r="L12" s="191"/>
      <c r="M12" s="191"/>
      <c r="N12" s="191"/>
      <c r="O12" s="191"/>
      <c r="P12" s="191"/>
      <c r="Q12" s="181"/>
    </row>
    <row r="13" spans="1:18" hidden="1" x14ac:dyDescent="0.25">
      <c r="A13" s="193"/>
      <c r="C13" s="181" t="s">
        <v>135</v>
      </c>
      <c r="D13" s="192"/>
      <c r="E13" s="194"/>
      <c r="F13" s="195"/>
      <c r="G13" s="196"/>
      <c r="H13" s="195"/>
      <c r="I13" s="194"/>
      <c r="J13" s="197"/>
      <c r="K13" s="197"/>
      <c r="L13" s="197"/>
      <c r="M13" s="197"/>
      <c r="N13" s="197"/>
      <c r="O13" s="197"/>
      <c r="P13" s="197"/>
      <c r="Q13" s="198"/>
      <c r="R13" s="181"/>
    </row>
    <row r="14" spans="1:18" ht="16.5" hidden="1" x14ac:dyDescent="0.25">
      <c r="A14" s="199"/>
      <c r="B14" s="200"/>
      <c r="C14" s="199" t="s">
        <v>32</v>
      </c>
      <c r="D14" s="192"/>
      <c r="E14" s="195"/>
      <c r="F14" s="195"/>
      <c r="G14" s="201">
        <f>SUM(G12:G13)</f>
        <v>0</v>
      </c>
      <c r="H14" s="195"/>
      <c r="I14" s="201">
        <f>SUM(I12:I13)</f>
        <v>0</v>
      </c>
      <c r="J14" s="197"/>
      <c r="K14" s="197"/>
      <c r="L14" s="197"/>
      <c r="M14" s="197"/>
      <c r="N14" s="197"/>
      <c r="O14" s="197"/>
      <c r="P14" s="197"/>
      <c r="Q14" s="198"/>
    </row>
    <row r="15" spans="1:18" ht="16.5" hidden="1" x14ac:dyDescent="0.3">
      <c r="A15" s="179"/>
      <c r="B15" s="181"/>
      <c r="C15" s="179"/>
      <c r="D15" s="192"/>
      <c r="E15" s="194"/>
      <c r="F15" s="195"/>
      <c r="G15" s="195"/>
      <c r="H15" s="195"/>
      <c r="I15" s="194"/>
      <c r="J15" s="197"/>
      <c r="K15" s="197"/>
      <c r="L15" s="197"/>
      <c r="M15" s="197"/>
      <c r="N15" s="197"/>
      <c r="O15" s="197"/>
      <c r="P15" s="197"/>
      <c r="Q15" s="198"/>
    </row>
    <row r="16" spans="1:18" ht="30.75" customHeight="1" x14ac:dyDescent="0.25">
      <c r="A16" s="202" t="s">
        <v>136</v>
      </c>
      <c r="B16" s="202"/>
      <c r="C16" s="202"/>
      <c r="D16" s="192"/>
      <c r="E16" s="203"/>
      <c r="F16" s="195"/>
      <c r="G16" s="195"/>
      <c r="H16" s="195"/>
      <c r="I16" s="194"/>
      <c r="J16" s="197"/>
      <c r="K16" s="197"/>
      <c r="L16" s="197"/>
      <c r="M16" s="197"/>
      <c r="N16" s="197"/>
      <c r="O16" s="197"/>
      <c r="P16" s="197"/>
      <c r="Q16" s="198"/>
    </row>
    <row r="17" spans="1:21" ht="5.25" customHeight="1" x14ac:dyDescent="0.25">
      <c r="A17" s="204"/>
      <c r="B17" s="204"/>
      <c r="C17" s="204"/>
      <c r="D17" s="192"/>
      <c r="E17" s="203"/>
      <c r="F17" s="195"/>
      <c r="G17" s="195"/>
      <c r="H17" s="195"/>
      <c r="I17" s="194"/>
      <c r="J17" s="197"/>
      <c r="K17" s="197"/>
      <c r="L17" s="197"/>
      <c r="M17" s="197"/>
      <c r="N17" s="197"/>
      <c r="O17" s="197"/>
      <c r="P17" s="197"/>
      <c r="Q17" s="198"/>
    </row>
    <row r="18" spans="1:21" ht="16.5" x14ac:dyDescent="0.3">
      <c r="A18" s="179"/>
      <c r="B18" s="180" t="s">
        <v>137</v>
      </c>
      <c r="C18" s="181"/>
      <c r="D18" s="205"/>
      <c r="E18" s="206">
        <v>12</v>
      </c>
      <c r="F18" s="207"/>
      <c r="G18" s="208">
        <f>CALK!J611</f>
        <v>6882462891.0033302</v>
      </c>
      <c r="H18" s="207"/>
      <c r="I18" s="208">
        <f>CALK!L611</f>
        <v>7691607401.0433302</v>
      </c>
      <c r="J18" s="209"/>
      <c r="K18" s="208">
        <f>CALK!N611</f>
        <v>9209917219.8433304</v>
      </c>
      <c r="L18" s="209"/>
      <c r="M18" s="208">
        <f>CALK!P611</f>
        <v>9526642085.0433311</v>
      </c>
      <c r="N18" s="209"/>
      <c r="O18" s="208">
        <f>CALK!R611</f>
        <v>11647329186.293331</v>
      </c>
      <c r="P18" s="209"/>
      <c r="Q18" s="208">
        <f>CALK!T611</f>
        <v>10881513060.233332</v>
      </c>
      <c r="R18" s="210"/>
      <c r="S18" s="211"/>
    </row>
    <row r="19" spans="1:21" ht="16.5" x14ac:dyDescent="0.3">
      <c r="A19" s="179"/>
      <c r="B19" s="180" t="s">
        <v>138</v>
      </c>
      <c r="C19" s="181"/>
      <c r="D19" s="192"/>
      <c r="E19" s="206"/>
      <c r="F19" s="198"/>
      <c r="G19" s="198">
        <f>CALK!J612</f>
        <v>809144510.03999996</v>
      </c>
      <c r="H19" s="198"/>
      <c r="I19" s="198">
        <f>CALK!L612</f>
        <v>1518309818.7999997</v>
      </c>
      <c r="J19" s="203"/>
      <c r="K19" s="198">
        <f>CALK!N612</f>
        <v>316724865.19999981</v>
      </c>
      <c r="L19" s="203"/>
      <c r="M19" s="198">
        <f>CALK!P612</f>
        <v>659683099.00999975</v>
      </c>
      <c r="N19" s="203"/>
      <c r="O19" s="198">
        <f>CALK!R612</f>
        <v>-765816126.06000018</v>
      </c>
      <c r="P19" s="203"/>
      <c r="Q19" s="198">
        <f>CALK!T612</f>
        <v>-108492567.33000016</v>
      </c>
      <c r="S19" s="211"/>
    </row>
    <row r="20" spans="1:21" ht="16.5" x14ac:dyDescent="0.3">
      <c r="A20" s="179"/>
      <c r="C20" s="179" t="s">
        <v>139</v>
      </c>
      <c r="D20" s="192"/>
      <c r="E20" s="212"/>
      <c r="F20" s="198"/>
      <c r="G20" s="213">
        <f>G18+G19</f>
        <v>7691607401.0433302</v>
      </c>
      <c r="H20" s="198"/>
      <c r="I20" s="213">
        <f>I18+I19</f>
        <v>9209917219.8433304</v>
      </c>
      <c r="J20" s="203"/>
      <c r="K20" s="213">
        <f>K18+K19</f>
        <v>9526642085.0433311</v>
      </c>
      <c r="L20" s="203"/>
      <c r="M20" s="213">
        <f>M18+M19</f>
        <v>10186325184.053331</v>
      </c>
      <c r="N20" s="203"/>
      <c r="O20" s="213">
        <f>O18+O19</f>
        <v>10881513060.233332</v>
      </c>
      <c r="P20" s="203"/>
      <c r="Q20" s="213">
        <f>Q18+Q19</f>
        <v>10773020492.903332</v>
      </c>
    </row>
    <row r="21" spans="1:21" ht="16.5" x14ac:dyDescent="0.3">
      <c r="A21" s="179"/>
      <c r="C21" s="181"/>
      <c r="D21" s="192"/>
      <c r="E21" s="212"/>
      <c r="F21" s="198"/>
      <c r="G21" s="198"/>
      <c r="H21" s="198"/>
      <c r="I21" s="194"/>
      <c r="J21" s="203"/>
      <c r="K21" s="194"/>
      <c r="L21" s="203"/>
      <c r="M21" s="194"/>
      <c r="N21" s="203"/>
      <c r="O21" s="194"/>
      <c r="P21" s="203"/>
      <c r="Q21" s="194"/>
    </row>
    <row r="22" spans="1:21" ht="31.5" customHeight="1" x14ac:dyDescent="0.25">
      <c r="A22" s="202" t="s">
        <v>140</v>
      </c>
      <c r="B22" s="202"/>
      <c r="C22" s="202"/>
      <c r="D22" s="192"/>
      <c r="E22" s="207"/>
      <c r="F22" s="207"/>
      <c r="G22" s="207"/>
      <c r="H22" s="207"/>
      <c r="J22" s="203"/>
      <c r="L22" s="203"/>
      <c r="N22" s="203"/>
      <c r="P22" s="203"/>
      <c r="R22" s="210"/>
      <c r="S22" s="211"/>
      <c r="T22" s="214"/>
    </row>
    <row r="23" spans="1:21" ht="16.5" x14ac:dyDescent="0.3">
      <c r="A23" s="190"/>
      <c r="B23" s="180" t="s">
        <v>137</v>
      </c>
      <c r="C23" s="200"/>
      <c r="D23" s="215"/>
      <c r="E23" s="206">
        <v>12</v>
      </c>
      <c r="F23" s="207"/>
      <c r="G23" s="208">
        <f>CALK!J618</f>
        <v>1709363970.96</v>
      </c>
      <c r="H23" s="208"/>
      <c r="I23" s="208">
        <f>CALK!L618</f>
        <v>1708163970.96</v>
      </c>
      <c r="J23" s="209"/>
      <c r="K23" s="208">
        <f>CALK!N618</f>
        <v>1716738970.96</v>
      </c>
      <c r="L23" s="209"/>
      <c r="M23" s="208">
        <f>CALK!P618</f>
        <v>1634588970.96</v>
      </c>
      <c r="N23" s="209"/>
      <c r="O23" s="208">
        <f>CALK!R618</f>
        <v>1694618970.96</v>
      </c>
      <c r="P23" s="209"/>
      <c r="Q23" s="208">
        <f>CALK!T618</f>
        <v>1772361970.96</v>
      </c>
      <c r="T23" s="210"/>
      <c r="U23" s="211"/>
    </row>
    <row r="24" spans="1:21" ht="16.5" x14ac:dyDescent="0.25">
      <c r="A24" s="216"/>
      <c r="B24" s="180" t="s">
        <v>138</v>
      </c>
      <c r="C24" s="200"/>
      <c r="D24" s="215"/>
      <c r="E24" s="206"/>
      <c r="F24" s="207"/>
      <c r="G24" s="208">
        <f>CALK!J619</f>
        <v>-1200000</v>
      </c>
      <c r="H24" s="208"/>
      <c r="I24" s="208">
        <f>CALK!L619</f>
        <v>8575000</v>
      </c>
      <c r="J24" s="209"/>
      <c r="K24" s="208">
        <f>CALK!N619</f>
        <v>-82150000</v>
      </c>
      <c r="L24" s="209"/>
      <c r="M24" s="208">
        <f>CALK!P619</f>
        <v>-12900000</v>
      </c>
      <c r="N24" s="209"/>
      <c r="O24" s="208">
        <f>CALK!R619</f>
        <v>77743000</v>
      </c>
      <c r="P24" s="209"/>
      <c r="Q24" s="208">
        <f>CALK!T619</f>
        <v>-68034500</v>
      </c>
      <c r="T24" s="210"/>
      <c r="U24" s="211"/>
    </row>
    <row r="25" spans="1:21" ht="16.5" x14ac:dyDescent="0.3">
      <c r="A25" s="179"/>
      <c r="B25" s="200"/>
      <c r="C25" s="179" t="s">
        <v>139</v>
      </c>
      <c r="D25" s="215"/>
      <c r="E25" s="207"/>
      <c r="F25" s="207"/>
      <c r="G25" s="213">
        <f>G23+G24</f>
        <v>1708163970.96</v>
      </c>
      <c r="H25" s="207"/>
      <c r="I25" s="213">
        <f>I23+I24</f>
        <v>1716738970.96</v>
      </c>
      <c r="J25" s="209"/>
      <c r="K25" s="213">
        <f>K23+K24</f>
        <v>1634588970.96</v>
      </c>
      <c r="L25" s="209"/>
      <c r="M25" s="213">
        <f>M23+M24</f>
        <v>1621688970.96</v>
      </c>
      <c r="N25" s="209"/>
      <c r="O25" s="213">
        <f>O23+O24</f>
        <v>1772361970.96</v>
      </c>
      <c r="P25" s="209"/>
      <c r="Q25" s="213">
        <f>Q23+Q24</f>
        <v>1704327470.96</v>
      </c>
    </row>
    <row r="26" spans="1:21" ht="16.5" x14ac:dyDescent="0.3">
      <c r="A26" s="179"/>
      <c r="B26" s="200"/>
      <c r="C26" s="200"/>
      <c r="D26" s="215"/>
      <c r="E26" s="207"/>
      <c r="F26" s="207"/>
      <c r="G26" s="207"/>
      <c r="H26" s="207"/>
      <c r="I26" s="209"/>
      <c r="J26" s="209"/>
      <c r="K26" s="209"/>
      <c r="L26" s="209"/>
      <c r="M26" s="209"/>
      <c r="N26" s="209"/>
      <c r="O26" s="209"/>
      <c r="P26" s="209"/>
      <c r="Q26" s="209"/>
    </row>
    <row r="27" spans="1:21" ht="17.25" thickBot="1" x14ac:dyDescent="0.35">
      <c r="A27" s="179" t="s">
        <v>141</v>
      </c>
      <c r="B27" s="181"/>
      <c r="C27" s="179"/>
      <c r="D27" s="192"/>
      <c r="E27" s="207"/>
      <c r="F27" s="207"/>
      <c r="G27" s="217">
        <f>G20+G25</f>
        <v>9399771372.0033302</v>
      </c>
      <c r="H27" s="207"/>
      <c r="I27" s="217">
        <f>I20+I25</f>
        <v>10926656190.803329</v>
      </c>
      <c r="J27" s="203"/>
      <c r="K27" s="217">
        <f>K20+K25</f>
        <v>11161231056.00333</v>
      </c>
      <c r="L27" s="203"/>
      <c r="M27" s="217">
        <f>M20+M25</f>
        <v>11808014155.013332</v>
      </c>
      <c r="N27" s="203"/>
      <c r="O27" s="217">
        <f>O20+O25</f>
        <v>12653875031.193333</v>
      </c>
      <c r="P27" s="203"/>
      <c r="Q27" s="217">
        <f>Q20+Q25</f>
        <v>12477347963.863331</v>
      </c>
    </row>
    <row r="28" spans="1:21" ht="17.25" thickTop="1" x14ac:dyDescent="0.3">
      <c r="A28" s="179"/>
      <c r="B28" s="181"/>
      <c r="C28" s="179"/>
      <c r="D28" s="192"/>
      <c r="E28" s="207"/>
      <c r="F28" s="207"/>
      <c r="G28" s="207"/>
      <c r="H28" s="207"/>
      <c r="I28" s="207"/>
      <c r="J28" s="203"/>
      <c r="K28" s="203"/>
      <c r="L28" s="203"/>
      <c r="M28" s="203"/>
      <c r="N28" s="203"/>
      <c r="O28" s="203"/>
      <c r="P28" s="203"/>
      <c r="Q28" s="198"/>
    </row>
    <row r="29" spans="1:21" ht="16.5" x14ac:dyDescent="0.3">
      <c r="A29" s="179"/>
      <c r="B29" s="181"/>
      <c r="C29" s="179"/>
      <c r="D29" s="192"/>
      <c r="E29" s="207"/>
      <c r="F29" s="207"/>
      <c r="G29" s="207"/>
      <c r="H29" s="207"/>
      <c r="I29" s="207"/>
      <c r="J29" s="203"/>
      <c r="K29" s="203"/>
      <c r="L29" s="203"/>
      <c r="M29" s="203"/>
      <c r="N29" s="203"/>
      <c r="O29" s="203"/>
      <c r="P29" s="203"/>
      <c r="Q29" s="198"/>
    </row>
    <row r="30" spans="1:21" ht="16.5" x14ac:dyDescent="0.3">
      <c r="A30" s="179"/>
      <c r="B30" s="181"/>
      <c r="C30" s="179"/>
      <c r="D30" s="192"/>
      <c r="E30" s="207"/>
      <c r="F30" s="207"/>
      <c r="G30" s="207"/>
      <c r="H30" s="207"/>
      <c r="I30" s="207"/>
      <c r="J30" s="203"/>
      <c r="K30" s="203"/>
      <c r="L30" s="203"/>
      <c r="M30" s="203"/>
      <c r="N30" s="203"/>
      <c r="O30" s="203"/>
      <c r="P30" s="203"/>
      <c r="Q30" s="198"/>
    </row>
    <row r="39" spans="7:17" x14ac:dyDescent="0.25">
      <c r="G39" s="218">
        <f>'POSISI KEUANGAN'!G56</f>
        <v>9399771372.0033302</v>
      </c>
      <c r="I39" s="218">
        <f>'POSISI KEUANGAN'!I56</f>
        <v>10926656190.803329</v>
      </c>
      <c r="K39" s="218">
        <f>'POSISI KEUANGAN'!K56</f>
        <v>11161231056.00333</v>
      </c>
      <c r="M39" s="218">
        <f>'POSISI KEUANGAN'!M56</f>
        <v>11808014155.013332</v>
      </c>
      <c r="O39" s="218">
        <f>'POSISI KEUANGAN'!O56</f>
        <v>12653875031.193333</v>
      </c>
      <c r="Q39" s="218">
        <f>'POSISI KEUANGAN'!Q56</f>
        <v>12477347963.863331</v>
      </c>
    </row>
    <row r="40" spans="7:17" x14ac:dyDescent="0.25">
      <c r="G40" s="219">
        <f>G27-G39</f>
        <v>0</v>
      </c>
      <c r="I40" s="219">
        <f>I27-I39</f>
        <v>0</v>
      </c>
      <c r="K40" s="219">
        <f>K27-K39</f>
        <v>0</v>
      </c>
      <c r="M40" s="219">
        <f>M27-M39</f>
        <v>0</v>
      </c>
      <c r="O40" s="219">
        <f>O27-O39</f>
        <v>0</v>
      </c>
      <c r="Q40" s="219">
        <f>Q27-Q39</f>
        <v>0</v>
      </c>
    </row>
    <row r="217" spans="2:2" x14ac:dyDescent="0.25">
      <c r="B217" s="180" t="s">
        <v>14</v>
      </c>
    </row>
    <row r="238" spans="2:18" ht="15.75" customHeight="1" x14ac:dyDescent="0.25">
      <c r="B238" s="15" t="s">
        <v>18</v>
      </c>
      <c r="C238" s="15"/>
      <c r="D238" s="15"/>
      <c r="E238" s="15"/>
      <c r="F238" s="15"/>
      <c r="G238" s="15"/>
      <c r="H238" s="15"/>
      <c r="I238" s="15"/>
      <c r="J238" s="15"/>
      <c r="K238" s="15"/>
      <c r="L238" s="15"/>
      <c r="M238" s="15"/>
      <c r="N238" s="15"/>
      <c r="O238" s="15"/>
      <c r="P238" s="15"/>
      <c r="Q238" s="15"/>
      <c r="R238" s="15"/>
    </row>
    <row r="258" spans="2:8" ht="16.5" x14ac:dyDescent="0.25">
      <c r="B258" s="16" t="s">
        <v>19</v>
      </c>
      <c r="C258" s="17"/>
      <c r="D258" s="18"/>
      <c r="E258" s="18"/>
      <c r="F258" s="20"/>
      <c r="G258" s="20"/>
      <c r="H258" s="21"/>
    </row>
    <row r="259" spans="2:8" ht="16.5" x14ac:dyDescent="0.25">
      <c r="B259" s="16"/>
      <c r="C259" s="17"/>
      <c r="D259" s="22" t="s">
        <v>20</v>
      </c>
      <c r="E259" s="23"/>
      <c r="F259" s="26" t="s">
        <v>22</v>
      </c>
      <c r="G259" s="27"/>
      <c r="H259" s="28" t="s">
        <v>23</v>
      </c>
    </row>
    <row r="260" spans="2:8" ht="16.5" x14ac:dyDescent="0.25">
      <c r="B260" s="16"/>
      <c r="C260" s="17" t="s">
        <v>8</v>
      </c>
      <c r="D260" s="29" t="s">
        <v>24</v>
      </c>
      <c r="E260" s="18"/>
      <c r="F260" s="30" t="s">
        <v>26</v>
      </c>
      <c r="G260" s="20"/>
      <c r="H260" s="31">
        <v>6050000</v>
      </c>
    </row>
    <row r="261" spans="2:8" ht="16.5" x14ac:dyDescent="0.25">
      <c r="B261" s="19"/>
      <c r="C261" s="17" t="s">
        <v>11</v>
      </c>
      <c r="D261" s="29" t="s">
        <v>27</v>
      </c>
      <c r="E261" s="18"/>
      <c r="F261" s="32" t="s">
        <v>29</v>
      </c>
      <c r="G261" s="20"/>
      <c r="H261" s="31">
        <v>198000000</v>
      </c>
    </row>
    <row r="262" spans="2:8" ht="16.5" x14ac:dyDescent="0.25">
      <c r="B262" s="19"/>
      <c r="C262" s="17" t="s">
        <v>15</v>
      </c>
      <c r="D262" s="29" t="s">
        <v>30</v>
      </c>
      <c r="E262" s="18"/>
      <c r="F262" s="32" t="s">
        <v>29</v>
      </c>
      <c r="G262" s="20"/>
      <c r="H262" s="31">
        <v>880740000</v>
      </c>
    </row>
    <row r="263" spans="2:8" ht="16.5" x14ac:dyDescent="0.25">
      <c r="B263" s="19"/>
      <c r="C263" s="34" t="s">
        <v>32</v>
      </c>
      <c r="D263" s="34"/>
      <c r="E263" s="34"/>
      <c r="F263" s="34"/>
      <c r="G263" s="20"/>
      <c r="H263" s="35">
        <f>SUM(H260:H262)</f>
        <v>1084790000</v>
      </c>
    </row>
    <row r="264" spans="2:8" ht="16.5" x14ac:dyDescent="0.25">
      <c r="B264" s="19"/>
      <c r="C264" s="25"/>
      <c r="D264" s="25"/>
      <c r="E264" s="25"/>
      <c r="F264" s="25"/>
      <c r="G264" s="20"/>
      <c r="H264" s="21"/>
    </row>
  </sheetData>
  <mergeCells count="6">
    <mergeCell ref="A16:C16"/>
    <mergeCell ref="E18:E19"/>
    <mergeCell ref="A22:C22"/>
    <mergeCell ref="E23:E24"/>
    <mergeCell ref="B238:R238"/>
    <mergeCell ref="C263:F263"/>
  </mergeCells>
  <printOptions horizontalCentered="1"/>
  <pageMargins left="0.39370078740157483" right="0.39370078740157483" top="0.39370078740157483" bottom="0.39370078740157483" header="0.39370078740157483" footer="0.19685039370078741"/>
  <pageSetup paperSize="9" scale="70" firstPageNumber="3" orientation="landscape" useFirstPageNumber="1" r:id="rId1"/>
  <headerFooter>
    <oddFooter>&amp;C&amp;"Book Antiqua,Regular"&amp;8Lihat Catatan atas Laporan Keuangan yang merupakan bagian yang tidak terpisahkan dari laporan keuangan secara keseluruhan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C4D9-21A3-4B3E-BC40-0C373550E2AD}">
  <dimension ref="A1:V264"/>
  <sheetViews>
    <sheetView view="pageBreakPreview" zoomScaleNormal="100" zoomScaleSheetLayoutView="100" workbookViewId="0">
      <selection activeCell="R38" sqref="R38"/>
    </sheetView>
  </sheetViews>
  <sheetFormatPr defaultColWidth="9.140625" defaultRowHeight="14.25" customHeight="1" x14ac:dyDescent="0.3"/>
  <cols>
    <col min="1" max="1" width="2.28515625" style="48" customWidth="1"/>
    <col min="2" max="2" width="2.85546875" style="48" customWidth="1"/>
    <col min="3" max="3" width="1.85546875" style="48" customWidth="1"/>
    <col min="4" max="4" width="53" style="48" customWidth="1"/>
    <col min="5" max="5" width="17.28515625" style="48" customWidth="1"/>
    <col min="6" max="6" width="0.85546875" style="48" customWidth="1"/>
    <col min="7" max="7" width="17.28515625" style="48" customWidth="1"/>
    <col min="8" max="8" width="0.85546875" style="48" customWidth="1"/>
    <col min="9" max="9" width="17.28515625" style="48" customWidth="1"/>
    <col min="10" max="10" width="0.85546875" style="48" customWidth="1"/>
    <col min="11" max="11" width="17.28515625" style="48" customWidth="1"/>
    <col min="12" max="12" width="0.7109375" style="48" customWidth="1"/>
    <col min="13" max="13" width="17.28515625" style="48" customWidth="1"/>
    <col min="14" max="14" width="1.42578125" style="48" customWidth="1"/>
    <col min="15" max="15" width="17.28515625" style="48" customWidth="1"/>
    <col min="16" max="17" width="1.42578125" style="48" customWidth="1"/>
    <col min="18" max="18" width="16.85546875" style="48" customWidth="1"/>
    <col min="19" max="16384" width="9.140625" style="48"/>
  </cols>
  <sheetData>
    <row r="1" spans="1:17" ht="14.25" customHeight="1" x14ac:dyDescent="0.3">
      <c r="A1" s="47" t="s">
        <v>92</v>
      </c>
      <c r="B1" s="110"/>
      <c r="C1" s="110"/>
      <c r="D1" s="110"/>
      <c r="E1" s="110"/>
      <c r="F1" s="111"/>
      <c r="H1" s="220"/>
      <c r="I1" s="220"/>
      <c r="J1" s="220"/>
      <c r="K1" s="220"/>
      <c r="L1" s="220"/>
      <c r="M1" s="220"/>
      <c r="N1" s="220"/>
      <c r="O1" s="220"/>
      <c r="P1" s="220"/>
      <c r="Q1" s="220"/>
    </row>
    <row r="2" spans="1:17" ht="14.25" customHeight="1" x14ac:dyDescent="0.3">
      <c r="A2" s="115" t="s">
        <v>1</v>
      </c>
      <c r="B2" s="116"/>
      <c r="C2" s="116"/>
      <c r="D2" s="116"/>
      <c r="E2" s="116"/>
      <c r="F2" s="116"/>
      <c r="H2" s="116"/>
      <c r="I2" s="116"/>
      <c r="J2" s="116"/>
      <c r="K2" s="116"/>
      <c r="L2" s="116"/>
      <c r="M2" s="116"/>
      <c r="N2" s="116"/>
      <c r="O2" s="116"/>
      <c r="P2" s="116"/>
      <c r="Q2" s="116"/>
    </row>
    <row r="3" spans="1:17" ht="14.25" customHeight="1" x14ac:dyDescent="0.3">
      <c r="A3" s="47" t="s">
        <v>142</v>
      </c>
      <c r="B3" s="55"/>
      <c r="C3" s="55"/>
      <c r="D3" s="55"/>
      <c r="E3" s="55"/>
      <c r="F3" s="55"/>
      <c r="H3" s="55"/>
      <c r="I3" s="55"/>
      <c r="J3" s="55"/>
      <c r="K3" s="55"/>
      <c r="L3" s="55"/>
      <c r="M3" s="55"/>
      <c r="N3" s="55"/>
      <c r="O3" s="55"/>
      <c r="P3" s="55"/>
      <c r="Q3" s="55"/>
    </row>
    <row r="4" spans="1:17" ht="14.25" customHeight="1" x14ac:dyDescent="0.3">
      <c r="A4" s="53" t="str">
        <f>LPAN!A4</f>
        <v>Tanggal 30 Juni 2022</v>
      </c>
      <c r="B4" s="55"/>
      <c r="C4" s="55"/>
      <c r="D4" s="55"/>
      <c r="E4" s="55"/>
      <c r="F4" s="55"/>
      <c r="H4" s="55"/>
      <c r="I4" s="55"/>
      <c r="J4" s="55"/>
      <c r="K4" s="55"/>
      <c r="L4" s="55"/>
      <c r="M4" s="55"/>
      <c r="N4" s="55"/>
      <c r="O4" s="55"/>
      <c r="P4" s="55"/>
      <c r="Q4" s="55"/>
    </row>
    <row r="5" spans="1:17" ht="14.25" customHeight="1" x14ac:dyDescent="0.3">
      <c r="A5" s="54" t="s">
        <v>45</v>
      </c>
      <c r="B5" s="55"/>
      <c r="C5" s="55"/>
      <c r="D5" s="55"/>
      <c r="E5" s="55"/>
      <c r="F5" s="55"/>
      <c r="H5" s="55"/>
      <c r="I5" s="55"/>
      <c r="J5" s="55"/>
      <c r="K5" s="55"/>
      <c r="L5" s="55"/>
      <c r="M5" s="55"/>
      <c r="N5" s="55"/>
      <c r="O5" s="55"/>
      <c r="P5" s="55"/>
      <c r="Q5" s="55"/>
    </row>
    <row r="6" spans="1:17" ht="3.75" customHeight="1" thickBot="1" x14ac:dyDescent="0.35">
      <c r="A6" s="59"/>
      <c r="B6" s="59"/>
      <c r="C6" s="59"/>
      <c r="D6" s="59"/>
      <c r="E6" s="59"/>
      <c r="F6" s="59"/>
      <c r="G6" s="59"/>
      <c r="H6" s="59"/>
      <c r="I6" s="59"/>
      <c r="J6" s="59"/>
      <c r="K6" s="59"/>
      <c r="L6" s="59"/>
      <c r="M6" s="59"/>
      <c r="N6" s="59"/>
      <c r="O6" s="59"/>
      <c r="P6" s="50"/>
      <c r="Q6" s="50"/>
    </row>
    <row r="7" spans="1:17" ht="14.25" customHeight="1" x14ac:dyDescent="0.3">
      <c r="H7" s="50"/>
      <c r="I7" s="50"/>
      <c r="J7" s="50"/>
      <c r="K7" s="50"/>
      <c r="L7" s="50"/>
      <c r="M7" s="50"/>
      <c r="N7" s="50"/>
      <c r="O7" s="50"/>
      <c r="P7" s="50"/>
      <c r="Q7" s="50"/>
    </row>
    <row r="8" spans="1:17" ht="14.25" customHeight="1" x14ac:dyDescent="0.3">
      <c r="E8" s="66" t="s">
        <v>47</v>
      </c>
      <c r="F8" s="221"/>
      <c r="G8" s="66" t="s">
        <v>48</v>
      </c>
      <c r="I8" s="66" t="s">
        <v>49</v>
      </c>
      <c r="K8" s="66" t="s">
        <v>50</v>
      </c>
      <c r="M8" s="66" t="s">
        <v>51</v>
      </c>
      <c r="O8" s="66" t="s">
        <v>964</v>
      </c>
    </row>
    <row r="10" spans="1:17" ht="18" customHeight="1" x14ac:dyDescent="0.3">
      <c r="A10" s="51" t="s">
        <v>143</v>
      </c>
    </row>
    <row r="11" spans="1:17" s="74" customFormat="1" ht="18" customHeight="1" x14ac:dyDescent="0.3">
      <c r="A11" s="48"/>
      <c r="B11" s="48" t="s">
        <v>144</v>
      </c>
      <c r="C11" s="48"/>
      <c r="D11" s="48"/>
      <c r="E11" s="91">
        <f>LPK!I46</f>
        <v>807944510.03999996</v>
      </c>
      <c r="F11" s="222"/>
      <c r="G11" s="91">
        <f>LPK!K46</f>
        <v>1526884818.8</v>
      </c>
      <c r="I11" s="91">
        <f>LPK!M46</f>
        <v>234574865.19999981</v>
      </c>
      <c r="K11" s="91">
        <f>LPK!O46</f>
        <v>646783099.00999975</v>
      </c>
      <c r="M11" s="91" t="e">
        <f>LPK!Q46</f>
        <v>#REF!</v>
      </c>
      <c r="O11" s="91" t="e">
        <f>LPK!S46</f>
        <v>#REF!</v>
      </c>
    </row>
    <row r="12" spans="1:17" s="74" customFormat="1" ht="18" customHeight="1" x14ac:dyDescent="0.3">
      <c r="A12" s="48"/>
      <c r="B12" s="48" t="s">
        <v>145</v>
      </c>
      <c r="C12" s="48"/>
      <c r="D12" s="48"/>
      <c r="E12" s="223"/>
      <c r="F12" s="222"/>
      <c r="G12" s="222"/>
      <c r="I12" s="222"/>
      <c r="K12" s="222"/>
      <c r="M12" s="222"/>
      <c r="O12" s="222"/>
    </row>
    <row r="13" spans="1:17" s="74" customFormat="1" ht="18" customHeight="1" x14ac:dyDescent="0.3">
      <c r="A13" s="48"/>
      <c r="B13" s="48"/>
      <c r="C13" s="48" t="s">
        <v>146</v>
      </c>
      <c r="D13" s="48"/>
      <c r="E13" s="223"/>
      <c r="F13" s="222"/>
      <c r="G13" s="223"/>
      <c r="I13" s="223"/>
      <c r="K13" s="223"/>
      <c r="M13" s="223"/>
      <c r="O13" s="223"/>
    </row>
    <row r="14" spans="1:17" s="74" customFormat="1" ht="18" customHeight="1" x14ac:dyDescent="0.3">
      <c r="A14" s="48"/>
      <c r="B14" s="48"/>
      <c r="C14" s="48" t="s">
        <v>147</v>
      </c>
      <c r="D14" s="48"/>
      <c r="E14" s="223">
        <f>CALK!J705</f>
        <v>25989133.27</v>
      </c>
      <c r="F14" s="222"/>
      <c r="G14" s="223">
        <f>CALK!L705</f>
        <v>25989133.110000003</v>
      </c>
      <c r="I14" s="223">
        <f>CALK!N705</f>
        <v>25916257.940000001</v>
      </c>
      <c r="K14" s="223">
        <f>CALK!P705</f>
        <v>25916257.940000001</v>
      </c>
      <c r="M14" s="223">
        <f>CALK!R705</f>
        <v>0</v>
      </c>
      <c r="O14" s="223">
        <f>CALK!T705</f>
        <v>222859286.36000001</v>
      </c>
    </row>
    <row r="15" spans="1:17" s="74" customFormat="1" ht="18" customHeight="1" x14ac:dyDescent="0.3">
      <c r="A15" s="48"/>
      <c r="B15" s="48"/>
      <c r="C15" s="48" t="s">
        <v>148</v>
      </c>
      <c r="D15" s="48"/>
      <c r="E15" s="223">
        <v>0</v>
      </c>
      <c r="F15" s="222"/>
      <c r="G15" s="91">
        <f>WS!F104-WS!G104</f>
        <v>0</v>
      </c>
      <c r="I15" s="91">
        <f>WS!G104-WS!H104</f>
        <v>0</v>
      </c>
      <c r="K15" s="91">
        <f>-(WS!H104-WS!I104)</f>
        <v>85000000</v>
      </c>
      <c r="M15" s="91">
        <f>WS!K104-WS!L104</f>
        <v>0</v>
      </c>
      <c r="O15" s="91">
        <f>WS!L104-WS!M104</f>
        <v>0</v>
      </c>
    </row>
    <row r="16" spans="1:17" s="74" customFormat="1" ht="18" customHeight="1" x14ac:dyDescent="0.3">
      <c r="A16" s="48"/>
      <c r="B16" s="48"/>
      <c r="C16" s="48" t="s">
        <v>149</v>
      </c>
      <c r="D16" s="48"/>
      <c r="E16" s="91">
        <v>8849770</v>
      </c>
      <c r="F16" s="222"/>
      <c r="G16" s="223">
        <f>WS!G112-WS!F112</f>
        <v>5514952</v>
      </c>
      <c r="I16" s="91">
        <f>WS!H112-WS!G112</f>
        <v>-132268642</v>
      </c>
      <c r="K16" s="223">
        <f>WS!I112-WS!H112</f>
        <v>13749453</v>
      </c>
      <c r="M16" s="223">
        <f>WS!L112-WS!K112</f>
        <v>4467206</v>
      </c>
      <c r="O16" s="223">
        <f>WS!M112-WS!L112</f>
        <v>4972979</v>
      </c>
    </row>
    <row r="17" spans="1:15" s="74" customFormat="1" ht="18" customHeight="1" x14ac:dyDescent="0.3">
      <c r="A17" s="48"/>
      <c r="B17" s="48"/>
      <c r="C17" s="48" t="s">
        <v>150</v>
      </c>
      <c r="D17" s="48"/>
      <c r="E17" s="224">
        <v>0</v>
      </c>
      <c r="F17" s="222"/>
      <c r="G17" s="91">
        <f>-(SUM(CALK!J489:J490)-SUM(CALK!L489:L490))</f>
        <v>197740909</v>
      </c>
      <c r="H17" s="91"/>
      <c r="I17" s="91">
        <f>-(SUM(CALK!L489:L490)-SUM(CALK!N489:N490)+(CALK!L483-CALK!N483))</f>
        <v>-207740909</v>
      </c>
      <c r="J17" s="91"/>
      <c r="K17" s="91">
        <f>-(SUM(CALK!N489:N490)-SUM(CALK!P489:P490)+(CALK!N483-CALK!P483))</f>
        <v>0</v>
      </c>
      <c r="L17" s="91"/>
      <c r="M17" s="91">
        <f>WS!L98-WS!K98</f>
        <v>-6000000</v>
      </c>
      <c r="O17" s="223">
        <f>WS!M98-WS!L98</f>
        <v>0</v>
      </c>
    </row>
    <row r="18" spans="1:15" s="74" customFormat="1" ht="18" customHeight="1" x14ac:dyDescent="0.3">
      <c r="A18" s="48"/>
      <c r="B18" s="48"/>
      <c r="C18" s="48" t="s">
        <v>151</v>
      </c>
      <c r="D18" s="48"/>
      <c r="E18" s="91">
        <v>86436550</v>
      </c>
      <c r="F18" s="222"/>
      <c r="G18" s="91">
        <f>WS!F51-WS!G51</f>
        <v>90809405</v>
      </c>
      <c r="I18" s="223">
        <f>WS!G51-WS!H51</f>
        <v>90809405</v>
      </c>
      <c r="K18" s="223">
        <f>WS!H51-WS!I51</f>
        <v>90809405</v>
      </c>
      <c r="M18" s="91">
        <f>WS!K51-WS!L51</f>
        <v>-880740000</v>
      </c>
      <c r="O18" s="223">
        <f>WS!L51-WS!M51</f>
        <v>232590000</v>
      </c>
    </row>
    <row r="19" spans="1:15" s="74" customFormat="1" ht="18" customHeight="1" x14ac:dyDescent="0.3">
      <c r="A19" s="48"/>
      <c r="B19" s="48"/>
      <c r="C19" s="48" t="s">
        <v>152</v>
      </c>
      <c r="D19" s="48"/>
      <c r="E19" s="224">
        <v>0</v>
      </c>
      <c r="F19" s="222"/>
      <c r="G19" s="91">
        <f>WS!F38-WS!G38</f>
        <v>0</v>
      </c>
      <c r="I19" s="91">
        <f>WS!G38-WS!H38</f>
        <v>0</v>
      </c>
      <c r="K19" s="91">
        <f>WS!H38-WS!I38</f>
        <v>-4500000</v>
      </c>
      <c r="M19" s="91">
        <f>WS!K38-WS!L38</f>
        <v>0</v>
      </c>
      <c r="O19" s="91">
        <f>WS!L38-WS!M38</f>
        <v>0</v>
      </c>
    </row>
    <row r="20" spans="1:15" s="74" customFormat="1" ht="18" customHeight="1" x14ac:dyDescent="0.3">
      <c r="A20" s="48"/>
      <c r="B20" s="48"/>
      <c r="C20" s="48" t="s">
        <v>153</v>
      </c>
      <c r="D20" s="48"/>
      <c r="E20" s="91">
        <v>5078000</v>
      </c>
      <c r="F20" s="222"/>
      <c r="G20" s="224">
        <f>WS!F46-WS!G46</f>
        <v>-7766700</v>
      </c>
      <c r="I20" s="224">
        <f>(WS!G46-WS!H46)</f>
        <v>-259100</v>
      </c>
      <c r="K20" s="224">
        <f>WS!H46-WS!I46</f>
        <v>7538700</v>
      </c>
      <c r="M20" s="224">
        <f>WS!K46-WS!L46</f>
        <v>-7000000</v>
      </c>
      <c r="O20" s="224">
        <f>WS!L46-WS!M46</f>
        <v>15230000</v>
      </c>
    </row>
    <row r="21" spans="1:15" s="74" customFormat="1" ht="18" customHeight="1" x14ac:dyDescent="0.3">
      <c r="A21" s="48"/>
      <c r="B21" s="48"/>
      <c r="C21" s="48" t="s">
        <v>154</v>
      </c>
      <c r="D21" s="48"/>
      <c r="E21" s="91">
        <v>-400000</v>
      </c>
      <c r="F21" s="222"/>
      <c r="G21" s="91">
        <f>WS!F50-WS!G50</f>
        <v>-1100000</v>
      </c>
      <c r="I21" s="91">
        <f>(WS!G50-WS!H50)</f>
        <v>1500000</v>
      </c>
      <c r="K21" s="91">
        <f>WS!H50-WS!I50</f>
        <v>11981000</v>
      </c>
      <c r="M21" s="91">
        <f>WS!K50-WS!L50</f>
        <v>50480000</v>
      </c>
      <c r="O21" s="91">
        <f>WS!L50-WS!M50</f>
        <v>-2000000</v>
      </c>
    </row>
    <row r="22" spans="1:15" s="73" customFormat="1" ht="18" customHeight="1" x14ac:dyDescent="0.25">
      <c r="A22" s="51" t="s">
        <v>155</v>
      </c>
      <c r="B22" s="51"/>
      <c r="C22" s="51"/>
      <c r="D22" s="51"/>
      <c r="E22" s="85">
        <f>SUM(E11:E21)</f>
        <v>933897963.30999994</v>
      </c>
      <c r="F22" s="225"/>
      <c r="G22" s="226">
        <f>SUM(G11:G21)</f>
        <v>1838072517.9099998</v>
      </c>
      <c r="I22" s="226">
        <f>SUM(I11:I21)</f>
        <v>12531877.139999807</v>
      </c>
      <c r="K22" s="226">
        <f>SUM(K11:K21)</f>
        <v>877277914.94999981</v>
      </c>
      <c r="M22" s="226" t="e">
        <f>SUM(M11:M21)</f>
        <v>#REF!</v>
      </c>
      <c r="O22" s="226" t="e">
        <f>SUM(O11:O21)</f>
        <v>#REF!</v>
      </c>
    </row>
    <row r="23" spans="1:15" s="74" customFormat="1" ht="14.25" customHeight="1" x14ac:dyDescent="0.3">
      <c r="A23" s="48"/>
      <c r="B23" s="48"/>
      <c r="C23" s="48"/>
      <c r="D23" s="48"/>
      <c r="E23" s="223"/>
      <c r="F23" s="222"/>
      <c r="G23" s="222"/>
      <c r="I23" s="222"/>
      <c r="K23" s="222"/>
      <c r="M23" s="222"/>
      <c r="O23" s="222"/>
    </row>
    <row r="24" spans="1:15" ht="18" customHeight="1" x14ac:dyDescent="0.3">
      <c r="A24" s="51" t="s">
        <v>156</v>
      </c>
    </row>
    <row r="25" spans="1:15" s="74" customFormat="1" ht="18" customHeight="1" x14ac:dyDescent="0.3">
      <c r="A25" s="48"/>
      <c r="B25" s="48" t="s">
        <v>157</v>
      </c>
      <c r="C25" s="48"/>
      <c r="D25" s="48"/>
      <c r="E25" s="91">
        <f>-3500000</f>
        <v>-3500000</v>
      </c>
      <c r="F25" s="222"/>
      <c r="G25" s="91">
        <f>WS!F65-WS!G65</f>
        <v>0</v>
      </c>
      <c r="I25" s="91">
        <f>WS!N63</f>
        <v>-3000000</v>
      </c>
      <c r="K25" s="91">
        <f>WS!P63</f>
        <v>0</v>
      </c>
      <c r="M25" s="91">
        <f>WS!K65-WS!L65</f>
        <v>-7600000</v>
      </c>
      <c r="O25" s="91">
        <f>WS!L65-WS!M65</f>
        <v>-21396000</v>
      </c>
    </row>
    <row r="26" spans="1:15" s="73" customFormat="1" ht="18" customHeight="1" x14ac:dyDescent="0.25">
      <c r="A26" s="51" t="s">
        <v>158</v>
      </c>
      <c r="B26" s="51"/>
      <c r="C26" s="51"/>
      <c r="D26" s="51"/>
      <c r="E26" s="85">
        <f>SUM(E25:E25)</f>
        <v>-3500000</v>
      </c>
      <c r="F26" s="227"/>
      <c r="G26" s="85">
        <f>SUM(G25:G25)</f>
        <v>0</v>
      </c>
      <c r="I26" s="85">
        <f>SUM(I25:I25)</f>
        <v>-3000000</v>
      </c>
      <c r="K26" s="85">
        <f>SUM(K25:K25)</f>
        <v>0</v>
      </c>
      <c r="M26" s="85">
        <f>SUM(M25:M25)</f>
        <v>-7600000</v>
      </c>
      <c r="O26" s="85">
        <f>SUM(O25:O25)</f>
        <v>-21396000</v>
      </c>
    </row>
    <row r="27" spans="1:15" s="74" customFormat="1" ht="14.25" customHeight="1" x14ac:dyDescent="0.3">
      <c r="A27" s="48"/>
      <c r="B27" s="48"/>
      <c r="C27" s="48"/>
      <c r="D27" s="48"/>
      <c r="E27" s="91"/>
      <c r="F27" s="91"/>
      <c r="G27" s="91"/>
      <c r="I27" s="91"/>
      <c r="K27" s="91"/>
      <c r="M27" s="91"/>
      <c r="O27" s="91"/>
    </row>
    <row r="28" spans="1:15" ht="18" customHeight="1" x14ac:dyDescent="0.3">
      <c r="A28" s="51" t="s">
        <v>159</v>
      </c>
    </row>
    <row r="29" spans="1:15" s="74" customFormat="1" ht="18" customHeight="1" x14ac:dyDescent="0.3">
      <c r="A29" s="48"/>
      <c r="B29" s="48" t="s">
        <v>81</v>
      </c>
      <c r="C29" s="48"/>
      <c r="D29" s="48"/>
      <c r="E29" s="91">
        <f>-'POSISI KEUANGAN'!G45</f>
        <v>-6000000</v>
      </c>
      <c r="F29" s="222"/>
      <c r="G29" s="91">
        <f>WS!G117-WS!F117</f>
        <v>-6000000</v>
      </c>
      <c r="I29" s="91">
        <f>WS!G117-WS!H117</f>
        <v>0</v>
      </c>
      <c r="K29" s="91">
        <f>WS!K117-WS!J117</f>
        <v>0</v>
      </c>
      <c r="M29" s="91">
        <f>WS!L117-WS!K117</f>
        <v>0</v>
      </c>
      <c r="O29" s="91">
        <f>WS!M117-WS!L117</f>
        <v>-6000000</v>
      </c>
    </row>
    <row r="30" spans="1:15" s="73" customFormat="1" ht="18" customHeight="1" x14ac:dyDescent="0.25">
      <c r="A30" s="51" t="s">
        <v>160</v>
      </c>
      <c r="B30" s="51"/>
      <c r="C30" s="51"/>
      <c r="D30" s="51"/>
      <c r="E30" s="85">
        <f>SUM(E29:E29)</f>
        <v>-6000000</v>
      </c>
      <c r="F30" s="227"/>
      <c r="G30" s="85">
        <f>SUM(G29:G29)</f>
        <v>-6000000</v>
      </c>
      <c r="I30" s="85">
        <f>SUM(I29:I29)</f>
        <v>0</v>
      </c>
      <c r="K30" s="85">
        <f>SUM(K29:K29)</f>
        <v>0</v>
      </c>
      <c r="M30" s="85">
        <f>SUM(M29:M29)</f>
        <v>0</v>
      </c>
      <c r="O30" s="85">
        <f>SUM(O29:O29)</f>
        <v>-6000000</v>
      </c>
    </row>
    <row r="31" spans="1:15" s="74" customFormat="1" ht="14.25" customHeight="1" x14ac:dyDescent="0.3">
      <c r="A31" s="48"/>
      <c r="B31" s="48"/>
      <c r="C31" s="48"/>
      <c r="D31" s="48"/>
      <c r="E31" s="223"/>
      <c r="F31" s="222"/>
      <c r="G31" s="222"/>
      <c r="I31" s="222"/>
      <c r="K31" s="222"/>
      <c r="M31" s="222"/>
      <c r="O31" s="222"/>
    </row>
    <row r="32" spans="1:15" s="73" customFormat="1" ht="18" customHeight="1" x14ac:dyDescent="0.25">
      <c r="A32" s="51" t="s">
        <v>161</v>
      </c>
      <c r="B32" s="51"/>
      <c r="C32" s="51"/>
      <c r="D32" s="51"/>
      <c r="E32" s="227">
        <f>E22+E26+E30</f>
        <v>924397963.30999994</v>
      </c>
      <c r="F32" s="227"/>
      <c r="G32" s="227">
        <f>G22+G26+G30</f>
        <v>1832072517.9099998</v>
      </c>
      <c r="I32" s="227">
        <f>I22+I26+I30</f>
        <v>9531877.1399998069</v>
      </c>
      <c r="K32" s="227">
        <f>K22+K26+K30</f>
        <v>877277914.94999981</v>
      </c>
      <c r="M32" s="227" t="e">
        <f>M22+M26+M30</f>
        <v>#REF!</v>
      </c>
      <c r="O32" s="227" t="e">
        <f>O22+O26+O30</f>
        <v>#REF!</v>
      </c>
    </row>
    <row r="33" spans="1:15" s="74" customFormat="1" ht="18" customHeight="1" x14ac:dyDescent="0.3">
      <c r="A33" s="48"/>
      <c r="B33" s="48" t="s">
        <v>162</v>
      </c>
      <c r="C33" s="48"/>
      <c r="D33" s="48"/>
      <c r="E33" s="228">
        <v>3804135215.1100001</v>
      </c>
      <c r="F33" s="91"/>
      <c r="G33" s="91">
        <f>E34</f>
        <v>4728533178.4200001</v>
      </c>
      <c r="I33" s="91">
        <f>G34</f>
        <v>6560605696.3299999</v>
      </c>
      <c r="K33" s="91">
        <f>I34</f>
        <v>6570137573.4699993</v>
      </c>
      <c r="M33" s="91">
        <f>K34</f>
        <v>7447415488.4199991</v>
      </c>
      <c r="O33" s="91" t="e">
        <f>M34</f>
        <v>#REF!</v>
      </c>
    </row>
    <row r="34" spans="1:15" s="73" customFormat="1" ht="18" customHeight="1" thickBot="1" x14ac:dyDescent="0.3">
      <c r="A34" s="51" t="s">
        <v>163</v>
      </c>
      <c r="B34" s="51"/>
      <c r="C34" s="51"/>
      <c r="D34" s="51"/>
      <c r="E34" s="229">
        <f>E32+E33</f>
        <v>4728533178.4200001</v>
      </c>
      <c r="F34" s="227"/>
      <c r="G34" s="229">
        <f>G32+G33</f>
        <v>6560605696.3299999</v>
      </c>
      <c r="I34" s="229">
        <f>I32+I33</f>
        <v>6570137573.4699993</v>
      </c>
      <c r="K34" s="229">
        <f>K32+K33</f>
        <v>7447415488.4199991</v>
      </c>
      <c r="M34" s="229" t="e">
        <f>M32+M33</f>
        <v>#REF!</v>
      </c>
      <c r="O34" s="229" t="e">
        <f>O32+O33</f>
        <v>#REF!</v>
      </c>
    </row>
    <row r="35" spans="1:15" s="74" customFormat="1" ht="14.25" customHeight="1" thickTop="1" x14ac:dyDescent="0.25">
      <c r="A35" s="73"/>
    </row>
    <row r="36" spans="1:15" s="74" customFormat="1" ht="14.25" customHeight="1" x14ac:dyDescent="0.25">
      <c r="A36" s="73"/>
    </row>
    <row r="37" spans="1:15" s="74" customFormat="1" ht="14.25" customHeight="1" x14ac:dyDescent="0.25">
      <c r="A37" s="73"/>
    </row>
    <row r="38" spans="1:15" s="74" customFormat="1" ht="14.25" customHeight="1" x14ac:dyDescent="0.25">
      <c r="A38" s="73"/>
    </row>
    <row r="39" spans="1:15" s="74" customFormat="1" ht="14.25" customHeight="1" x14ac:dyDescent="0.25">
      <c r="A39" s="73"/>
    </row>
    <row r="40" spans="1:15" ht="14.25" customHeight="1" x14ac:dyDescent="0.3">
      <c r="A40" s="51"/>
    </row>
    <row r="41" spans="1:15" ht="14.25" customHeight="1" x14ac:dyDescent="0.3">
      <c r="A41" s="51"/>
      <c r="E41" s="71"/>
      <c r="F41" s="71"/>
      <c r="G41" s="71"/>
    </row>
    <row r="42" spans="1:15" ht="14.25" customHeight="1" x14ac:dyDescent="0.3">
      <c r="A42" s="51"/>
    </row>
    <row r="43" spans="1:15" ht="14.25" customHeight="1" x14ac:dyDescent="0.3">
      <c r="A43" s="51"/>
    </row>
    <row r="44" spans="1:15" ht="14.25" customHeight="1" x14ac:dyDescent="0.3">
      <c r="A44" s="51"/>
    </row>
    <row r="47" spans="1:15" s="89" customFormat="1" ht="14.25" customHeight="1" x14ac:dyDescent="0.3">
      <c r="E47" s="89">
        <f>'POSISI KEUANGAN'!G16</f>
        <v>4728533178.4200001</v>
      </c>
      <c r="G47" s="89">
        <f>'POSISI KEUANGAN'!I16</f>
        <v>6560605696.0326672</v>
      </c>
      <c r="I47" s="89">
        <f>'POSISI KEUANGAN'!K16</f>
        <v>6570137573.4699993</v>
      </c>
      <c r="K47" s="89">
        <f>'POSISI KEUANGAN'!M16</f>
        <v>7447415488.4199991</v>
      </c>
      <c r="M47" s="89">
        <f>'POSISI KEUANGAN'!O16</f>
        <v>3530106017.0799999</v>
      </c>
      <c r="O47" s="89">
        <f>'POSISI KEUANGAN'!Q16</f>
        <v>3804135215.1100001</v>
      </c>
    </row>
    <row r="48" spans="1:15" s="89" customFormat="1" ht="14.25" customHeight="1" x14ac:dyDescent="0.3">
      <c r="E48" s="89">
        <f>E34-E47</f>
        <v>0</v>
      </c>
      <c r="G48" s="89">
        <f>G34-G47</f>
        <v>0.297332763671875</v>
      </c>
      <c r="I48" s="89">
        <f>I34-I47</f>
        <v>0</v>
      </c>
      <c r="K48" s="89">
        <f>K34-K47</f>
        <v>0</v>
      </c>
      <c r="M48" s="89" t="e">
        <f>M34-M47</f>
        <v>#REF!</v>
      </c>
      <c r="O48" s="89" t="e">
        <f>O34-O47</f>
        <v>#REF!</v>
      </c>
    </row>
    <row r="209" spans="2:22" ht="14.25" customHeight="1" x14ac:dyDescent="0.3">
      <c r="V209" s="48" t="s">
        <v>3</v>
      </c>
    </row>
    <row r="210" spans="2:22" ht="48.75" customHeight="1" x14ac:dyDescent="0.3">
      <c r="C210" s="107" t="s">
        <v>4</v>
      </c>
      <c r="D210" s="107"/>
      <c r="E210" s="107"/>
      <c r="F210" s="107"/>
      <c r="G210" s="107"/>
      <c r="H210" s="107"/>
      <c r="I210" s="107"/>
      <c r="J210" s="107"/>
      <c r="K210" s="107"/>
      <c r="L210" s="107"/>
      <c r="M210" s="107"/>
      <c r="N210" s="107"/>
      <c r="O210" s="107"/>
      <c r="P210" s="107"/>
      <c r="Q210" s="107"/>
      <c r="R210" s="107"/>
      <c r="S210" s="107"/>
      <c r="T210" s="107"/>
      <c r="U210" s="107"/>
      <c r="V210" s="108"/>
    </row>
    <row r="211" spans="2:22" ht="4.5" customHeight="1" x14ac:dyDescent="0.3"/>
    <row r="212" spans="2:22" ht="66.75" customHeight="1" x14ac:dyDescent="0.3">
      <c r="C212" s="109" t="s">
        <v>5</v>
      </c>
      <c r="D212" s="109"/>
      <c r="E212" s="109"/>
      <c r="F212" s="109"/>
      <c r="G212" s="109"/>
      <c r="H212" s="109"/>
      <c r="I212" s="109"/>
      <c r="J212" s="109"/>
      <c r="K212" s="109"/>
      <c r="L212" s="109"/>
      <c r="M212" s="109"/>
      <c r="N212" s="109"/>
      <c r="O212" s="109"/>
      <c r="P212" s="109"/>
      <c r="Q212" s="109"/>
      <c r="R212" s="109"/>
      <c r="S212" s="109"/>
      <c r="T212" s="109"/>
      <c r="U212" s="109"/>
    </row>
    <row r="213" spans="2:22" ht="3.75" customHeight="1" x14ac:dyDescent="0.3"/>
    <row r="214" spans="2:22" ht="65.25" customHeight="1" x14ac:dyDescent="0.3">
      <c r="C214" s="107" t="s">
        <v>6</v>
      </c>
      <c r="D214" s="107"/>
      <c r="E214" s="107"/>
      <c r="F214" s="107"/>
      <c r="G214" s="107"/>
      <c r="H214" s="107"/>
      <c r="I214" s="107"/>
      <c r="J214" s="107"/>
      <c r="K214" s="107"/>
      <c r="L214" s="107"/>
      <c r="M214" s="107"/>
      <c r="N214" s="107"/>
      <c r="O214" s="107"/>
      <c r="P214" s="107"/>
      <c r="Q214" s="107"/>
      <c r="R214" s="107"/>
      <c r="S214" s="107"/>
      <c r="T214" s="107"/>
      <c r="U214" s="107"/>
    </row>
    <row r="215" spans="2:22" ht="4.5" customHeight="1" x14ac:dyDescent="0.3"/>
    <row r="216" spans="2:22" ht="14.25" customHeight="1" x14ac:dyDescent="0.3">
      <c r="C216" s="107" t="s">
        <v>7</v>
      </c>
      <c r="D216" s="107"/>
      <c r="E216" s="107"/>
      <c r="F216" s="107"/>
      <c r="G216" s="107"/>
      <c r="H216" s="107"/>
      <c r="I216" s="107"/>
      <c r="J216" s="107"/>
      <c r="K216" s="107"/>
      <c r="L216" s="107"/>
      <c r="M216" s="107"/>
      <c r="N216" s="107"/>
      <c r="O216" s="107"/>
      <c r="P216" s="107"/>
      <c r="Q216" s="107"/>
      <c r="R216" s="107"/>
      <c r="S216" s="107"/>
      <c r="T216" s="107"/>
      <c r="U216" s="107"/>
    </row>
    <row r="217" spans="2:22" ht="14.25" customHeight="1" x14ac:dyDescent="0.3">
      <c r="C217" s="48" t="s">
        <v>8</v>
      </c>
      <c r="D217" s="107" t="s">
        <v>9</v>
      </c>
      <c r="E217" s="107"/>
      <c r="F217" s="107"/>
      <c r="G217" s="107"/>
      <c r="H217" s="107"/>
      <c r="I217" s="107"/>
      <c r="J217" s="107"/>
      <c r="K217" s="107"/>
      <c r="L217" s="107"/>
      <c r="M217" s="107"/>
      <c r="N217" s="107"/>
      <c r="O217" s="107"/>
      <c r="P217" s="107"/>
      <c r="Q217" s="107"/>
      <c r="R217" s="107"/>
      <c r="S217" s="107"/>
      <c r="T217" s="107"/>
      <c r="U217" s="107"/>
    </row>
    <row r="218" spans="2:22" ht="49.5" customHeight="1" x14ac:dyDescent="0.3">
      <c r="D218" s="107" t="s">
        <v>10</v>
      </c>
      <c r="E218" s="107"/>
      <c r="F218" s="107"/>
      <c r="G218" s="107"/>
      <c r="H218" s="107"/>
      <c r="I218" s="107"/>
      <c r="J218" s="107"/>
      <c r="K218" s="107"/>
      <c r="L218" s="107"/>
      <c r="M218" s="107"/>
      <c r="N218" s="107"/>
      <c r="O218" s="107"/>
      <c r="P218" s="107"/>
      <c r="Q218" s="107"/>
      <c r="R218" s="107"/>
      <c r="S218" s="107"/>
      <c r="T218" s="107"/>
      <c r="U218" s="107"/>
    </row>
    <row r="219" spans="2:22" ht="14.25" customHeight="1" x14ac:dyDescent="0.3">
      <c r="B219" s="48" t="s">
        <v>14</v>
      </c>
      <c r="C219" s="48" t="s">
        <v>11</v>
      </c>
      <c r="D219" s="107" t="s">
        <v>12</v>
      </c>
      <c r="E219" s="107"/>
      <c r="F219" s="107"/>
      <c r="G219" s="107"/>
      <c r="H219" s="107"/>
      <c r="I219" s="107"/>
      <c r="J219" s="107"/>
      <c r="K219" s="107"/>
      <c r="L219" s="107"/>
      <c r="M219" s="107"/>
      <c r="N219" s="107"/>
      <c r="O219" s="107"/>
      <c r="P219" s="107"/>
      <c r="Q219" s="107"/>
      <c r="R219" s="107"/>
      <c r="S219" s="107"/>
      <c r="T219" s="107"/>
      <c r="U219" s="107"/>
    </row>
    <row r="220" spans="2:22" ht="97.5" customHeight="1" x14ac:dyDescent="0.3">
      <c r="D220" s="107" t="s">
        <v>13</v>
      </c>
      <c r="E220" s="107"/>
      <c r="F220" s="107"/>
      <c r="G220" s="107"/>
      <c r="H220" s="107"/>
      <c r="I220" s="107"/>
      <c r="J220" s="107"/>
      <c r="K220" s="107"/>
      <c r="L220" s="107"/>
      <c r="M220" s="107"/>
      <c r="N220" s="107"/>
      <c r="O220" s="107"/>
      <c r="P220" s="107"/>
      <c r="Q220" s="107"/>
      <c r="R220" s="107"/>
      <c r="S220" s="107"/>
      <c r="T220" s="107"/>
      <c r="U220" s="107"/>
    </row>
    <row r="221" spans="2:22" ht="14.25" customHeight="1" x14ac:dyDescent="0.3">
      <c r="C221" s="48" t="s">
        <v>15</v>
      </c>
      <c r="D221" s="107" t="s">
        <v>16</v>
      </c>
      <c r="E221" s="107"/>
      <c r="F221" s="107"/>
      <c r="G221" s="107"/>
      <c r="H221" s="107"/>
      <c r="I221" s="107"/>
      <c r="J221" s="107"/>
      <c r="K221" s="107"/>
      <c r="L221" s="107"/>
      <c r="M221" s="107"/>
      <c r="N221" s="107"/>
      <c r="O221" s="107"/>
      <c r="P221" s="107"/>
      <c r="Q221" s="107"/>
      <c r="R221" s="107"/>
      <c r="S221" s="107"/>
      <c r="T221" s="107"/>
      <c r="U221" s="107"/>
    </row>
    <row r="222" spans="2:22" ht="14.25" customHeight="1" x14ac:dyDescent="0.3">
      <c r="D222" s="107" t="s">
        <v>17</v>
      </c>
      <c r="E222" s="107"/>
      <c r="F222" s="107"/>
      <c r="G222" s="107"/>
      <c r="H222" s="107"/>
      <c r="I222" s="107"/>
      <c r="J222" s="107"/>
      <c r="K222" s="107"/>
      <c r="L222" s="107"/>
      <c r="M222" s="107"/>
      <c r="N222" s="107"/>
      <c r="O222" s="107"/>
      <c r="P222" s="107"/>
      <c r="Q222" s="107"/>
      <c r="R222" s="107"/>
      <c r="S222" s="107"/>
      <c r="T222" s="107"/>
      <c r="U222" s="107"/>
    </row>
    <row r="238" spans="2:20" ht="14.25" customHeight="1" x14ac:dyDescent="0.3">
      <c r="B238" s="15" t="s">
        <v>18</v>
      </c>
      <c r="C238" s="15"/>
      <c r="D238" s="15"/>
      <c r="E238" s="15"/>
      <c r="F238" s="15"/>
      <c r="G238" s="15"/>
      <c r="H238" s="15"/>
      <c r="I238" s="15"/>
      <c r="J238" s="15"/>
      <c r="K238" s="15"/>
      <c r="L238" s="15"/>
      <c r="M238" s="15"/>
      <c r="N238" s="15"/>
      <c r="O238" s="15"/>
      <c r="P238" s="15"/>
      <c r="Q238" s="15"/>
      <c r="R238" s="15"/>
      <c r="S238" s="15"/>
      <c r="T238" s="15"/>
    </row>
    <row r="258" spans="2:10" ht="14.25" customHeight="1" x14ac:dyDescent="0.3">
      <c r="B258" s="16" t="s">
        <v>19</v>
      </c>
      <c r="C258" s="17"/>
      <c r="D258" s="18"/>
      <c r="E258" s="18"/>
      <c r="F258" s="17"/>
      <c r="G258" s="19"/>
      <c r="H258" s="20"/>
      <c r="I258" s="20"/>
      <c r="J258" s="21"/>
    </row>
    <row r="259" spans="2:10" ht="14.25" customHeight="1" x14ac:dyDescent="0.3">
      <c r="B259" s="16"/>
      <c r="C259" s="17"/>
      <c r="D259" s="22" t="s">
        <v>20</v>
      </c>
      <c r="E259" s="23"/>
      <c r="F259" s="24" t="s">
        <v>21</v>
      </c>
      <c r="G259" s="25"/>
      <c r="H259" s="26" t="s">
        <v>22</v>
      </c>
      <c r="I259" s="27"/>
      <c r="J259" s="28" t="s">
        <v>23</v>
      </c>
    </row>
    <row r="260" spans="2:10" ht="14.25" customHeight="1" x14ac:dyDescent="0.3">
      <c r="B260" s="16"/>
      <c r="C260" s="17" t="s">
        <v>8</v>
      </c>
      <c r="D260" s="29" t="s">
        <v>24</v>
      </c>
      <c r="E260" s="18"/>
      <c r="F260" s="17" t="s">
        <v>25</v>
      </c>
      <c r="G260" s="19"/>
      <c r="H260" s="30" t="s">
        <v>26</v>
      </c>
      <c r="I260" s="20"/>
      <c r="J260" s="31">
        <v>6050000</v>
      </c>
    </row>
    <row r="261" spans="2:10" ht="14.25" customHeight="1" x14ac:dyDescent="0.3">
      <c r="B261" s="19"/>
      <c r="C261" s="17" t="s">
        <v>11</v>
      </c>
      <c r="D261" s="29" t="s">
        <v>27</v>
      </c>
      <c r="E261" s="18"/>
      <c r="F261" s="17" t="s">
        <v>28</v>
      </c>
      <c r="G261" s="19"/>
      <c r="H261" s="32" t="s">
        <v>29</v>
      </c>
      <c r="I261" s="20"/>
      <c r="J261" s="31">
        <v>198000000</v>
      </c>
    </row>
    <row r="262" spans="2:10" ht="14.25" customHeight="1" x14ac:dyDescent="0.3">
      <c r="B262" s="19"/>
      <c r="C262" s="17" t="s">
        <v>15</v>
      </c>
      <c r="D262" s="29" t="s">
        <v>30</v>
      </c>
      <c r="E262" s="18"/>
      <c r="F262" s="33" t="s">
        <v>31</v>
      </c>
      <c r="G262" s="19"/>
      <c r="H262" s="32" t="s">
        <v>29</v>
      </c>
      <c r="I262" s="20"/>
      <c r="J262" s="31">
        <v>880740000</v>
      </c>
    </row>
    <row r="263" spans="2:10" ht="14.25" customHeight="1" x14ac:dyDescent="0.3">
      <c r="B263" s="19"/>
      <c r="C263" s="34" t="s">
        <v>32</v>
      </c>
      <c r="D263" s="34"/>
      <c r="E263" s="34"/>
      <c r="F263" s="34"/>
      <c r="G263" s="34"/>
      <c r="H263" s="34"/>
      <c r="I263" s="20"/>
      <c r="J263" s="35">
        <f>SUM(J260:J262)</f>
        <v>1084790000</v>
      </c>
    </row>
    <row r="264" spans="2:10" ht="14.25" customHeight="1" x14ac:dyDescent="0.3">
      <c r="B264" s="19"/>
      <c r="C264" s="25"/>
      <c r="D264" s="25"/>
      <c r="E264" s="25"/>
      <c r="F264" s="25"/>
      <c r="G264" s="25"/>
      <c r="H264" s="25"/>
      <c r="I264" s="20"/>
      <c r="J264" s="21"/>
    </row>
  </sheetData>
  <mergeCells count="12">
    <mergeCell ref="D219:U219"/>
    <mergeCell ref="D220:U220"/>
    <mergeCell ref="D221:U221"/>
    <mergeCell ref="D222:U222"/>
    <mergeCell ref="B238:T238"/>
    <mergeCell ref="C263:H263"/>
    <mergeCell ref="C210:U210"/>
    <mergeCell ref="C212:U212"/>
    <mergeCell ref="C214:U214"/>
    <mergeCell ref="C216:U216"/>
    <mergeCell ref="D217:U217"/>
    <mergeCell ref="D218:U218"/>
  </mergeCells>
  <printOptions horizontalCentered="1"/>
  <pageMargins left="0.39370078740157483" right="0.39370078740157483" top="0.39370078740157483" bottom="0.39370078740157483" header="0.31496062992125984" footer="0.19685039370078741"/>
  <pageSetup paperSize="9" scale="70" firstPageNumber="4" orientation="landscape" useFirstPageNumber="1" r:id="rId1"/>
  <headerFooter>
    <oddFooter>&amp;C&amp;"Book Antiqua,Regular"&amp;8Lihat Catatan atas Laporan Keuangan yang merupakan bagian yang tidak terpisahkan dari laporan keuangan secara keseluruhan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8A615-1C56-4C26-8FA9-E803069C9AB5}">
  <dimension ref="A1:V877"/>
  <sheetViews>
    <sheetView tabSelected="1" view="pageBreakPreview" zoomScale="80" zoomScaleNormal="85" zoomScaleSheetLayoutView="80" workbookViewId="0">
      <selection activeCell="F661" sqref="F661"/>
    </sheetView>
  </sheetViews>
  <sheetFormatPr defaultColWidth="9.140625" defaultRowHeight="15.75" x14ac:dyDescent="0.25"/>
  <cols>
    <col min="1" max="1" width="4" style="238" customWidth="1"/>
    <col min="2" max="2" width="2.85546875" style="17" customWidth="1"/>
    <col min="3" max="3" width="3.28515625" style="17" customWidth="1"/>
    <col min="4" max="4" width="25.28515625" style="17" customWidth="1"/>
    <col min="5" max="5" width="1.28515625" style="17" customWidth="1"/>
    <col min="6" max="6" width="19" style="17" customWidth="1"/>
    <col min="7" max="7" width="0.85546875" style="17" customWidth="1"/>
    <col min="8" max="8" width="17.5703125" style="231" customWidth="1"/>
    <col min="9" max="9" width="0.85546875" style="231" customWidth="1"/>
    <col min="10" max="10" width="17.140625" style="232" customWidth="1"/>
    <col min="11" max="11" width="0.85546875" style="231" customWidth="1"/>
    <col min="12" max="12" width="17.140625" style="232" customWidth="1"/>
    <col min="13" max="13" width="1" style="17" customWidth="1"/>
    <col min="14" max="14" width="17.140625" style="17" customWidth="1"/>
    <col min="15" max="15" width="1" style="17" customWidth="1"/>
    <col min="16" max="16" width="17.7109375" style="17" customWidth="1"/>
    <col min="17" max="17" width="1" style="17" customWidth="1"/>
    <col min="18" max="18" width="19.5703125" style="17" customWidth="1"/>
    <col min="19" max="19" width="1.28515625" style="17" customWidth="1"/>
    <col min="20" max="20" width="17.42578125" style="17" customWidth="1"/>
    <col min="21" max="21" width="22" style="17" customWidth="1"/>
    <col min="22" max="22" width="12.42578125" style="17" bestFit="1" customWidth="1"/>
    <col min="23" max="16384" width="9.140625" style="17"/>
  </cols>
  <sheetData>
    <row r="1" spans="1:20" ht="16.5" customHeight="1" x14ac:dyDescent="0.25">
      <c r="A1" s="230" t="s">
        <v>92</v>
      </c>
    </row>
    <row r="2" spans="1:20" ht="16.5" customHeight="1" x14ac:dyDescent="0.25">
      <c r="A2" s="230" t="s">
        <v>1</v>
      </c>
    </row>
    <row r="3" spans="1:20" ht="16.5" customHeight="1" x14ac:dyDescent="0.25">
      <c r="A3" s="230" t="s">
        <v>164</v>
      </c>
    </row>
    <row r="4" spans="1:20" ht="16.5" customHeight="1" x14ac:dyDescent="0.25">
      <c r="A4" s="53" t="str">
        <f>'ARUS KAS'!A4</f>
        <v>Tanggal 30 Juni 2022</v>
      </c>
    </row>
    <row r="5" spans="1:20" ht="16.5" customHeight="1" x14ac:dyDescent="0.25">
      <c r="A5" s="233" t="s">
        <v>45</v>
      </c>
    </row>
    <row r="6" spans="1:20" ht="6" customHeight="1" thickBot="1" x14ac:dyDescent="0.3">
      <c r="A6" s="234"/>
      <c r="B6" s="235"/>
      <c r="C6" s="235"/>
      <c r="D6" s="235"/>
      <c r="E6" s="235"/>
      <c r="F6" s="235"/>
      <c r="G6" s="235"/>
      <c r="H6" s="236"/>
      <c r="I6" s="236"/>
      <c r="J6" s="237"/>
      <c r="K6" s="236"/>
      <c r="L6" s="237"/>
      <c r="M6" s="237"/>
      <c r="N6" s="237"/>
      <c r="O6" s="237"/>
      <c r="P6" s="237"/>
      <c r="Q6" s="237"/>
      <c r="R6" s="237"/>
      <c r="S6" s="237"/>
      <c r="T6" s="237"/>
    </row>
    <row r="7" spans="1:20" ht="6" customHeight="1" x14ac:dyDescent="0.25">
      <c r="J7" s="31"/>
    </row>
    <row r="8" spans="1:20" ht="16.5" x14ac:dyDescent="0.25">
      <c r="A8" s="239" t="s">
        <v>165</v>
      </c>
      <c r="B8" s="19" t="s">
        <v>166</v>
      </c>
      <c r="L8" s="232" t="s">
        <v>167</v>
      </c>
    </row>
    <row r="9" spans="1:20" ht="7.5" customHeight="1" x14ac:dyDescent="0.25">
      <c r="A9" s="230"/>
      <c r="B9" s="19"/>
    </row>
    <row r="10" spans="1:20" ht="16.5" customHeight="1" x14ac:dyDescent="0.25">
      <c r="B10" s="240" t="s">
        <v>168</v>
      </c>
      <c r="C10" s="240"/>
      <c r="D10" s="240"/>
      <c r="E10" s="240"/>
      <c r="F10" s="240"/>
      <c r="G10" s="240"/>
      <c r="H10" s="240"/>
      <c r="I10" s="240"/>
      <c r="J10" s="240"/>
      <c r="K10" s="240"/>
      <c r="L10" s="240"/>
      <c r="M10" s="240"/>
      <c r="N10" s="240"/>
      <c r="O10" s="240"/>
      <c r="P10" s="240"/>
      <c r="Q10" s="240"/>
      <c r="R10" s="240"/>
      <c r="S10" s="240"/>
      <c r="T10" s="240"/>
    </row>
    <row r="11" spans="1:20" x14ac:dyDescent="0.25">
      <c r="B11" s="240"/>
      <c r="C11" s="240"/>
      <c r="D11" s="240"/>
      <c r="E11" s="240"/>
      <c r="F11" s="240"/>
      <c r="G11" s="240"/>
      <c r="H11" s="240"/>
      <c r="I11" s="240"/>
      <c r="J11" s="240"/>
      <c r="K11" s="240"/>
      <c r="L11" s="240"/>
      <c r="M11" s="240"/>
      <c r="N11" s="240"/>
      <c r="O11" s="240"/>
      <c r="P11" s="240"/>
      <c r="Q11" s="240"/>
      <c r="R11" s="240"/>
      <c r="S11" s="240"/>
      <c r="T11" s="240"/>
    </row>
    <row r="12" spans="1:20" ht="16.5" customHeight="1" x14ac:dyDescent="0.25">
      <c r="B12" s="240" t="s">
        <v>169</v>
      </c>
      <c r="C12" s="240"/>
      <c r="D12" s="240"/>
      <c r="E12" s="240"/>
      <c r="F12" s="240"/>
      <c r="G12" s="240"/>
      <c r="H12" s="240"/>
      <c r="I12" s="240"/>
      <c r="J12" s="240"/>
      <c r="K12" s="240"/>
      <c r="L12" s="240"/>
      <c r="M12" s="240"/>
      <c r="N12" s="240"/>
      <c r="O12" s="240"/>
      <c r="P12" s="240"/>
      <c r="Q12" s="240"/>
      <c r="R12" s="240"/>
      <c r="S12" s="240"/>
      <c r="T12" s="240"/>
    </row>
    <row r="13" spans="1:20" ht="16.5" customHeight="1" x14ac:dyDescent="0.25">
      <c r="B13" s="240"/>
      <c r="C13" s="240"/>
      <c r="D13" s="240"/>
      <c r="E13" s="240"/>
      <c r="F13" s="240"/>
      <c r="G13" s="240"/>
      <c r="H13" s="240"/>
      <c r="I13" s="240"/>
      <c r="J13" s="240"/>
      <c r="K13" s="240"/>
      <c r="L13" s="240"/>
      <c r="M13" s="240"/>
      <c r="N13" s="240"/>
      <c r="O13" s="240"/>
      <c r="P13" s="240"/>
      <c r="Q13" s="240"/>
      <c r="R13" s="240"/>
      <c r="S13" s="240"/>
      <c r="T13" s="240"/>
    </row>
    <row r="14" spans="1:20" ht="16.5" customHeight="1" x14ac:dyDescent="0.25">
      <c r="B14" s="240"/>
      <c r="C14" s="240"/>
      <c r="D14" s="240"/>
      <c r="E14" s="240"/>
      <c r="F14" s="240"/>
      <c r="G14" s="240"/>
      <c r="H14" s="240"/>
      <c r="I14" s="240"/>
      <c r="J14" s="240"/>
      <c r="K14" s="240"/>
      <c r="L14" s="240"/>
      <c r="M14" s="240"/>
      <c r="N14" s="240"/>
      <c r="O14" s="240"/>
      <c r="P14" s="240"/>
      <c r="Q14" s="240"/>
      <c r="R14" s="240"/>
      <c r="S14" s="240"/>
      <c r="T14" s="240"/>
    </row>
    <row r="15" spans="1:20" ht="15.75" customHeight="1" x14ac:dyDescent="0.25">
      <c r="B15" s="240" t="s">
        <v>170</v>
      </c>
      <c r="C15" s="240"/>
      <c r="D15" s="240"/>
      <c r="E15" s="240"/>
      <c r="F15" s="240"/>
      <c r="G15" s="240"/>
      <c r="H15" s="240"/>
      <c r="I15" s="240"/>
      <c r="J15" s="240"/>
      <c r="K15" s="240"/>
      <c r="L15" s="240"/>
      <c r="M15" s="240"/>
      <c r="N15" s="240"/>
      <c r="O15" s="240"/>
      <c r="P15" s="240"/>
      <c r="Q15" s="240"/>
      <c r="R15" s="240"/>
      <c r="S15" s="240"/>
      <c r="T15" s="240"/>
    </row>
    <row r="16" spans="1:20" ht="21.75" customHeight="1" x14ac:dyDescent="0.25">
      <c r="B16" s="240"/>
      <c r="C16" s="240"/>
      <c r="D16" s="240"/>
      <c r="E16" s="240"/>
      <c r="F16" s="240"/>
      <c r="G16" s="240"/>
      <c r="H16" s="240"/>
      <c r="I16" s="240"/>
      <c r="J16" s="240"/>
      <c r="K16" s="240"/>
      <c r="L16" s="240"/>
      <c r="M16" s="240"/>
      <c r="N16" s="240"/>
      <c r="O16" s="240"/>
      <c r="P16" s="240"/>
      <c r="Q16" s="240"/>
      <c r="R16" s="240"/>
      <c r="S16" s="240"/>
      <c r="T16" s="240"/>
    </row>
    <row r="17" spans="1:20" ht="16.5" customHeight="1" x14ac:dyDescent="0.25">
      <c r="B17" s="240" t="s">
        <v>171</v>
      </c>
      <c r="C17" s="240"/>
      <c r="D17" s="240"/>
      <c r="E17" s="240"/>
      <c r="F17" s="240"/>
      <c r="G17" s="240"/>
      <c r="H17" s="240"/>
      <c r="I17" s="240"/>
      <c r="J17" s="240"/>
      <c r="K17" s="240"/>
      <c r="L17" s="240"/>
      <c r="M17" s="240"/>
      <c r="N17" s="240"/>
      <c r="O17" s="240"/>
      <c r="P17" s="240"/>
      <c r="Q17" s="240"/>
      <c r="R17" s="240"/>
      <c r="S17" s="240"/>
      <c r="T17" s="240"/>
    </row>
    <row r="18" spans="1:20" ht="16.5" customHeight="1" x14ac:dyDescent="0.25">
      <c r="B18" s="240" t="s">
        <v>172</v>
      </c>
      <c r="C18" s="240"/>
      <c r="D18" s="240"/>
      <c r="E18" s="240"/>
      <c r="F18" s="240"/>
      <c r="G18" s="240"/>
      <c r="H18" s="240"/>
      <c r="I18" s="240"/>
      <c r="J18" s="240"/>
      <c r="K18" s="240"/>
      <c r="L18" s="240"/>
      <c r="M18" s="240"/>
      <c r="N18" s="240"/>
      <c r="O18" s="240"/>
      <c r="P18" s="240"/>
      <c r="Q18" s="240"/>
      <c r="R18" s="240"/>
      <c r="S18" s="240"/>
      <c r="T18" s="240"/>
    </row>
    <row r="19" spans="1:20" ht="16.5" customHeight="1" x14ac:dyDescent="0.25">
      <c r="B19" s="240"/>
      <c r="C19" s="240"/>
      <c r="D19" s="240"/>
      <c r="E19" s="240"/>
      <c r="F19" s="240"/>
      <c r="G19" s="240"/>
      <c r="H19" s="240"/>
      <c r="I19" s="240"/>
      <c r="J19" s="240"/>
      <c r="K19" s="240"/>
      <c r="L19" s="240"/>
      <c r="M19" s="240"/>
      <c r="N19" s="240"/>
      <c r="O19" s="240"/>
      <c r="P19" s="240"/>
      <c r="Q19" s="240"/>
      <c r="R19" s="240"/>
      <c r="S19" s="240"/>
      <c r="T19" s="240"/>
    </row>
    <row r="20" spans="1:20" ht="16.5" customHeight="1" x14ac:dyDescent="0.25">
      <c r="A20" s="241"/>
      <c r="B20" s="240" t="s">
        <v>173</v>
      </c>
      <c r="C20" s="240"/>
      <c r="D20" s="240"/>
      <c r="E20" s="240"/>
      <c r="F20" s="240"/>
      <c r="G20" s="240"/>
      <c r="H20" s="240"/>
      <c r="I20" s="240"/>
      <c r="J20" s="240"/>
      <c r="K20" s="240"/>
      <c r="L20" s="240"/>
      <c r="M20" s="240"/>
      <c r="N20" s="240"/>
      <c r="O20" s="240"/>
      <c r="P20" s="240"/>
      <c r="Q20" s="240"/>
      <c r="R20" s="240"/>
      <c r="S20" s="240"/>
      <c r="T20" s="240"/>
    </row>
    <row r="21" spans="1:20" ht="17.25" customHeight="1" x14ac:dyDescent="0.25">
      <c r="A21" s="241"/>
      <c r="B21" s="242" t="s">
        <v>8</v>
      </c>
      <c r="C21" s="240" t="s">
        <v>174</v>
      </c>
      <c r="D21" s="240"/>
      <c r="E21" s="240"/>
      <c r="F21" s="240"/>
      <c r="G21" s="240"/>
      <c r="H21" s="240"/>
      <c r="I21" s="240"/>
      <c r="J21" s="240"/>
      <c r="K21" s="240"/>
      <c r="L21" s="240"/>
      <c r="M21" s="240"/>
      <c r="N21" s="240"/>
      <c r="O21" s="240"/>
      <c r="P21" s="240"/>
      <c r="Q21" s="240"/>
      <c r="R21" s="240"/>
      <c r="S21" s="240"/>
      <c r="T21" s="240"/>
    </row>
    <row r="22" spans="1:20" ht="17.25" customHeight="1" x14ac:dyDescent="0.25">
      <c r="A22" s="241"/>
      <c r="B22" s="242" t="s">
        <v>11</v>
      </c>
      <c r="C22" s="240" t="s">
        <v>175</v>
      </c>
      <c r="D22" s="240"/>
      <c r="E22" s="240"/>
      <c r="F22" s="240"/>
      <c r="G22" s="240"/>
      <c r="H22" s="240"/>
      <c r="I22" s="240"/>
      <c r="J22" s="240"/>
      <c r="K22" s="240"/>
      <c r="L22" s="240"/>
      <c r="M22" s="240"/>
      <c r="N22" s="240"/>
      <c r="O22" s="240"/>
      <c r="P22" s="240"/>
      <c r="Q22" s="240"/>
      <c r="R22" s="240"/>
      <c r="S22" s="240"/>
      <c r="T22" s="240"/>
    </row>
    <row r="23" spans="1:20" ht="17.25" customHeight="1" x14ac:dyDescent="0.25">
      <c r="A23" s="241"/>
      <c r="B23" s="242" t="s">
        <v>15</v>
      </c>
      <c r="C23" s="240" t="s">
        <v>176</v>
      </c>
      <c r="D23" s="240"/>
      <c r="E23" s="240"/>
      <c r="F23" s="240"/>
      <c r="G23" s="240"/>
      <c r="H23" s="240"/>
      <c r="I23" s="240"/>
      <c r="J23" s="240"/>
      <c r="K23" s="240"/>
      <c r="L23" s="240"/>
      <c r="M23" s="240"/>
      <c r="N23" s="240"/>
      <c r="O23" s="240"/>
      <c r="P23" s="240"/>
      <c r="Q23" s="240"/>
      <c r="R23" s="240"/>
      <c r="S23" s="240"/>
      <c r="T23" s="240"/>
    </row>
    <row r="24" spans="1:20" ht="17.25" customHeight="1" x14ac:dyDescent="0.25">
      <c r="A24" s="241"/>
      <c r="B24" s="242"/>
      <c r="C24" s="240"/>
      <c r="D24" s="240"/>
      <c r="E24" s="240"/>
      <c r="F24" s="240"/>
      <c r="G24" s="240"/>
      <c r="H24" s="240"/>
      <c r="I24" s="240"/>
      <c r="J24" s="240"/>
      <c r="K24" s="240"/>
      <c r="L24" s="240"/>
      <c r="M24" s="240"/>
      <c r="N24" s="240"/>
      <c r="O24" s="240"/>
      <c r="P24" s="240"/>
      <c r="Q24" s="240"/>
      <c r="R24" s="240"/>
      <c r="S24" s="240"/>
      <c r="T24" s="240"/>
    </row>
    <row r="25" spans="1:20" ht="17.25" customHeight="1" x14ac:dyDescent="0.25">
      <c r="A25" s="241"/>
      <c r="B25" s="242"/>
      <c r="C25" s="240"/>
      <c r="D25" s="240"/>
      <c r="E25" s="240"/>
      <c r="F25" s="240"/>
      <c r="G25" s="240"/>
      <c r="H25" s="240"/>
      <c r="I25" s="240"/>
      <c r="J25" s="240"/>
      <c r="K25" s="240"/>
      <c r="L25" s="240"/>
      <c r="M25" s="240"/>
      <c r="N25" s="240"/>
      <c r="O25" s="240"/>
      <c r="P25" s="240"/>
      <c r="Q25" s="240"/>
      <c r="R25" s="240"/>
      <c r="S25" s="240"/>
      <c r="T25" s="240"/>
    </row>
    <row r="26" spans="1:20" ht="17.25" customHeight="1" x14ac:dyDescent="0.25">
      <c r="A26" s="241"/>
      <c r="B26" s="242"/>
      <c r="C26" s="240"/>
      <c r="D26" s="240"/>
      <c r="E26" s="240"/>
      <c r="F26" s="240"/>
      <c r="G26" s="240"/>
      <c r="H26" s="240"/>
      <c r="I26" s="240"/>
      <c r="J26" s="240"/>
      <c r="K26" s="240"/>
      <c r="L26" s="240"/>
      <c r="M26" s="240"/>
      <c r="N26" s="240"/>
      <c r="O26" s="240"/>
      <c r="P26" s="240"/>
      <c r="Q26" s="240"/>
      <c r="R26" s="240"/>
      <c r="S26" s="240"/>
      <c r="T26" s="240"/>
    </row>
    <row r="27" spans="1:20" ht="17.25" hidden="1" customHeight="1" x14ac:dyDescent="0.25">
      <c r="A27" s="241"/>
      <c r="B27" s="242"/>
      <c r="C27" s="240"/>
      <c r="D27" s="240"/>
      <c r="E27" s="240"/>
      <c r="F27" s="240"/>
      <c r="G27" s="240"/>
      <c r="H27" s="240"/>
      <c r="I27" s="240"/>
      <c r="J27" s="240"/>
      <c r="K27" s="240"/>
      <c r="L27" s="240"/>
      <c r="M27" s="240"/>
      <c r="N27" s="240"/>
      <c r="O27" s="240"/>
      <c r="P27" s="240"/>
      <c r="Q27" s="240"/>
      <c r="R27" s="240"/>
      <c r="S27" s="240"/>
      <c r="T27" s="240"/>
    </row>
    <row r="28" spans="1:20" ht="17.25" hidden="1" customHeight="1" x14ac:dyDescent="0.25">
      <c r="A28" s="241"/>
      <c r="B28" s="242"/>
      <c r="C28" s="242"/>
      <c r="D28" s="242"/>
      <c r="E28" s="242"/>
      <c r="F28" s="242"/>
      <c r="G28" s="242"/>
      <c r="H28" s="242"/>
      <c r="I28" s="242"/>
      <c r="J28" s="243"/>
      <c r="K28" s="242"/>
      <c r="L28" s="243"/>
    </row>
    <row r="29" spans="1:20" ht="19.5" customHeight="1" x14ac:dyDescent="0.25">
      <c r="B29" s="244" t="s">
        <v>177</v>
      </c>
      <c r="C29" s="244"/>
      <c r="D29" s="244"/>
      <c r="E29" s="244"/>
      <c r="F29" s="244"/>
      <c r="G29" s="244"/>
      <c r="H29" s="244"/>
      <c r="I29" s="244"/>
      <c r="J29" s="244"/>
      <c r="K29" s="244"/>
      <c r="L29" s="244"/>
      <c r="M29" s="244"/>
      <c r="N29" s="244"/>
      <c r="O29" s="244"/>
      <c r="P29" s="244"/>
      <c r="Q29" s="244"/>
      <c r="R29" s="244"/>
      <c r="S29" s="244"/>
      <c r="T29" s="244"/>
    </row>
    <row r="30" spans="1:20" ht="19.5" customHeight="1" x14ac:dyDescent="0.25">
      <c r="B30" s="244"/>
      <c r="C30" s="244"/>
      <c r="D30" s="244"/>
      <c r="E30" s="244"/>
      <c r="F30" s="244"/>
      <c r="G30" s="244"/>
      <c r="H30" s="244"/>
      <c r="I30" s="244"/>
      <c r="J30" s="244"/>
      <c r="K30" s="244"/>
      <c r="L30" s="244"/>
      <c r="M30" s="244"/>
      <c r="N30" s="244"/>
      <c r="O30" s="244"/>
      <c r="P30" s="244"/>
      <c r="Q30" s="244"/>
      <c r="R30" s="244"/>
      <c r="S30" s="244"/>
      <c r="T30" s="244"/>
    </row>
    <row r="31" spans="1:20" ht="6" customHeight="1" x14ac:dyDescent="0.25">
      <c r="B31" s="242"/>
      <c r="C31" s="242"/>
      <c r="D31" s="242"/>
      <c r="E31" s="242"/>
      <c r="F31" s="242"/>
      <c r="G31" s="242"/>
      <c r="H31" s="242"/>
      <c r="I31" s="242"/>
      <c r="J31" s="243"/>
      <c r="K31" s="242"/>
      <c r="L31" s="245"/>
    </row>
    <row r="32" spans="1:20" ht="18.95" customHeight="1" x14ac:dyDescent="0.25">
      <c r="C32" s="204" t="s">
        <v>178</v>
      </c>
      <c r="D32" s="246"/>
      <c r="E32" s="246" t="s">
        <v>179</v>
      </c>
      <c r="F32" s="247" t="s">
        <v>180</v>
      </c>
      <c r="G32" s="246"/>
      <c r="H32" s="17"/>
      <c r="L32" s="248"/>
    </row>
    <row r="33" spans="1:12" ht="18.95" customHeight="1" x14ac:dyDescent="0.25">
      <c r="C33" s="204" t="s">
        <v>181</v>
      </c>
      <c r="D33" s="246"/>
      <c r="E33" s="246"/>
      <c r="F33" s="247"/>
      <c r="G33" s="246"/>
      <c r="H33" s="17"/>
      <c r="I33" s="242"/>
      <c r="J33" s="243"/>
      <c r="K33" s="242"/>
      <c r="L33" s="245"/>
    </row>
    <row r="34" spans="1:12" ht="18.95" customHeight="1" x14ac:dyDescent="0.25">
      <c r="C34" s="204"/>
      <c r="D34" s="246" t="s">
        <v>182</v>
      </c>
      <c r="E34" s="246" t="s">
        <v>179</v>
      </c>
      <c r="F34" s="247" t="s">
        <v>183</v>
      </c>
      <c r="G34" s="246"/>
      <c r="H34" s="17"/>
      <c r="I34" s="242"/>
      <c r="J34" s="243"/>
      <c r="K34" s="242"/>
      <c r="L34" s="245"/>
    </row>
    <row r="35" spans="1:12" ht="18.95" customHeight="1" x14ac:dyDescent="0.25">
      <c r="C35" s="246"/>
      <c r="D35" s="247" t="s">
        <v>184</v>
      </c>
      <c r="E35" s="246" t="s">
        <v>179</v>
      </c>
      <c r="F35" s="247" t="s">
        <v>185</v>
      </c>
      <c r="G35" s="246"/>
      <c r="H35" s="17"/>
      <c r="I35" s="242"/>
      <c r="J35" s="243"/>
      <c r="K35" s="242"/>
      <c r="L35" s="245"/>
    </row>
    <row r="36" spans="1:12" ht="18.95" customHeight="1" x14ac:dyDescent="0.25">
      <c r="C36" s="204"/>
      <c r="D36" s="247" t="s">
        <v>186</v>
      </c>
      <c r="E36" s="246" t="s">
        <v>179</v>
      </c>
      <c r="F36" s="247" t="s">
        <v>187</v>
      </c>
      <c r="G36" s="249"/>
      <c r="H36" s="17"/>
      <c r="L36" s="248"/>
    </row>
    <row r="37" spans="1:12" ht="18.95" customHeight="1" x14ac:dyDescent="0.25">
      <c r="C37" s="204" t="s">
        <v>188</v>
      </c>
      <c r="D37" s="247"/>
      <c r="E37" s="246" t="s">
        <v>179</v>
      </c>
      <c r="F37" s="247" t="s">
        <v>189</v>
      </c>
      <c r="G37" s="246"/>
      <c r="H37" s="17"/>
      <c r="L37" s="248"/>
    </row>
    <row r="38" spans="1:12" ht="18.95" customHeight="1" x14ac:dyDescent="0.25">
      <c r="C38" s="204" t="s">
        <v>190</v>
      </c>
      <c r="D38" s="247"/>
      <c r="E38" s="246"/>
      <c r="F38" s="247"/>
      <c r="G38" s="246"/>
      <c r="H38" s="17"/>
      <c r="L38" s="248"/>
    </row>
    <row r="39" spans="1:12" ht="18.95" customHeight="1" x14ac:dyDescent="0.25">
      <c r="C39" s="247"/>
      <c r="D39" s="247" t="s">
        <v>191</v>
      </c>
      <c r="E39" s="246" t="s">
        <v>179</v>
      </c>
      <c r="F39" s="247" t="s">
        <v>192</v>
      </c>
      <c r="G39" s="246"/>
      <c r="H39" s="17"/>
      <c r="L39" s="248"/>
    </row>
    <row r="40" spans="1:12" ht="18.95" customHeight="1" x14ac:dyDescent="0.25">
      <c r="C40" s="247"/>
      <c r="D40" s="247" t="s">
        <v>193</v>
      </c>
      <c r="E40" s="246" t="s">
        <v>179</v>
      </c>
      <c r="F40" s="247" t="s">
        <v>194</v>
      </c>
      <c r="G40" s="246"/>
      <c r="H40" s="17"/>
      <c r="L40" s="248"/>
    </row>
    <row r="41" spans="1:12" ht="18.95" customHeight="1" x14ac:dyDescent="0.25">
      <c r="C41" s="247"/>
      <c r="D41" s="247" t="s">
        <v>195</v>
      </c>
      <c r="E41" s="246" t="s">
        <v>179</v>
      </c>
      <c r="F41" s="247" t="s">
        <v>196</v>
      </c>
      <c r="G41" s="246"/>
      <c r="H41" s="17"/>
      <c r="L41" s="248"/>
    </row>
    <row r="42" spans="1:12" ht="18.95" customHeight="1" x14ac:dyDescent="0.25">
      <c r="C42" s="247"/>
      <c r="D42" s="247" t="s">
        <v>197</v>
      </c>
      <c r="E42" s="246" t="s">
        <v>179</v>
      </c>
      <c r="F42" s="247" t="s">
        <v>198</v>
      </c>
      <c r="G42" s="246"/>
      <c r="H42" s="17"/>
      <c r="L42" s="248"/>
    </row>
    <row r="43" spans="1:12" ht="18.95" customHeight="1" x14ac:dyDescent="0.25">
      <c r="C43" s="247"/>
      <c r="D43" s="247" t="s">
        <v>199</v>
      </c>
      <c r="E43" s="246" t="s">
        <v>179</v>
      </c>
      <c r="F43" s="247" t="s">
        <v>200</v>
      </c>
      <c r="G43" s="246"/>
      <c r="H43" s="17"/>
      <c r="L43" s="248"/>
    </row>
    <row r="44" spans="1:12" x14ac:dyDescent="0.25">
      <c r="C44" s="247"/>
      <c r="D44" s="247" t="s">
        <v>201</v>
      </c>
      <c r="E44" s="246"/>
      <c r="G44" s="246"/>
      <c r="H44" s="17"/>
      <c r="L44" s="248"/>
    </row>
    <row r="45" spans="1:12" ht="16.5" x14ac:dyDescent="0.25">
      <c r="A45" s="230"/>
      <c r="C45" s="247"/>
      <c r="D45" s="247" t="s">
        <v>202</v>
      </c>
      <c r="E45" s="246" t="s">
        <v>179</v>
      </c>
      <c r="F45" s="247" t="s">
        <v>203</v>
      </c>
      <c r="G45" s="246"/>
      <c r="H45" s="17"/>
      <c r="L45" s="248"/>
    </row>
    <row r="46" spans="1:12" ht="18.75" customHeight="1" x14ac:dyDescent="0.25">
      <c r="C46" s="247"/>
      <c r="D46" s="247" t="s">
        <v>204</v>
      </c>
      <c r="E46" s="246" t="s">
        <v>205</v>
      </c>
      <c r="F46" s="247" t="s">
        <v>206</v>
      </c>
      <c r="G46" s="246"/>
      <c r="H46" s="17"/>
      <c r="L46" s="248"/>
    </row>
    <row r="47" spans="1:12" ht="18.95" customHeight="1" x14ac:dyDescent="0.25">
      <c r="C47" s="247"/>
      <c r="D47" s="247" t="s">
        <v>207</v>
      </c>
      <c r="E47" s="246" t="s">
        <v>179</v>
      </c>
      <c r="F47" s="247" t="s">
        <v>208</v>
      </c>
      <c r="G47" s="246"/>
      <c r="H47" s="17"/>
      <c r="L47" s="248"/>
    </row>
    <row r="48" spans="1:12" ht="18.95" customHeight="1" x14ac:dyDescent="0.25">
      <c r="C48" s="247"/>
      <c r="D48" s="247" t="s">
        <v>209</v>
      </c>
      <c r="E48" s="246" t="s">
        <v>179</v>
      </c>
      <c r="F48" s="247" t="s">
        <v>210</v>
      </c>
      <c r="G48" s="246"/>
      <c r="H48" s="17"/>
      <c r="L48" s="248"/>
    </row>
    <row r="49" spans="1:12" ht="8.25" customHeight="1" x14ac:dyDescent="0.25">
      <c r="B49" s="19"/>
      <c r="L49" s="248"/>
    </row>
    <row r="50" spans="1:12" ht="8.25" customHeight="1" x14ac:dyDescent="0.25">
      <c r="B50" s="19"/>
      <c r="L50" s="248"/>
    </row>
    <row r="51" spans="1:12" ht="8.25" customHeight="1" x14ac:dyDescent="0.25">
      <c r="B51" s="19"/>
      <c r="L51" s="248"/>
    </row>
    <row r="52" spans="1:12" ht="8.25" customHeight="1" x14ac:dyDescent="0.25">
      <c r="B52" s="19"/>
      <c r="L52" s="248"/>
    </row>
    <row r="53" spans="1:12" ht="8.25" customHeight="1" x14ac:dyDescent="0.25">
      <c r="B53" s="19"/>
      <c r="L53" s="248"/>
    </row>
    <row r="54" spans="1:12" ht="8.25" customHeight="1" x14ac:dyDescent="0.25">
      <c r="B54" s="19"/>
      <c r="L54" s="248"/>
    </row>
    <row r="55" spans="1:12" ht="8.25" customHeight="1" x14ac:dyDescent="0.25">
      <c r="B55" s="19"/>
      <c r="L55" s="248"/>
    </row>
    <row r="56" spans="1:12" ht="16.5" x14ac:dyDescent="0.25">
      <c r="A56" s="239" t="s">
        <v>165</v>
      </c>
      <c r="B56" s="19" t="s">
        <v>965</v>
      </c>
      <c r="L56" s="232" t="s">
        <v>167</v>
      </c>
    </row>
    <row r="57" spans="1:12" ht="6.75" customHeight="1" x14ac:dyDescent="0.25">
      <c r="A57" s="239"/>
      <c r="B57" s="19"/>
    </row>
    <row r="58" spans="1:12" ht="18.95" customHeight="1" x14ac:dyDescent="0.25">
      <c r="B58" s="240" t="s">
        <v>211</v>
      </c>
      <c r="C58" s="240"/>
      <c r="D58" s="240"/>
      <c r="E58" s="240"/>
      <c r="F58" s="240"/>
      <c r="G58" s="240"/>
      <c r="H58" s="240"/>
      <c r="I58" s="240"/>
      <c r="J58" s="240"/>
      <c r="K58" s="240"/>
      <c r="L58" s="240"/>
    </row>
    <row r="59" spans="1:12" ht="16.5" x14ac:dyDescent="0.25">
      <c r="A59" s="230"/>
      <c r="C59" s="17" t="s">
        <v>212</v>
      </c>
      <c r="G59" s="17" t="s">
        <v>179</v>
      </c>
      <c r="H59" s="247" t="s">
        <v>213</v>
      </c>
      <c r="L59" s="248"/>
    </row>
    <row r="60" spans="1:12" ht="18" customHeight="1" x14ac:dyDescent="0.25">
      <c r="C60" s="247" t="s">
        <v>214</v>
      </c>
      <c r="D60" s="247"/>
      <c r="E60" s="247"/>
      <c r="F60" s="247"/>
      <c r="G60" s="17" t="s">
        <v>179</v>
      </c>
      <c r="H60" s="17" t="s">
        <v>215</v>
      </c>
      <c r="K60" s="17"/>
      <c r="L60" s="248"/>
    </row>
    <row r="61" spans="1:12" ht="18.75" customHeight="1" x14ac:dyDescent="0.25">
      <c r="C61" s="247" t="s">
        <v>216</v>
      </c>
      <c r="D61" s="247"/>
      <c r="E61" s="247"/>
      <c r="F61" s="247"/>
      <c r="G61" s="17" t="s">
        <v>179</v>
      </c>
      <c r="H61" s="17" t="s">
        <v>217</v>
      </c>
      <c r="K61" s="17"/>
      <c r="L61" s="248"/>
    </row>
    <row r="62" spans="1:12" ht="18.75" customHeight="1" x14ac:dyDescent="0.25">
      <c r="C62" s="247" t="s">
        <v>218</v>
      </c>
      <c r="D62" s="247"/>
      <c r="E62" s="247"/>
      <c r="F62" s="247"/>
      <c r="G62" s="17" t="s">
        <v>179</v>
      </c>
      <c r="H62" s="17" t="s">
        <v>219</v>
      </c>
      <c r="K62" s="17"/>
      <c r="L62" s="248"/>
    </row>
    <row r="63" spans="1:12" ht="18.75" customHeight="1" x14ac:dyDescent="0.25">
      <c r="C63" s="247" t="s">
        <v>220</v>
      </c>
      <c r="D63" s="247"/>
      <c r="E63" s="247"/>
      <c r="F63" s="247"/>
      <c r="G63" s="17" t="s">
        <v>179</v>
      </c>
      <c r="H63" s="17" t="s">
        <v>221</v>
      </c>
      <c r="K63" s="17"/>
      <c r="L63" s="248"/>
    </row>
    <row r="64" spans="1:12" ht="18.75" customHeight="1" x14ac:dyDescent="0.25">
      <c r="B64" s="17" t="s">
        <v>222</v>
      </c>
      <c r="L64" s="248"/>
    </row>
    <row r="65" spans="1:20" ht="18.95" customHeight="1" x14ac:dyDescent="0.25">
      <c r="B65" s="250" t="s">
        <v>8</v>
      </c>
      <c r="C65" s="17" t="s">
        <v>223</v>
      </c>
      <c r="G65" s="231" t="s">
        <v>179</v>
      </c>
      <c r="H65" s="231" t="s">
        <v>224</v>
      </c>
      <c r="L65" s="248"/>
    </row>
    <row r="66" spans="1:20" ht="18.95" customHeight="1" x14ac:dyDescent="0.25">
      <c r="G66" s="231"/>
      <c r="H66" s="17" t="s">
        <v>225</v>
      </c>
      <c r="L66" s="248"/>
    </row>
    <row r="67" spans="1:20" ht="18.95" customHeight="1" x14ac:dyDescent="0.25">
      <c r="G67" s="231"/>
      <c r="H67" s="17"/>
    </row>
    <row r="68" spans="1:20" ht="16.5" x14ac:dyDescent="0.25">
      <c r="A68" s="239" t="s">
        <v>226</v>
      </c>
      <c r="B68" s="19" t="s">
        <v>227</v>
      </c>
      <c r="L68" s="232" t="s">
        <v>167</v>
      </c>
    </row>
    <row r="69" spans="1:20" ht="7.5" customHeight="1" x14ac:dyDescent="0.25">
      <c r="A69" s="230"/>
      <c r="B69" s="19"/>
    </row>
    <row r="70" spans="1:20" ht="16.5" customHeight="1" x14ac:dyDescent="0.25">
      <c r="B70" s="240" t="s">
        <v>228</v>
      </c>
      <c r="C70" s="240"/>
      <c r="D70" s="240"/>
      <c r="E70" s="240"/>
      <c r="F70" s="240"/>
      <c r="G70" s="240"/>
      <c r="H70" s="240"/>
      <c r="I70" s="240"/>
      <c r="J70" s="240"/>
      <c r="K70" s="240"/>
      <c r="L70" s="240"/>
      <c r="M70" s="240"/>
      <c r="N70" s="240"/>
      <c r="O70" s="240"/>
      <c r="P70" s="240"/>
      <c r="Q70" s="240"/>
      <c r="R70" s="240"/>
      <c r="S70" s="240"/>
      <c r="T70" s="240"/>
    </row>
    <row r="71" spans="1:20" ht="16.5" customHeight="1" x14ac:dyDescent="0.25">
      <c r="B71" s="240"/>
      <c r="C71" s="240"/>
      <c r="D71" s="240"/>
      <c r="E71" s="240"/>
      <c r="F71" s="240"/>
      <c r="G71" s="240"/>
      <c r="H71" s="240"/>
      <c r="I71" s="240"/>
      <c r="J71" s="240"/>
      <c r="K71" s="240"/>
      <c r="L71" s="240"/>
      <c r="M71" s="240"/>
      <c r="N71" s="240"/>
      <c r="O71" s="240"/>
      <c r="P71" s="240"/>
      <c r="Q71" s="240"/>
      <c r="R71" s="240"/>
      <c r="S71" s="240"/>
      <c r="T71" s="240"/>
    </row>
    <row r="72" spans="1:20" ht="3.75" customHeight="1" x14ac:dyDescent="0.25">
      <c r="A72" s="230"/>
      <c r="B72" s="19"/>
    </row>
    <row r="73" spans="1:20" ht="16.5" x14ac:dyDescent="0.25">
      <c r="B73" s="19" t="s">
        <v>8</v>
      </c>
      <c r="C73" s="19" t="s">
        <v>229</v>
      </c>
    </row>
    <row r="74" spans="1:20" ht="16.5" customHeight="1" x14ac:dyDescent="0.25">
      <c r="C74" s="240" t="s">
        <v>230</v>
      </c>
      <c r="D74" s="240"/>
      <c r="E74" s="240"/>
      <c r="F74" s="240"/>
      <c r="G74" s="240"/>
      <c r="H74" s="240"/>
      <c r="I74" s="240"/>
      <c r="J74" s="240"/>
      <c r="K74" s="240"/>
      <c r="L74" s="240"/>
      <c r="M74" s="240"/>
      <c r="N74" s="240"/>
      <c r="O74" s="240"/>
      <c r="P74" s="240"/>
      <c r="Q74" s="240"/>
      <c r="R74" s="240"/>
      <c r="S74" s="240"/>
      <c r="T74" s="240"/>
    </row>
    <row r="75" spans="1:20" ht="16.5" customHeight="1" x14ac:dyDescent="0.25">
      <c r="C75" s="240"/>
      <c r="D75" s="240"/>
      <c r="E75" s="240"/>
      <c r="F75" s="240"/>
      <c r="G75" s="240"/>
      <c r="H75" s="240"/>
      <c r="I75" s="240"/>
      <c r="J75" s="240"/>
      <c r="K75" s="240"/>
      <c r="L75" s="240"/>
      <c r="M75" s="240"/>
      <c r="N75" s="240"/>
      <c r="O75" s="240"/>
      <c r="P75" s="240"/>
      <c r="Q75" s="240"/>
      <c r="R75" s="240"/>
      <c r="S75" s="240"/>
      <c r="T75" s="240"/>
    </row>
    <row r="76" spans="1:20" x14ac:dyDescent="0.25">
      <c r="C76" s="240" t="s">
        <v>231</v>
      </c>
      <c r="D76" s="240"/>
      <c r="E76" s="240"/>
      <c r="F76" s="240"/>
      <c r="G76" s="240"/>
      <c r="H76" s="240"/>
      <c r="I76" s="240"/>
      <c r="J76" s="240"/>
      <c r="K76" s="240"/>
      <c r="L76" s="240"/>
      <c r="M76" s="240"/>
      <c r="N76" s="240"/>
      <c r="O76" s="240"/>
      <c r="P76" s="240"/>
      <c r="Q76" s="240"/>
      <c r="R76" s="240"/>
      <c r="S76" s="240"/>
      <c r="T76" s="240"/>
    </row>
    <row r="77" spans="1:20" ht="15.75" customHeight="1" x14ac:dyDescent="0.25">
      <c r="C77" s="240"/>
      <c r="D77" s="240"/>
      <c r="E77" s="240"/>
      <c r="F77" s="240"/>
      <c r="G77" s="240"/>
      <c r="H77" s="240"/>
      <c r="I77" s="240"/>
      <c r="J77" s="240"/>
      <c r="K77" s="240"/>
      <c r="L77" s="240"/>
      <c r="M77" s="240"/>
      <c r="N77" s="240"/>
      <c r="O77" s="240"/>
      <c r="P77" s="240"/>
      <c r="Q77" s="240"/>
      <c r="R77" s="240"/>
      <c r="S77" s="240"/>
      <c r="T77" s="240"/>
    </row>
    <row r="78" spans="1:20" ht="18.75" customHeight="1" x14ac:dyDescent="0.25">
      <c r="C78" s="240" t="s">
        <v>232</v>
      </c>
      <c r="D78" s="240"/>
      <c r="E78" s="240"/>
      <c r="F78" s="240"/>
      <c r="G78" s="240"/>
      <c r="H78" s="240"/>
      <c r="I78" s="240"/>
      <c r="J78" s="240"/>
      <c r="K78" s="240"/>
      <c r="L78" s="240"/>
      <c r="M78" s="240"/>
      <c r="N78" s="240"/>
      <c r="O78" s="240"/>
      <c r="P78" s="240"/>
      <c r="Q78" s="240"/>
      <c r="R78" s="240"/>
      <c r="S78" s="240"/>
      <c r="T78" s="240"/>
    </row>
    <row r="79" spans="1:20" ht="15.75" customHeight="1" x14ac:dyDescent="0.25">
      <c r="C79" s="240" t="s">
        <v>233</v>
      </c>
      <c r="D79" s="240"/>
      <c r="E79" s="240"/>
      <c r="F79" s="240"/>
      <c r="G79" s="240"/>
      <c r="H79" s="240"/>
      <c r="I79" s="240"/>
      <c r="J79" s="240"/>
      <c r="K79" s="240"/>
      <c r="L79" s="240"/>
      <c r="M79" s="240"/>
      <c r="N79" s="240"/>
      <c r="O79" s="240"/>
      <c r="P79" s="240"/>
      <c r="Q79" s="240"/>
      <c r="R79" s="240"/>
      <c r="S79" s="240"/>
      <c r="T79" s="240"/>
    </row>
    <row r="80" spans="1:20" ht="18" customHeight="1" x14ac:dyDescent="0.25">
      <c r="C80" s="240"/>
      <c r="D80" s="240"/>
      <c r="E80" s="240"/>
      <c r="F80" s="240"/>
      <c r="G80" s="240"/>
      <c r="H80" s="240"/>
      <c r="I80" s="240"/>
      <c r="J80" s="240"/>
      <c r="K80" s="240"/>
      <c r="L80" s="240"/>
      <c r="M80" s="240"/>
      <c r="N80" s="240"/>
      <c r="O80" s="240"/>
      <c r="P80" s="240"/>
      <c r="Q80" s="240"/>
      <c r="R80" s="240"/>
      <c r="S80" s="240"/>
      <c r="T80" s="240"/>
    </row>
    <row r="81" spans="2:20" ht="16.5" customHeight="1" x14ac:dyDescent="0.25">
      <c r="C81" s="240" t="s">
        <v>234</v>
      </c>
      <c r="D81" s="240"/>
      <c r="E81" s="240"/>
      <c r="F81" s="240"/>
      <c r="G81" s="240"/>
      <c r="H81" s="240"/>
      <c r="I81" s="240"/>
      <c r="J81" s="240"/>
      <c r="K81" s="240"/>
      <c r="L81" s="240"/>
      <c r="M81" s="240"/>
      <c r="N81" s="240"/>
      <c r="O81" s="240"/>
      <c r="P81" s="240"/>
      <c r="Q81" s="240"/>
      <c r="R81" s="240"/>
      <c r="S81" s="240"/>
      <c r="T81" s="240"/>
    </row>
    <row r="82" spans="2:20" ht="16.5" customHeight="1" x14ac:dyDescent="0.25">
      <c r="C82" s="240"/>
      <c r="D82" s="240"/>
      <c r="E82" s="240"/>
      <c r="F82" s="240"/>
      <c r="G82" s="240"/>
      <c r="H82" s="240"/>
      <c r="I82" s="240"/>
      <c r="J82" s="240"/>
      <c r="K82" s="240"/>
      <c r="L82" s="240"/>
      <c r="M82" s="240"/>
      <c r="N82" s="240"/>
      <c r="O82" s="240"/>
      <c r="P82" s="240"/>
      <c r="Q82" s="240"/>
      <c r="R82" s="240"/>
      <c r="S82" s="240"/>
      <c r="T82" s="240"/>
    </row>
    <row r="83" spans="2:20" ht="16.5" customHeight="1" x14ac:dyDescent="0.25">
      <c r="C83" s="240"/>
      <c r="D83" s="240"/>
      <c r="E83" s="240"/>
      <c r="F83" s="240"/>
      <c r="G83" s="240"/>
      <c r="H83" s="240"/>
      <c r="I83" s="240"/>
      <c r="J83" s="240"/>
      <c r="K83" s="240"/>
      <c r="L83" s="240"/>
      <c r="M83" s="240"/>
      <c r="N83" s="240"/>
      <c r="O83" s="240"/>
      <c r="P83" s="240"/>
      <c r="Q83" s="240"/>
      <c r="R83" s="240"/>
      <c r="S83" s="240"/>
      <c r="T83" s="240"/>
    </row>
    <row r="84" spans="2:20" ht="18.75" customHeight="1" x14ac:dyDescent="0.25">
      <c r="C84" s="240" t="s">
        <v>235</v>
      </c>
      <c r="D84" s="240"/>
      <c r="E84" s="240"/>
      <c r="F84" s="240"/>
      <c r="G84" s="240"/>
      <c r="H84" s="240"/>
      <c r="I84" s="240"/>
      <c r="J84" s="240"/>
      <c r="K84" s="240"/>
      <c r="L84" s="240"/>
      <c r="M84" s="240"/>
      <c r="N84" s="240"/>
      <c r="O84" s="240"/>
      <c r="P84" s="240"/>
      <c r="Q84" s="240"/>
      <c r="R84" s="240"/>
      <c r="S84" s="240"/>
      <c r="T84" s="240"/>
    </row>
    <row r="85" spans="2:20" ht="7.5" customHeight="1" x14ac:dyDescent="0.25">
      <c r="C85" s="240"/>
      <c r="D85" s="240"/>
      <c r="E85" s="240"/>
      <c r="F85" s="240"/>
      <c r="G85" s="240"/>
      <c r="H85" s="240"/>
      <c r="I85" s="240"/>
      <c r="J85" s="240"/>
      <c r="K85" s="240"/>
      <c r="L85" s="240"/>
      <c r="M85" s="240"/>
      <c r="N85" s="240"/>
      <c r="O85" s="240"/>
      <c r="P85" s="240"/>
      <c r="Q85" s="240"/>
      <c r="R85" s="240"/>
      <c r="S85" s="240"/>
      <c r="T85" s="240"/>
    </row>
    <row r="86" spans="2:20" ht="16.5" x14ac:dyDescent="0.25">
      <c r="B86" s="19" t="s">
        <v>11</v>
      </c>
      <c r="C86" s="19" t="s">
        <v>55</v>
      </c>
      <c r="D86" s="19"/>
    </row>
    <row r="87" spans="2:20" ht="16.5" customHeight="1" x14ac:dyDescent="0.25">
      <c r="C87" s="240" t="s">
        <v>237</v>
      </c>
      <c r="D87" s="240"/>
      <c r="E87" s="240"/>
      <c r="F87" s="240"/>
      <c r="G87" s="240"/>
      <c r="H87" s="240"/>
      <c r="I87" s="240"/>
      <c r="J87" s="240"/>
      <c r="K87" s="240"/>
      <c r="L87" s="240"/>
      <c r="M87" s="240"/>
      <c r="N87" s="240"/>
      <c r="O87" s="240"/>
      <c r="P87" s="240"/>
      <c r="Q87" s="240"/>
      <c r="R87" s="240"/>
      <c r="S87" s="240"/>
      <c r="T87" s="240"/>
    </row>
    <row r="88" spans="2:20" ht="18.75" customHeight="1" x14ac:dyDescent="0.25">
      <c r="C88" s="240"/>
      <c r="D88" s="240"/>
      <c r="E88" s="240"/>
      <c r="F88" s="240"/>
      <c r="G88" s="240"/>
      <c r="H88" s="240"/>
      <c r="I88" s="240"/>
      <c r="J88" s="240"/>
      <c r="K88" s="240"/>
      <c r="L88" s="240"/>
      <c r="M88" s="240"/>
      <c r="N88" s="240"/>
      <c r="O88" s="240"/>
      <c r="P88" s="240"/>
      <c r="Q88" s="240"/>
      <c r="R88" s="240"/>
      <c r="S88" s="240"/>
      <c r="T88" s="240"/>
    </row>
    <row r="89" spans="2:20" ht="16.5" customHeight="1" x14ac:dyDescent="0.25">
      <c r="C89" s="240" t="s">
        <v>238</v>
      </c>
      <c r="D89" s="240"/>
      <c r="E89" s="240"/>
      <c r="F89" s="240"/>
      <c r="G89" s="240"/>
      <c r="H89" s="240"/>
      <c r="I89" s="240"/>
      <c r="J89" s="240"/>
      <c r="K89" s="240"/>
      <c r="L89" s="240"/>
      <c r="M89" s="240"/>
      <c r="N89" s="240"/>
      <c r="O89" s="240"/>
      <c r="P89" s="240"/>
      <c r="Q89" s="240"/>
      <c r="R89" s="240"/>
      <c r="S89" s="240"/>
      <c r="T89" s="240"/>
    </row>
    <row r="90" spans="2:20" x14ac:dyDescent="0.25">
      <c r="C90" s="240"/>
      <c r="D90" s="240"/>
      <c r="E90" s="240"/>
      <c r="F90" s="240"/>
      <c r="G90" s="240"/>
      <c r="H90" s="240"/>
      <c r="I90" s="240"/>
      <c r="J90" s="240"/>
      <c r="K90" s="240"/>
      <c r="L90" s="240"/>
      <c r="M90" s="240"/>
      <c r="N90" s="240"/>
      <c r="O90" s="240"/>
      <c r="P90" s="240"/>
      <c r="Q90" s="240"/>
      <c r="R90" s="240"/>
      <c r="S90" s="240"/>
      <c r="T90" s="240"/>
    </row>
    <row r="91" spans="2:20" ht="5.25" customHeight="1" x14ac:dyDescent="0.25">
      <c r="C91" s="242"/>
      <c r="D91" s="242"/>
      <c r="E91" s="242"/>
      <c r="F91" s="242"/>
      <c r="G91" s="242"/>
      <c r="H91" s="242"/>
      <c r="I91" s="242"/>
      <c r="J91" s="242"/>
      <c r="K91" s="242"/>
      <c r="L91" s="242"/>
      <c r="M91" s="242"/>
      <c r="N91" s="242"/>
      <c r="O91" s="242"/>
      <c r="P91" s="242"/>
      <c r="Q91" s="242"/>
      <c r="R91" s="242"/>
      <c r="S91" s="242"/>
      <c r="T91" s="242"/>
    </row>
    <row r="92" spans="2:20" ht="18.75" customHeight="1" x14ac:dyDescent="0.25">
      <c r="B92" s="19" t="s">
        <v>15</v>
      </c>
      <c r="C92" s="19" t="s">
        <v>239</v>
      </c>
      <c r="D92" s="19"/>
      <c r="H92" s="252"/>
      <c r="I92" s="17"/>
    </row>
    <row r="93" spans="2:20" ht="16.5" customHeight="1" x14ac:dyDescent="0.25">
      <c r="C93" s="240" t="s">
        <v>240</v>
      </c>
      <c r="D93" s="240"/>
      <c r="E93" s="240"/>
      <c r="F93" s="240"/>
      <c r="G93" s="240"/>
      <c r="H93" s="240"/>
      <c r="I93" s="240"/>
      <c r="J93" s="240"/>
      <c r="K93" s="240"/>
      <c r="L93" s="240"/>
      <c r="M93" s="240"/>
      <c r="N93" s="240"/>
      <c r="O93" s="240"/>
      <c r="P93" s="240"/>
      <c r="Q93" s="240"/>
      <c r="R93" s="240"/>
      <c r="S93" s="240"/>
      <c r="T93" s="240"/>
    </row>
    <row r="94" spans="2:20" ht="20.25" customHeight="1" x14ac:dyDescent="0.25">
      <c r="C94" s="240"/>
      <c r="D94" s="240"/>
      <c r="E94" s="240"/>
      <c r="F94" s="240"/>
      <c r="G94" s="240"/>
      <c r="H94" s="240"/>
      <c r="I94" s="240"/>
      <c r="J94" s="240"/>
      <c r="K94" s="240"/>
      <c r="L94" s="240"/>
      <c r="M94" s="240"/>
      <c r="N94" s="240"/>
      <c r="O94" s="240"/>
      <c r="P94" s="240"/>
      <c r="Q94" s="240"/>
      <c r="R94" s="240"/>
      <c r="S94" s="240"/>
      <c r="T94" s="240"/>
    </row>
    <row r="95" spans="2:20" ht="19.5" customHeight="1" x14ac:dyDescent="0.25">
      <c r="C95" s="240" t="s">
        <v>241</v>
      </c>
      <c r="D95" s="240"/>
      <c r="E95" s="240"/>
      <c r="F95" s="240"/>
      <c r="G95" s="240"/>
      <c r="H95" s="240"/>
      <c r="I95" s="240"/>
      <c r="J95" s="240"/>
      <c r="K95" s="240"/>
      <c r="L95" s="240"/>
      <c r="M95" s="240"/>
      <c r="N95" s="240"/>
      <c r="O95" s="240"/>
      <c r="P95" s="240"/>
      <c r="Q95" s="240"/>
      <c r="R95" s="240"/>
      <c r="S95" s="240"/>
      <c r="T95" s="240"/>
    </row>
    <row r="96" spans="2:20" x14ac:dyDescent="0.25">
      <c r="C96" s="242"/>
      <c r="D96" s="242"/>
      <c r="E96" s="242"/>
      <c r="F96" s="242"/>
      <c r="G96" s="242"/>
      <c r="H96" s="242"/>
      <c r="I96" s="242"/>
      <c r="J96" s="242"/>
      <c r="K96" s="242"/>
      <c r="L96" s="242"/>
      <c r="M96" s="242"/>
      <c r="N96" s="242"/>
      <c r="O96" s="242"/>
      <c r="P96" s="242"/>
      <c r="Q96" s="242"/>
      <c r="R96" s="242"/>
      <c r="S96" s="242"/>
      <c r="T96" s="242"/>
    </row>
    <row r="97" spans="1:20" x14ac:dyDescent="0.25">
      <c r="C97" s="242"/>
      <c r="D97" s="242"/>
      <c r="E97" s="242"/>
      <c r="F97" s="242"/>
      <c r="G97" s="242"/>
      <c r="H97" s="242"/>
      <c r="I97" s="242"/>
      <c r="J97" s="242"/>
      <c r="K97" s="242"/>
      <c r="L97" s="242"/>
      <c r="M97" s="242"/>
      <c r="N97" s="242"/>
      <c r="O97" s="242"/>
      <c r="P97" s="242"/>
      <c r="Q97" s="242"/>
      <c r="R97" s="242"/>
      <c r="S97" s="242"/>
      <c r="T97" s="242"/>
    </row>
    <row r="98" spans="1:20" x14ac:dyDescent="0.25">
      <c r="C98" s="242"/>
      <c r="D98" s="242"/>
      <c r="E98" s="242"/>
      <c r="F98" s="242"/>
      <c r="G98" s="242"/>
      <c r="H98" s="242"/>
      <c r="I98" s="242"/>
      <c r="J98" s="242"/>
      <c r="K98" s="242"/>
      <c r="L98" s="242"/>
      <c r="M98" s="242"/>
      <c r="N98" s="242"/>
      <c r="O98" s="242"/>
      <c r="P98" s="242"/>
      <c r="Q98" s="242"/>
      <c r="R98" s="242"/>
      <c r="S98" s="242"/>
      <c r="T98" s="242"/>
    </row>
    <row r="99" spans="1:20" x14ac:dyDescent="0.25">
      <c r="C99" s="242"/>
      <c r="D99" s="242"/>
      <c r="E99" s="242"/>
      <c r="F99" s="242"/>
      <c r="G99" s="242"/>
      <c r="H99" s="242"/>
      <c r="I99" s="242"/>
      <c r="J99" s="242"/>
      <c r="K99" s="242"/>
      <c r="L99" s="242"/>
      <c r="M99" s="242"/>
      <c r="N99" s="242"/>
      <c r="O99" s="242"/>
      <c r="P99" s="242"/>
      <c r="Q99" s="242"/>
      <c r="R99" s="242"/>
      <c r="S99" s="242"/>
      <c r="T99" s="242"/>
    </row>
    <row r="100" spans="1:20" x14ac:dyDescent="0.25">
      <c r="C100" s="242"/>
      <c r="D100" s="242"/>
      <c r="E100" s="242"/>
      <c r="F100" s="242"/>
      <c r="G100" s="242"/>
      <c r="H100" s="242"/>
      <c r="I100" s="242"/>
      <c r="J100" s="242"/>
      <c r="K100" s="242"/>
      <c r="L100" s="242"/>
      <c r="M100" s="242"/>
      <c r="N100" s="242"/>
      <c r="O100" s="242"/>
      <c r="P100" s="242"/>
      <c r="Q100" s="242"/>
      <c r="R100" s="242"/>
      <c r="S100" s="242"/>
      <c r="T100" s="242"/>
    </row>
    <row r="101" spans="1:20" ht="6" customHeight="1" x14ac:dyDescent="0.25">
      <c r="C101" s="242"/>
      <c r="D101" s="242"/>
      <c r="E101" s="242"/>
      <c r="F101" s="242"/>
      <c r="G101" s="242"/>
      <c r="H101" s="242"/>
      <c r="I101" s="242"/>
      <c r="J101" s="242"/>
      <c r="K101" s="242"/>
      <c r="L101" s="242"/>
      <c r="M101" s="242"/>
      <c r="N101" s="242"/>
      <c r="O101" s="242"/>
      <c r="P101" s="242"/>
      <c r="Q101" s="242"/>
      <c r="R101" s="242"/>
      <c r="S101" s="242"/>
      <c r="T101" s="242"/>
    </row>
    <row r="102" spans="1:20" ht="17.25" customHeight="1" x14ac:dyDescent="0.25">
      <c r="A102" s="239" t="s">
        <v>226</v>
      </c>
      <c r="B102" s="19" t="s">
        <v>236</v>
      </c>
      <c r="E102" s="242"/>
      <c r="F102" s="242"/>
      <c r="G102" s="242"/>
      <c r="H102" s="242"/>
      <c r="I102" s="242"/>
      <c r="J102" s="242"/>
      <c r="K102" s="242"/>
      <c r="L102" s="242"/>
    </row>
    <row r="103" spans="1:20" ht="3.75" customHeight="1" x14ac:dyDescent="0.25">
      <c r="C103" s="242"/>
      <c r="D103" s="242"/>
      <c r="E103" s="242"/>
      <c r="F103" s="242"/>
      <c r="G103" s="242"/>
      <c r="H103" s="242"/>
      <c r="I103" s="242"/>
      <c r="J103" s="242"/>
      <c r="K103" s="242"/>
      <c r="L103" s="242"/>
      <c r="M103" s="242"/>
      <c r="N103" s="242"/>
      <c r="O103" s="242"/>
      <c r="P103" s="242"/>
      <c r="Q103" s="242"/>
      <c r="R103" s="242"/>
      <c r="S103" s="242"/>
      <c r="T103" s="242"/>
    </row>
    <row r="104" spans="1:20" ht="18.75" customHeight="1" x14ac:dyDescent="0.25">
      <c r="B104" s="19" t="s">
        <v>242</v>
      </c>
      <c r="C104" s="19" t="s">
        <v>61</v>
      </c>
      <c r="D104" s="253"/>
      <c r="E104" s="253"/>
      <c r="F104" s="253"/>
      <c r="G104" s="253"/>
      <c r="H104" s="253"/>
      <c r="I104" s="253"/>
      <c r="J104" s="254"/>
      <c r="K104" s="253"/>
      <c r="L104" s="254"/>
    </row>
    <row r="105" spans="1:20" ht="21" customHeight="1" x14ac:dyDescent="0.25">
      <c r="C105" s="238" t="s">
        <v>243</v>
      </c>
      <c r="D105" s="253"/>
      <c r="E105" s="253"/>
      <c r="F105" s="253"/>
      <c r="G105" s="253"/>
      <c r="H105" s="253"/>
      <c r="I105" s="253"/>
      <c r="J105" s="254"/>
      <c r="K105" s="253"/>
      <c r="L105" s="254"/>
    </row>
    <row r="106" spans="1:20" ht="3" customHeight="1" x14ac:dyDescent="0.25">
      <c r="C106" s="238"/>
      <c r="D106" s="253"/>
      <c r="E106" s="253"/>
      <c r="F106" s="253"/>
      <c r="G106" s="253"/>
      <c r="H106" s="253"/>
      <c r="I106" s="253"/>
      <c r="J106" s="254"/>
      <c r="K106" s="253"/>
      <c r="L106" s="254"/>
    </row>
    <row r="107" spans="1:20" ht="16.5" customHeight="1" x14ac:dyDescent="0.25">
      <c r="B107" s="19" t="s">
        <v>244</v>
      </c>
      <c r="C107" s="19" t="s">
        <v>57</v>
      </c>
      <c r="D107" s="253"/>
      <c r="E107" s="253"/>
      <c r="F107" s="253"/>
      <c r="G107" s="253"/>
      <c r="H107" s="253"/>
      <c r="I107" s="253"/>
      <c r="J107" s="254"/>
      <c r="K107" s="253"/>
      <c r="L107" s="254"/>
    </row>
    <row r="108" spans="1:20" ht="21" customHeight="1" x14ac:dyDescent="0.25">
      <c r="C108" s="238" t="s">
        <v>245</v>
      </c>
      <c r="D108" s="253"/>
      <c r="E108" s="253"/>
      <c r="F108" s="253"/>
      <c r="G108" s="253"/>
      <c r="H108" s="253"/>
      <c r="I108" s="253"/>
      <c r="J108" s="254"/>
      <c r="K108" s="253"/>
      <c r="L108" s="254"/>
    </row>
    <row r="109" spans="1:20" ht="3" customHeight="1" x14ac:dyDescent="0.25">
      <c r="C109" s="238"/>
      <c r="D109" s="253"/>
      <c r="E109" s="253"/>
      <c r="F109" s="253"/>
      <c r="G109" s="253"/>
      <c r="H109" s="253"/>
      <c r="I109" s="253"/>
      <c r="J109" s="254"/>
      <c r="K109" s="253"/>
      <c r="L109" s="254"/>
    </row>
    <row r="110" spans="1:20" ht="16.5" x14ac:dyDescent="0.25">
      <c r="B110" s="19" t="s">
        <v>246</v>
      </c>
      <c r="C110" s="19" t="s">
        <v>247</v>
      </c>
      <c r="D110" s="19"/>
    </row>
    <row r="111" spans="1:20" ht="16.5" customHeight="1" x14ac:dyDescent="0.25">
      <c r="C111" s="240" t="s">
        <v>248</v>
      </c>
      <c r="D111" s="240"/>
      <c r="E111" s="240"/>
      <c r="F111" s="240"/>
      <c r="G111" s="240"/>
      <c r="H111" s="240"/>
      <c r="I111" s="240"/>
      <c r="J111" s="240"/>
      <c r="K111" s="240"/>
      <c r="L111" s="240"/>
      <c r="M111" s="240"/>
      <c r="N111" s="240"/>
      <c r="O111" s="240"/>
      <c r="P111" s="240"/>
      <c r="Q111" s="240"/>
      <c r="R111" s="240"/>
      <c r="S111" s="240"/>
      <c r="T111" s="240"/>
    </row>
    <row r="112" spans="1:20" ht="16.5" customHeight="1" x14ac:dyDescent="0.25">
      <c r="C112" s="240"/>
      <c r="D112" s="240"/>
      <c r="E112" s="240"/>
      <c r="F112" s="240"/>
      <c r="G112" s="240"/>
      <c r="H112" s="240"/>
      <c r="I112" s="240"/>
      <c r="J112" s="240"/>
      <c r="K112" s="240"/>
      <c r="L112" s="240"/>
      <c r="M112" s="240"/>
      <c r="N112" s="240"/>
      <c r="O112" s="240"/>
      <c r="P112" s="240"/>
      <c r="Q112" s="240"/>
      <c r="R112" s="240"/>
      <c r="S112" s="240"/>
      <c r="T112" s="240"/>
    </row>
    <row r="113" spans="3:20" ht="16.5" customHeight="1" x14ac:dyDescent="0.25">
      <c r="C113" s="240"/>
      <c r="D113" s="240"/>
      <c r="E113" s="240"/>
      <c r="F113" s="240"/>
      <c r="G113" s="240"/>
      <c r="H113" s="240"/>
      <c r="I113" s="240"/>
      <c r="J113" s="240"/>
      <c r="K113" s="240"/>
      <c r="L113" s="240"/>
      <c r="M113" s="240"/>
      <c r="N113" s="240"/>
      <c r="O113" s="240"/>
      <c r="P113" s="240"/>
      <c r="Q113" s="240"/>
      <c r="R113" s="240"/>
      <c r="S113" s="240"/>
      <c r="T113" s="240"/>
    </row>
    <row r="114" spans="3:20" ht="16.5" customHeight="1" x14ac:dyDescent="0.25">
      <c r="C114" s="240" t="s">
        <v>249</v>
      </c>
      <c r="D114" s="240"/>
      <c r="E114" s="240"/>
      <c r="F114" s="240"/>
      <c r="G114" s="240"/>
      <c r="H114" s="240"/>
      <c r="I114" s="240"/>
      <c r="J114" s="240"/>
      <c r="K114" s="240"/>
      <c r="L114" s="240"/>
      <c r="M114" s="240"/>
      <c r="N114" s="240"/>
      <c r="O114" s="240"/>
      <c r="P114" s="240"/>
      <c r="Q114" s="240"/>
      <c r="R114" s="240"/>
      <c r="S114" s="240"/>
      <c r="T114" s="240"/>
    </row>
    <row r="115" spans="3:20" x14ac:dyDescent="0.25">
      <c r="C115" s="240"/>
      <c r="D115" s="240"/>
      <c r="E115" s="240"/>
      <c r="F115" s="240"/>
      <c r="G115" s="240"/>
      <c r="H115" s="240"/>
      <c r="I115" s="240"/>
      <c r="J115" s="240"/>
      <c r="K115" s="240"/>
      <c r="L115" s="240"/>
      <c r="M115" s="240"/>
      <c r="N115" s="240"/>
      <c r="O115" s="240"/>
      <c r="P115" s="240"/>
      <c r="Q115" s="240"/>
      <c r="R115" s="240"/>
      <c r="S115" s="240"/>
      <c r="T115" s="240"/>
    </row>
    <row r="116" spans="3:20" x14ac:dyDescent="0.25">
      <c r="C116" s="240"/>
      <c r="D116" s="240"/>
      <c r="E116" s="240"/>
      <c r="F116" s="240"/>
      <c r="G116" s="240"/>
      <c r="H116" s="240"/>
      <c r="I116" s="240"/>
      <c r="J116" s="240"/>
      <c r="K116" s="240"/>
      <c r="L116" s="240"/>
      <c r="M116" s="240"/>
      <c r="N116" s="240"/>
      <c r="O116" s="240"/>
      <c r="P116" s="240"/>
      <c r="Q116" s="240"/>
      <c r="R116" s="240"/>
      <c r="S116" s="240"/>
      <c r="T116" s="240"/>
    </row>
    <row r="117" spans="3:20" x14ac:dyDescent="0.25">
      <c r="C117" s="240"/>
      <c r="D117" s="240"/>
      <c r="E117" s="240"/>
      <c r="F117" s="240"/>
      <c r="G117" s="240"/>
      <c r="H117" s="240"/>
      <c r="I117" s="240"/>
      <c r="J117" s="240"/>
      <c r="K117" s="240"/>
      <c r="L117" s="240"/>
      <c r="M117" s="240"/>
      <c r="N117" s="240"/>
      <c r="O117" s="240"/>
      <c r="P117" s="240"/>
      <c r="Q117" s="240"/>
      <c r="R117" s="240"/>
      <c r="S117" s="240"/>
      <c r="T117" s="240"/>
    </row>
    <row r="118" spans="3:20" ht="9.75" customHeight="1" x14ac:dyDescent="0.25">
      <c r="C118" s="242"/>
      <c r="D118" s="242"/>
      <c r="E118" s="242"/>
      <c r="F118" s="242"/>
      <c r="G118" s="242"/>
      <c r="H118" s="242"/>
      <c r="I118" s="242"/>
      <c r="J118" s="242"/>
      <c r="K118" s="242"/>
      <c r="L118" s="242"/>
    </row>
    <row r="119" spans="3:20" ht="20.25" customHeight="1" x14ac:dyDescent="0.25">
      <c r="C119" s="255" t="s">
        <v>250</v>
      </c>
      <c r="D119" s="255"/>
      <c r="E119" s="255"/>
      <c r="F119" s="256" t="s">
        <v>251</v>
      </c>
      <c r="G119" s="256"/>
      <c r="H119" s="257" t="s">
        <v>252</v>
      </c>
      <c r="I119" s="17"/>
      <c r="J119" s="17"/>
      <c r="K119" s="242"/>
      <c r="L119" s="242"/>
    </row>
    <row r="120" spans="3:20" ht="20.25" customHeight="1" x14ac:dyDescent="0.25">
      <c r="C120" s="258" t="s">
        <v>253</v>
      </c>
      <c r="D120" s="259" t="s">
        <v>254</v>
      </c>
      <c r="E120" s="260"/>
      <c r="F120" s="261"/>
      <c r="G120" s="262"/>
      <c r="H120" s="263"/>
      <c r="I120" s="17"/>
      <c r="J120" s="17"/>
      <c r="K120" s="242"/>
      <c r="L120" s="242"/>
    </row>
    <row r="121" spans="3:20" ht="20.25" customHeight="1" x14ac:dyDescent="0.25">
      <c r="C121" s="258"/>
      <c r="D121" s="259" t="s">
        <v>255</v>
      </c>
      <c r="E121" s="260"/>
      <c r="F121" s="261" t="s">
        <v>256</v>
      </c>
      <c r="G121" s="262"/>
      <c r="H121" s="264">
        <v>0.25</v>
      </c>
      <c r="I121" s="17"/>
      <c r="J121" s="17"/>
      <c r="K121" s="242"/>
      <c r="L121" s="242"/>
    </row>
    <row r="122" spans="3:20" ht="20.25" customHeight="1" x14ac:dyDescent="0.25">
      <c r="C122" s="258"/>
      <c r="D122" s="259" t="s">
        <v>257</v>
      </c>
      <c r="E122" s="260"/>
      <c r="F122" s="261" t="s">
        <v>258</v>
      </c>
      <c r="G122" s="262"/>
      <c r="H122" s="265">
        <v>0.125</v>
      </c>
      <c r="I122" s="17"/>
      <c r="J122" s="17"/>
      <c r="K122" s="242"/>
      <c r="L122" s="242"/>
    </row>
    <row r="123" spans="3:20" ht="20.25" customHeight="1" x14ac:dyDescent="0.25">
      <c r="C123" s="258"/>
      <c r="D123" s="259" t="s">
        <v>259</v>
      </c>
      <c r="E123" s="260"/>
      <c r="F123" s="261" t="s">
        <v>260</v>
      </c>
      <c r="G123" s="262"/>
      <c r="H123" s="266">
        <v>6.25E-2</v>
      </c>
      <c r="I123" s="17"/>
      <c r="J123" s="17"/>
      <c r="K123" s="242"/>
      <c r="L123" s="242"/>
    </row>
    <row r="124" spans="3:20" ht="20.25" customHeight="1" x14ac:dyDescent="0.25">
      <c r="C124" s="258"/>
      <c r="D124" s="259" t="s">
        <v>261</v>
      </c>
      <c r="E124" s="260"/>
      <c r="F124" s="261" t="s">
        <v>262</v>
      </c>
      <c r="G124" s="262"/>
      <c r="H124" s="264">
        <v>0.05</v>
      </c>
      <c r="I124" s="17"/>
      <c r="J124" s="17"/>
      <c r="K124" s="242"/>
      <c r="L124" s="242"/>
    </row>
    <row r="125" spans="3:20" ht="20.25" customHeight="1" x14ac:dyDescent="0.25">
      <c r="C125" s="258" t="s">
        <v>263</v>
      </c>
      <c r="D125" s="240" t="s">
        <v>264</v>
      </c>
      <c r="E125" s="267"/>
      <c r="F125" s="261"/>
      <c r="G125" s="262"/>
      <c r="H125" s="268"/>
      <c r="I125" s="242"/>
      <c r="J125" s="242"/>
      <c r="K125" s="242"/>
      <c r="L125" s="242"/>
    </row>
    <row r="126" spans="3:20" ht="20.25" customHeight="1" x14ac:dyDescent="0.25">
      <c r="C126" s="258"/>
      <c r="D126" s="240" t="s">
        <v>265</v>
      </c>
      <c r="E126" s="267"/>
      <c r="F126" s="261" t="s">
        <v>262</v>
      </c>
      <c r="G126" s="262"/>
      <c r="H126" s="264">
        <v>0.05</v>
      </c>
      <c r="I126" s="242"/>
      <c r="J126" s="242"/>
      <c r="K126" s="242"/>
      <c r="L126" s="242"/>
    </row>
    <row r="127" spans="3:20" ht="20.25" customHeight="1" x14ac:dyDescent="0.25">
      <c r="C127" s="269"/>
      <c r="D127" s="270" t="s">
        <v>266</v>
      </c>
      <c r="E127" s="271"/>
      <c r="F127" s="272" t="s">
        <v>267</v>
      </c>
      <c r="G127" s="273"/>
      <c r="H127" s="274">
        <v>0.1</v>
      </c>
      <c r="I127" s="242"/>
      <c r="J127" s="242"/>
      <c r="K127" s="242"/>
      <c r="L127" s="242"/>
    </row>
    <row r="128" spans="3:20" ht="9.75" customHeight="1" x14ac:dyDescent="0.25">
      <c r="C128" s="242"/>
      <c r="D128" s="242"/>
      <c r="E128" s="242"/>
      <c r="F128" s="242"/>
      <c r="G128" s="242"/>
      <c r="H128" s="242"/>
      <c r="I128" s="242"/>
      <c r="J128" s="242"/>
      <c r="K128" s="242"/>
      <c r="L128" s="242"/>
    </row>
    <row r="129" spans="1:22" ht="18.75" customHeight="1" x14ac:dyDescent="0.25">
      <c r="C129" s="275" t="s">
        <v>268</v>
      </c>
      <c r="D129" s="275"/>
      <c r="E129" s="275"/>
      <c r="F129" s="275"/>
      <c r="G129" s="275"/>
      <c r="H129" s="275"/>
      <c r="I129" s="275"/>
      <c r="J129" s="275"/>
      <c r="K129" s="275"/>
      <c r="L129" s="275"/>
      <c r="M129" s="275"/>
      <c r="N129" s="275"/>
      <c r="O129" s="275"/>
      <c r="P129" s="275"/>
      <c r="Q129" s="275"/>
      <c r="R129" s="275"/>
      <c r="S129" s="275"/>
      <c r="T129" s="275"/>
    </row>
    <row r="130" spans="1:22" ht="18.75" customHeight="1" x14ac:dyDescent="0.25">
      <c r="C130" s="238" t="s">
        <v>269</v>
      </c>
      <c r="D130" s="240" t="s">
        <v>270</v>
      </c>
      <c r="E130" s="240"/>
      <c r="F130" s="240"/>
      <c r="G130" s="240"/>
      <c r="H130" s="240"/>
      <c r="I130" s="240"/>
      <c r="J130" s="240"/>
      <c r="K130" s="240"/>
      <c r="L130" s="240"/>
      <c r="M130" s="240"/>
      <c r="N130" s="240"/>
      <c r="O130" s="240"/>
      <c r="P130" s="240"/>
      <c r="Q130" s="240"/>
      <c r="R130" s="240"/>
      <c r="S130" s="240"/>
      <c r="T130" s="240"/>
    </row>
    <row r="131" spans="1:22" ht="18.75" customHeight="1" x14ac:dyDescent="0.25">
      <c r="C131" s="253" t="s">
        <v>271</v>
      </c>
      <c r="D131" s="240" t="s">
        <v>272</v>
      </c>
      <c r="E131" s="240"/>
      <c r="F131" s="240"/>
      <c r="G131" s="240"/>
      <c r="H131" s="240"/>
      <c r="I131" s="240"/>
      <c r="J131" s="240"/>
      <c r="K131" s="240"/>
      <c r="L131" s="240"/>
      <c r="M131" s="240"/>
      <c r="N131" s="240"/>
      <c r="O131" s="240"/>
      <c r="P131" s="240"/>
      <c r="Q131" s="240"/>
      <c r="R131" s="240"/>
      <c r="S131" s="240"/>
      <c r="T131" s="240"/>
    </row>
    <row r="132" spans="1:22" ht="4.5" customHeight="1" x14ac:dyDescent="0.25">
      <c r="D132" s="242"/>
      <c r="E132" s="242"/>
      <c r="F132" s="242"/>
      <c r="G132" s="242"/>
      <c r="H132" s="242"/>
      <c r="I132" s="242"/>
      <c r="J132" s="242"/>
      <c r="K132" s="242"/>
      <c r="L132" s="242"/>
      <c r="M132" s="242"/>
      <c r="N132" s="242"/>
      <c r="O132" s="242"/>
      <c r="P132" s="242"/>
      <c r="Q132" s="242"/>
      <c r="R132" s="242"/>
      <c r="S132" s="242"/>
      <c r="T132" s="242"/>
    </row>
    <row r="133" spans="1:22" ht="16.5" x14ac:dyDescent="0.25">
      <c r="A133" s="241"/>
      <c r="B133" s="276" t="s">
        <v>273</v>
      </c>
      <c r="C133" s="19" t="s">
        <v>274</v>
      </c>
      <c r="F133" s="253"/>
      <c r="G133" s="253"/>
      <c r="H133" s="253"/>
      <c r="I133" s="253"/>
      <c r="J133" s="254"/>
      <c r="K133" s="253"/>
      <c r="L133" s="254"/>
    </row>
    <row r="134" spans="1:22" ht="17.25" customHeight="1" x14ac:dyDescent="0.25">
      <c r="A134" s="241"/>
      <c r="B134" s="242"/>
      <c r="C134" s="240" t="s">
        <v>275</v>
      </c>
      <c r="D134" s="240"/>
      <c r="E134" s="240"/>
      <c r="F134" s="240"/>
      <c r="G134" s="240"/>
      <c r="H134" s="240"/>
      <c r="I134" s="240"/>
      <c r="J134" s="240"/>
      <c r="K134" s="240"/>
      <c r="L134" s="240"/>
      <c r="M134" s="240"/>
      <c r="N134" s="240"/>
      <c r="O134" s="240"/>
      <c r="P134" s="240"/>
      <c r="Q134" s="240"/>
      <c r="R134" s="240"/>
      <c r="S134" s="240"/>
      <c r="T134" s="240"/>
    </row>
    <row r="135" spans="1:22" ht="17.25" customHeight="1" x14ac:dyDescent="0.25">
      <c r="A135" s="241"/>
      <c r="B135" s="242"/>
      <c r="C135" s="240"/>
      <c r="D135" s="240"/>
      <c r="E135" s="240"/>
      <c r="F135" s="240"/>
      <c r="G135" s="240"/>
      <c r="H135" s="240"/>
      <c r="I135" s="240"/>
      <c r="J135" s="240"/>
      <c r="K135" s="240"/>
      <c r="L135" s="240"/>
      <c r="M135" s="240"/>
      <c r="N135" s="240"/>
      <c r="O135" s="240"/>
      <c r="P135" s="240"/>
      <c r="Q135" s="240"/>
      <c r="R135" s="240"/>
      <c r="S135" s="240"/>
      <c r="T135" s="240"/>
    </row>
    <row r="136" spans="1:22" ht="17.25" customHeight="1" x14ac:dyDescent="0.25">
      <c r="A136" s="241"/>
      <c r="B136" s="242"/>
      <c r="C136" s="240"/>
      <c r="D136" s="240"/>
      <c r="E136" s="240"/>
      <c r="F136" s="240"/>
      <c r="G136" s="240"/>
      <c r="H136" s="240"/>
      <c r="I136" s="240"/>
      <c r="J136" s="240"/>
      <c r="K136" s="240"/>
      <c r="L136" s="240"/>
      <c r="M136" s="240"/>
      <c r="N136" s="240"/>
      <c r="O136" s="240"/>
      <c r="P136" s="240"/>
      <c r="Q136" s="240"/>
      <c r="R136" s="240"/>
      <c r="S136" s="240"/>
      <c r="T136" s="240"/>
    </row>
    <row r="137" spans="1:22" ht="12" hidden="1" customHeight="1" x14ac:dyDescent="0.25">
      <c r="A137" s="241"/>
      <c r="B137" s="242"/>
      <c r="F137" s="242"/>
      <c r="G137" s="242"/>
      <c r="H137" s="242"/>
      <c r="I137" s="242"/>
      <c r="J137" s="243"/>
      <c r="K137" s="242"/>
      <c r="L137" s="243"/>
    </row>
    <row r="138" spans="1:22" ht="15.75" hidden="1" customHeight="1" x14ac:dyDescent="0.25">
      <c r="A138" s="241"/>
      <c r="B138" s="242"/>
      <c r="F138" s="242"/>
      <c r="G138" s="242"/>
      <c r="H138" s="242"/>
      <c r="I138" s="242"/>
      <c r="J138" s="243"/>
      <c r="K138" s="242"/>
      <c r="L138" s="243"/>
    </row>
    <row r="139" spans="1:22" ht="15.75" hidden="1" customHeight="1" x14ac:dyDescent="0.25">
      <c r="A139" s="241"/>
      <c r="B139" s="242"/>
      <c r="F139" s="242"/>
      <c r="G139" s="242"/>
      <c r="H139" s="242"/>
      <c r="I139" s="242"/>
      <c r="J139" s="243"/>
      <c r="K139" s="242"/>
      <c r="L139" s="243"/>
    </row>
    <row r="140" spans="1:22" ht="5.25" customHeight="1" x14ac:dyDescent="0.25">
      <c r="A140" s="241"/>
      <c r="B140" s="242"/>
      <c r="F140" s="242"/>
      <c r="G140" s="242"/>
      <c r="H140" s="242"/>
      <c r="I140" s="242"/>
      <c r="J140" s="243"/>
      <c r="K140" s="242"/>
      <c r="L140" s="243"/>
    </row>
    <row r="141" spans="1:22" ht="16.5" x14ac:dyDescent="0.25">
      <c r="B141" s="19" t="s">
        <v>276</v>
      </c>
      <c r="C141" s="19" t="s">
        <v>277</v>
      </c>
      <c r="D141" s="19"/>
      <c r="M141" s="277"/>
      <c r="N141" s="277"/>
      <c r="O141" s="277"/>
      <c r="P141" s="277"/>
      <c r="Q141" s="277"/>
      <c r="R141" s="277"/>
      <c r="S141" s="277"/>
      <c r="T141" s="277"/>
      <c r="U141" s="277"/>
      <c r="V141" s="277"/>
    </row>
    <row r="142" spans="1:22" ht="16.5" x14ac:dyDescent="0.25">
      <c r="B142" s="19"/>
      <c r="C142" s="19" t="s">
        <v>269</v>
      </c>
      <c r="D142" s="19" t="s">
        <v>278</v>
      </c>
      <c r="M142" s="277"/>
      <c r="N142" s="277"/>
      <c r="O142" s="277"/>
      <c r="P142" s="277"/>
      <c r="Q142" s="277"/>
      <c r="R142" s="277"/>
      <c r="S142" s="277"/>
      <c r="T142" s="277"/>
      <c r="U142" s="277"/>
      <c r="V142" s="277"/>
    </row>
    <row r="143" spans="1:22" ht="36" customHeight="1" x14ac:dyDescent="0.25">
      <c r="D143" s="278" t="s">
        <v>279</v>
      </c>
      <c r="E143" s="278"/>
      <c r="F143" s="278"/>
      <c r="G143" s="278"/>
      <c r="H143" s="278"/>
      <c r="I143" s="278"/>
      <c r="J143" s="278"/>
      <c r="K143" s="278"/>
      <c r="L143" s="278"/>
      <c r="M143" s="278"/>
      <c r="N143" s="278"/>
      <c r="O143" s="278"/>
      <c r="P143" s="278"/>
      <c r="Q143" s="278"/>
      <c r="R143" s="278"/>
      <c r="S143" s="278"/>
      <c r="T143" s="278"/>
    </row>
    <row r="144" spans="1:22" x14ac:dyDescent="0.25">
      <c r="D144" s="295"/>
      <c r="E144" s="295"/>
      <c r="F144" s="295"/>
      <c r="G144" s="295"/>
      <c r="H144" s="295"/>
      <c r="I144" s="295"/>
      <c r="J144" s="295"/>
      <c r="K144" s="295"/>
      <c r="L144" s="295"/>
      <c r="M144" s="295"/>
      <c r="N144" s="295"/>
      <c r="O144" s="295"/>
      <c r="P144" s="295"/>
      <c r="Q144" s="295"/>
      <c r="R144" s="295"/>
      <c r="S144" s="295"/>
      <c r="T144" s="295"/>
    </row>
    <row r="145" spans="1:22" x14ac:dyDescent="0.25">
      <c r="D145" s="295"/>
      <c r="E145" s="295"/>
      <c r="F145" s="295"/>
      <c r="G145" s="295"/>
      <c r="H145" s="295"/>
      <c r="I145" s="295"/>
      <c r="J145" s="295"/>
      <c r="K145" s="295"/>
      <c r="L145" s="295"/>
      <c r="M145" s="295"/>
      <c r="N145" s="295"/>
      <c r="O145" s="295"/>
      <c r="P145" s="295"/>
      <c r="Q145" s="295"/>
      <c r="R145" s="295"/>
      <c r="S145" s="295"/>
      <c r="T145" s="295"/>
    </row>
    <row r="146" spans="1:22" x14ac:dyDescent="0.25">
      <c r="D146" s="295"/>
      <c r="E146" s="295"/>
      <c r="F146" s="295"/>
      <c r="G146" s="295"/>
      <c r="H146" s="295"/>
      <c r="I146" s="295"/>
      <c r="J146" s="295"/>
      <c r="K146" s="295"/>
      <c r="L146" s="295"/>
      <c r="M146" s="295"/>
      <c r="N146" s="295"/>
      <c r="O146" s="295"/>
      <c r="P146" s="295"/>
      <c r="Q146" s="295"/>
      <c r="R146" s="295"/>
      <c r="S146" s="295"/>
      <c r="T146" s="295"/>
    </row>
    <row r="147" spans="1:22" x14ac:dyDescent="0.25">
      <c r="D147" s="295"/>
      <c r="E147" s="295"/>
      <c r="F147" s="295"/>
      <c r="G147" s="295"/>
      <c r="H147" s="295"/>
      <c r="I147" s="295"/>
      <c r="J147" s="295"/>
      <c r="K147" s="295"/>
      <c r="L147" s="295"/>
      <c r="M147" s="295"/>
      <c r="N147" s="295"/>
      <c r="O147" s="295"/>
      <c r="P147" s="295"/>
      <c r="Q147" s="295"/>
      <c r="R147" s="295"/>
      <c r="S147" s="295"/>
      <c r="T147" s="295"/>
    </row>
    <row r="148" spans="1:22" x14ac:dyDescent="0.25">
      <c r="D148" s="295"/>
      <c r="E148" s="295"/>
      <c r="F148" s="295"/>
      <c r="G148" s="295"/>
      <c r="H148" s="295"/>
      <c r="I148" s="295"/>
      <c r="J148" s="295"/>
      <c r="K148" s="295"/>
      <c r="L148" s="295"/>
      <c r="M148" s="295"/>
      <c r="N148" s="295"/>
      <c r="O148" s="295"/>
      <c r="P148" s="295"/>
      <c r="Q148" s="295"/>
      <c r="R148" s="295"/>
      <c r="S148" s="295"/>
      <c r="T148" s="295"/>
    </row>
    <row r="149" spans="1:22" ht="7.5" customHeight="1" x14ac:dyDescent="0.25">
      <c r="D149" s="295"/>
      <c r="E149" s="295"/>
      <c r="F149" s="295"/>
      <c r="G149" s="295"/>
      <c r="H149" s="295"/>
      <c r="I149" s="295"/>
      <c r="J149" s="295"/>
      <c r="K149" s="295"/>
      <c r="L149" s="295"/>
      <c r="M149" s="295"/>
      <c r="N149" s="295"/>
      <c r="O149" s="295"/>
      <c r="P149" s="295"/>
      <c r="Q149" s="295"/>
      <c r="R149" s="295"/>
      <c r="S149" s="295"/>
      <c r="T149" s="295"/>
    </row>
    <row r="150" spans="1:22" ht="16.5" x14ac:dyDescent="0.25">
      <c r="A150" s="239" t="s">
        <v>226</v>
      </c>
      <c r="B150" s="19" t="s">
        <v>236</v>
      </c>
      <c r="C150" s="253"/>
      <c r="D150" s="242"/>
      <c r="E150" s="242"/>
      <c r="F150" s="242"/>
      <c r="G150" s="242"/>
      <c r="H150" s="242"/>
      <c r="I150" s="242"/>
      <c r="J150" s="242"/>
      <c r="K150" s="242"/>
      <c r="L150" s="242"/>
      <c r="M150" s="242"/>
      <c r="N150" s="242"/>
      <c r="O150" s="242"/>
      <c r="P150" s="242"/>
      <c r="Q150" s="242"/>
      <c r="R150" s="242"/>
      <c r="S150" s="242"/>
      <c r="T150" s="242"/>
      <c r="U150" s="277"/>
      <c r="V150" s="277"/>
    </row>
    <row r="151" spans="1:22" ht="16.5" x14ac:dyDescent="0.25">
      <c r="B151" s="19" t="s">
        <v>276</v>
      </c>
      <c r="C151" s="19" t="s">
        <v>290</v>
      </c>
      <c r="D151" s="242"/>
      <c r="E151" s="242"/>
      <c r="F151" s="242"/>
      <c r="G151" s="242"/>
      <c r="H151" s="242"/>
      <c r="I151" s="242"/>
      <c r="J151" s="242"/>
      <c r="K151" s="242"/>
      <c r="L151" s="242"/>
      <c r="M151" s="242"/>
      <c r="N151" s="242"/>
      <c r="O151" s="242"/>
      <c r="P151" s="242"/>
      <c r="Q151" s="242"/>
      <c r="R151" s="242"/>
      <c r="S151" s="242"/>
      <c r="T151" s="242"/>
      <c r="U151" s="277"/>
      <c r="V151" s="277"/>
    </row>
    <row r="152" spans="1:22" ht="16.5" x14ac:dyDescent="0.25">
      <c r="C152" s="19" t="s">
        <v>269</v>
      </c>
      <c r="D152" s="19" t="s">
        <v>966</v>
      </c>
      <c r="E152" s="295"/>
      <c r="F152" s="295"/>
      <c r="G152" s="295"/>
      <c r="H152" s="295"/>
      <c r="I152" s="295"/>
      <c r="J152" s="295"/>
      <c r="K152" s="295"/>
      <c r="L152" s="295"/>
      <c r="M152" s="295"/>
      <c r="N152" s="295"/>
      <c r="O152" s="295"/>
      <c r="P152" s="295"/>
      <c r="Q152" s="295"/>
      <c r="R152" s="295"/>
      <c r="S152" s="295"/>
      <c r="T152" s="295"/>
    </row>
    <row r="153" spans="1:22" ht="51" customHeight="1" x14ac:dyDescent="0.25">
      <c r="B153" s="279"/>
      <c r="D153" s="278" t="s">
        <v>280</v>
      </c>
      <c r="E153" s="278"/>
      <c r="F153" s="278"/>
      <c r="G153" s="278"/>
      <c r="H153" s="278"/>
      <c r="I153" s="278"/>
      <c r="J153" s="278"/>
      <c r="K153" s="278"/>
      <c r="L153" s="278"/>
      <c r="M153" s="278"/>
      <c r="N153" s="278"/>
      <c r="O153" s="278"/>
      <c r="P153" s="278"/>
      <c r="Q153" s="278"/>
      <c r="R153" s="278"/>
      <c r="S153" s="278"/>
      <c r="T153" s="278"/>
    </row>
    <row r="154" spans="1:22" ht="36.75" customHeight="1" x14ac:dyDescent="0.25">
      <c r="D154" s="278" t="s">
        <v>281</v>
      </c>
      <c r="E154" s="278"/>
      <c r="F154" s="278"/>
      <c r="G154" s="278"/>
      <c r="H154" s="278"/>
      <c r="I154" s="278"/>
      <c r="J154" s="278"/>
      <c r="K154" s="278"/>
      <c r="L154" s="278"/>
      <c r="M154" s="278"/>
      <c r="N154" s="278"/>
      <c r="O154" s="278"/>
      <c r="P154" s="278"/>
      <c r="Q154" s="278"/>
      <c r="R154" s="278"/>
      <c r="S154" s="278"/>
      <c r="T154" s="278"/>
    </row>
    <row r="155" spans="1:22" x14ac:dyDescent="0.25">
      <c r="D155" s="278" t="s">
        <v>282</v>
      </c>
      <c r="E155" s="278"/>
      <c r="F155" s="278"/>
      <c r="G155" s="278"/>
      <c r="H155" s="278"/>
      <c r="I155" s="278"/>
      <c r="J155" s="278"/>
      <c r="K155" s="278"/>
      <c r="L155" s="278"/>
      <c r="M155" s="278"/>
      <c r="N155" s="278"/>
      <c r="O155" s="278"/>
      <c r="P155" s="278"/>
      <c r="Q155" s="278"/>
      <c r="R155" s="278"/>
      <c r="S155" s="278"/>
      <c r="T155" s="278"/>
    </row>
    <row r="156" spans="1:22" ht="17.25" customHeight="1" x14ac:dyDescent="0.25">
      <c r="C156" s="280"/>
      <c r="D156" s="278" t="s">
        <v>283</v>
      </c>
      <c r="E156" s="278"/>
      <c r="F156" s="278"/>
      <c r="G156" s="278"/>
      <c r="H156" s="278"/>
      <c r="I156" s="278"/>
      <c r="J156" s="278"/>
      <c r="K156" s="278"/>
      <c r="L156" s="278"/>
      <c r="M156" s="278"/>
      <c r="N156" s="278"/>
      <c r="O156" s="278"/>
      <c r="P156" s="278"/>
      <c r="Q156" s="278"/>
      <c r="R156" s="278"/>
      <c r="S156" s="278"/>
      <c r="T156" s="278"/>
    </row>
    <row r="157" spans="1:22" ht="17.25" customHeight="1" x14ac:dyDescent="0.25">
      <c r="C157" s="280"/>
      <c r="D157" s="278"/>
      <c r="E157" s="278"/>
      <c r="F157" s="278"/>
      <c r="G157" s="278"/>
      <c r="H157" s="278"/>
      <c r="I157" s="278"/>
      <c r="J157" s="278"/>
      <c r="K157" s="278"/>
      <c r="L157" s="278"/>
      <c r="M157" s="278"/>
      <c r="N157" s="278"/>
      <c r="O157" s="278"/>
      <c r="P157" s="278"/>
      <c r="Q157" s="278"/>
      <c r="R157" s="278"/>
      <c r="S157" s="278"/>
      <c r="T157" s="278"/>
    </row>
    <row r="158" spans="1:22" ht="17.25" customHeight="1" x14ac:dyDescent="0.25">
      <c r="C158" s="280"/>
      <c r="D158" s="281" t="s">
        <v>284</v>
      </c>
      <c r="E158" s="281"/>
      <c r="F158" s="281"/>
      <c r="G158" s="281"/>
      <c r="H158" s="281"/>
      <c r="I158" s="281"/>
      <c r="J158" s="281"/>
      <c r="K158" s="281"/>
      <c r="L158" s="281"/>
    </row>
    <row r="159" spans="1:22" ht="17.25" customHeight="1" x14ac:dyDescent="0.25">
      <c r="C159" s="280"/>
      <c r="D159" s="281" t="s">
        <v>285</v>
      </c>
      <c r="E159" s="281"/>
      <c r="F159" s="281"/>
      <c r="G159" s="281"/>
      <c r="H159" s="281"/>
      <c r="I159" s="281"/>
      <c r="J159" s="281"/>
      <c r="K159" s="281"/>
      <c r="L159" s="281"/>
      <c r="M159" s="281"/>
      <c r="N159" s="281"/>
      <c r="O159" s="281"/>
      <c r="P159" s="281"/>
      <c r="Q159" s="281"/>
      <c r="R159" s="281"/>
      <c r="S159" s="281"/>
      <c r="T159" s="281"/>
    </row>
    <row r="160" spans="1:22" ht="17.25" customHeight="1" x14ac:dyDescent="0.25">
      <c r="C160" s="280"/>
      <c r="D160" s="281"/>
      <c r="E160" s="281"/>
      <c r="F160" s="281"/>
      <c r="G160" s="281"/>
      <c r="H160" s="281"/>
      <c r="I160" s="281"/>
      <c r="J160" s="281"/>
      <c r="K160" s="281"/>
      <c r="L160" s="281"/>
      <c r="M160" s="281"/>
      <c r="N160" s="281"/>
      <c r="O160" s="281"/>
      <c r="P160" s="281"/>
      <c r="Q160" s="281"/>
      <c r="R160" s="281"/>
      <c r="S160" s="281"/>
      <c r="T160" s="281"/>
    </row>
    <row r="161" spans="1:22" ht="4.5" customHeight="1" x14ac:dyDescent="0.25">
      <c r="C161" s="280"/>
      <c r="D161" s="281"/>
      <c r="E161" s="281"/>
      <c r="F161" s="281"/>
      <c r="G161" s="281"/>
      <c r="H161" s="281"/>
      <c r="I161" s="281"/>
      <c r="J161" s="281"/>
      <c r="K161" s="281"/>
      <c r="L161" s="281"/>
    </row>
    <row r="162" spans="1:22" ht="15.75" customHeight="1" x14ac:dyDescent="0.25">
      <c r="D162" s="281" t="s">
        <v>286</v>
      </c>
      <c r="E162" s="281"/>
      <c r="F162" s="281"/>
      <c r="G162" s="281"/>
      <c r="H162" s="281"/>
      <c r="I162" s="281"/>
      <c r="J162" s="281"/>
      <c r="K162" s="281"/>
      <c r="L162" s="281"/>
      <c r="M162" s="281"/>
      <c r="N162" s="281"/>
      <c r="O162" s="281"/>
      <c r="P162" s="281"/>
      <c r="Q162" s="281"/>
      <c r="R162" s="281"/>
      <c r="S162" s="281"/>
      <c r="T162" s="281"/>
      <c r="U162" s="277"/>
      <c r="V162" s="277"/>
    </row>
    <row r="163" spans="1:22" ht="15.75" customHeight="1" x14ac:dyDescent="0.25">
      <c r="D163" s="281"/>
      <c r="E163" s="281"/>
      <c r="F163" s="281"/>
      <c r="G163" s="281"/>
      <c r="H163" s="281"/>
      <c r="I163" s="281"/>
      <c r="J163" s="281"/>
      <c r="K163" s="281"/>
      <c r="L163" s="281"/>
      <c r="M163" s="281"/>
      <c r="N163" s="281"/>
      <c r="O163" s="281"/>
      <c r="P163" s="281"/>
      <c r="Q163" s="281"/>
      <c r="R163" s="281"/>
      <c r="S163" s="281"/>
      <c r="T163" s="281"/>
      <c r="U163" s="277"/>
      <c r="V163" s="277"/>
    </row>
    <row r="164" spans="1:22" ht="15.75" customHeight="1" x14ac:dyDescent="0.25">
      <c r="D164" s="281"/>
      <c r="E164" s="281"/>
      <c r="F164" s="281"/>
      <c r="G164" s="281"/>
      <c r="H164" s="281"/>
      <c r="I164" s="281"/>
      <c r="J164" s="281"/>
      <c r="K164" s="281"/>
      <c r="L164" s="281"/>
      <c r="M164" s="281"/>
      <c r="N164" s="281"/>
      <c r="O164" s="281"/>
      <c r="P164" s="281"/>
      <c r="Q164" s="281"/>
      <c r="R164" s="281"/>
      <c r="S164" s="281"/>
      <c r="T164" s="281"/>
      <c r="U164" s="277"/>
      <c r="V164" s="277"/>
    </row>
    <row r="165" spans="1:22" ht="6.75" customHeight="1" x14ac:dyDescent="0.25">
      <c r="D165" s="281"/>
      <c r="E165" s="281"/>
      <c r="F165" s="281"/>
      <c r="G165" s="281"/>
      <c r="H165" s="281"/>
      <c r="I165" s="281"/>
      <c r="J165" s="281"/>
      <c r="K165" s="281"/>
      <c r="L165" s="281"/>
      <c r="M165" s="281"/>
      <c r="N165" s="281"/>
      <c r="O165" s="281"/>
      <c r="P165" s="281"/>
      <c r="Q165" s="281"/>
      <c r="R165" s="281"/>
      <c r="S165" s="281"/>
      <c r="T165" s="281"/>
      <c r="U165" s="277"/>
      <c r="V165" s="277"/>
    </row>
    <row r="166" spans="1:22" ht="16.5" x14ac:dyDescent="0.25">
      <c r="C166" s="19" t="s">
        <v>271</v>
      </c>
      <c r="D166" s="19" t="s">
        <v>287</v>
      </c>
      <c r="E166" s="253"/>
      <c r="F166" s="253"/>
      <c r="G166" s="253"/>
      <c r="H166" s="253"/>
      <c r="I166" s="253"/>
      <c r="J166" s="253"/>
      <c r="K166" s="253"/>
      <c r="L166" s="253"/>
      <c r="M166" s="277"/>
      <c r="N166" s="277"/>
      <c r="O166" s="277"/>
      <c r="P166" s="277"/>
      <c r="Q166" s="277"/>
      <c r="R166" s="277"/>
      <c r="S166" s="277"/>
      <c r="T166" s="277"/>
      <c r="U166" s="277"/>
      <c r="V166" s="277"/>
    </row>
    <row r="167" spans="1:22" ht="49.5" customHeight="1" x14ac:dyDescent="0.25">
      <c r="C167" s="253"/>
      <c r="D167" s="240" t="s">
        <v>288</v>
      </c>
      <c r="E167" s="240"/>
      <c r="F167" s="240"/>
      <c r="G167" s="240"/>
      <c r="H167" s="240"/>
      <c r="I167" s="240"/>
      <c r="J167" s="240"/>
      <c r="K167" s="240"/>
      <c r="L167" s="240"/>
      <c r="M167" s="240"/>
      <c r="N167" s="240"/>
      <c r="O167" s="240"/>
      <c r="P167" s="240"/>
      <c r="Q167" s="240"/>
      <c r="R167" s="240"/>
      <c r="S167" s="240"/>
      <c r="T167" s="240"/>
      <c r="U167" s="277"/>
      <c r="V167" s="277"/>
    </row>
    <row r="168" spans="1:22" ht="66.75" customHeight="1" x14ac:dyDescent="0.25">
      <c r="C168" s="253"/>
      <c r="D168" s="240" t="s">
        <v>289</v>
      </c>
      <c r="E168" s="240"/>
      <c r="F168" s="240"/>
      <c r="G168" s="240"/>
      <c r="H168" s="240"/>
      <c r="I168" s="240"/>
      <c r="J168" s="240"/>
      <c r="K168" s="240"/>
      <c r="L168" s="240"/>
      <c r="M168" s="240"/>
      <c r="N168" s="240"/>
      <c r="O168" s="240"/>
      <c r="P168" s="240"/>
      <c r="Q168" s="240"/>
      <c r="R168" s="240"/>
      <c r="S168" s="240"/>
      <c r="T168" s="240"/>
      <c r="U168" s="277"/>
      <c r="V168" s="277"/>
    </row>
    <row r="169" spans="1:22" ht="50.25" customHeight="1" x14ac:dyDescent="0.25">
      <c r="C169" s="253"/>
      <c r="D169" s="240" t="s">
        <v>291</v>
      </c>
      <c r="E169" s="240"/>
      <c r="F169" s="240"/>
      <c r="G169" s="240"/>
      <c r="H169" s="240"/>
      <c r="I169" s="240"/>
      <c r="J169" s="240"/>
      <c r="K169" s="240"/>
      <c r="L169" s="240"/>
      <c r="M169" s="240"/>
      <c r="N169" s="240"/>
      <c r="O169" s="240"/>
      <c r="P169" s="240"/>
      <c r="Q169" s="240"/>
      <c r="R169" s="240"/>
      <c r="S169" s="240"/>
      <c r="T169" s="240"/>
      <c r="U169" s="277"/>
      <c r="V169" s="277"/>
    </row>
    <row r="170" spans="1:22" ht="34.5" customHeight="1" x14ac:dyDescent="0.25">
      <c r="C170" s="253"/>
      <c r="D170" s="240" t="s">
        <v>292</v>
      </c>
      <c r="E170" s="240"/>
      <c r="F170" s="240"/>
      <c r="G170" s="240"/>
      <c r="H170" s="240"/>
      <c r="I170" s="240"/>
      <c r="J170" s="240"/>
      <c r="K170" s="240"/>
      <c r="L170" s="240"/>
      <c r="M170" s="240"/>
      <c r="N170" s="240"/>
      <c r="O170" s="240"/>
      <c r="P170" s="240"/>
      <c r="Q170" s="240"/>
      <c r="R170" s="240"/>
      <c r="S170" s="240"/>
      <c r="T170" s="240"/>
      <c r="U170" s="277"/>
      <c r="V170" s="277"/>
    </row>
    <row r="171" spans="1:22" ht="33" customHeight="1" x14ac:dyDescent="0.25">
      <c r="C171" s="253"/>
      <c r="D171" s="240" t="s">
        <v>293</v>
      </c>
      <c r="E171" s="240"/>
      <c r="F171" s="240"/>
      <c r="G171" s="240"/>
      <c r="H171" s="240"/>
      <c r="I171" s="240"/>
      <c r="J171" s="240"/>
      <c r="K171" s="240"/>
      <c r="L171" s="240"/>
      <c r="M171" s="240"/>
      <c r="N171" s="240"/>
      <c r="O171" s="240"/>
      <c r="P171" s="240"/>
      <c r="Q171" s="240"/>
      <c r="R171" s="240"/>
      <c r="S171" s="240"/>
      <c r="T171" s="240"/>
      <c r="U171" s="277"/>
      <c r="V171" s="277"/>
    </row>
    <row r="172" spans="1:22" ht="33" customHeight="1" x14ac:dyDescent="0.25">
      <c r="C172" s="253"/>
      <c r="D172" s="240" t="s">
        <v>294</v>
      </c>
      <c r="E172" s="240"/>
      <c r="F172" s="240"/>
      <c r="G172" s="240"/>
      <c r="H172" s="240"/>
      <c r="I172" s="240"/>
      <c r="J172" s="240"/>
      <c r="K172" s="240"/>
      <c r="L172" s="240"/>
      <c r="M172" s="240"/>
      <c r="N172" s="240"/>
      <c r="O172" s="240"/>
      <c r="P172" s="240"/>
      <c r="Q172" s="240"/>
      <c r="R172" s="240"/>
      <c r="S172" s="240"/>
      <c r="T172" s="240"/>
      <c r="U172" s="277"/>
      <c r="V172" s="277"/>
    </row>
    <row r="173" spans="1:22" ht="5.25" customHeight="1" x14ac:dyDescent="0.25">
      <c r="A173" s="241"/>
      <c r="B173" s="242"/>
      <c r="H173" s="242"/>
      <c r="I173" s="242"/>
      <c r="J173" s="243"/>
      <c r="K173" s="242"/>
      <c r="L173" s="243"/>
    </row>
    <row r="174" spans="1:22" x14ac:dyDescent="0.25">
      <c r="A174" s="241"/>
      <c r="B174" s="242"/>
      <c r="H174" s="242"/>
      <c r="I174" s="242"/>
      <c r="J174" s="243"/>
      <c r="K174" s="242"/>
      <c r="L174" s="243"/>
    </row>
    <row r="175" spans="1:22" x14ac:dyDescent="0.25">
      <c r="A175" s="241"/>
      <c r="B175" s="242"/>
      <c r="H175" s="242"/>
      <c r="I175" s="242"/>
      <c r="J175" s="243"/>
      <c r="K175" s="242"/>
      <c r="L175" s="243"/>
    </row>
    <row r="176" spans="1:22" x14ac:dyDescent="0.25">
      <c r="A176" s="241"/>
      <c r="B176" s="242"/>
      <c r="H176" s="242"/>
      <c r="I176" s="242"/>
      <c r="J176" s="243"/>
      <c r="K176" s="242"/>
      <c r="L176" s="243"/>
    </row>
    <row r="177" spans="1:22" x14ac:dyDescent="0.25">
      <c r="A177" s="241"/>
      <c r="B177" s="242"/>
      <c r="H177" s="242"/>
      <c r="I177" s="242"/>
      <c r="J177" s="243"/>
      <c r="K177" s="242"/>
      <c r="L177" s="243"/>
    </row>
    <row r="178" spans="1:22" x14ac:dyDescent="0.25">
      <c r="A178" s="241"/>
      <c r="B178" s="242"/>
      <c r="H178" s="242"/>
      <c r="I178" s="242"/>
      <c r="J178" s="243"/>
      <c r="K178" s="242"/>
      <c r="L178" s="243"/>
    </row>
    <row r="179" spans="1:22" x14ac:dyDescent="0.25">
      <c r="A179" s="241"/>
      <c r="B179" s="242"/>
      <c r="H179" s="242"/>
      <c r="I179" s="242"/>
      <c r="J179" s="243"/>
      <c r="K179" s="242"/>
      <c r="L179" s="243"/>
    </row>
    <row r="180" spans="1:22" x14ac:dyDescent="0.25">
      <c r="A180" s="241"/>
      <c r="B180" s="242"/>
      <c r="H180" s="242"/>
      <c r="I180" s="242"/>
      <c r="J180" s="243"/>
      <c r="K180" s="242"/>
      <c r="L180" s="243"/>
    </row>
    <row r="181" spans="1:22" x14ac:dyDescent="0.25">
      <c r="A181" s="241"/>
      <c r="B181" s="242"/>
      <c r="H181" s="242"/>
      <c r="I181" s="242"/>
      <c r="J181" s="243"/>
      <c r="K181" s="242"/>
      <c r="L181" s="243"/>
    </row>
    <row r="182" spans="1:22" ht="6" customHeight="1" x14ac:dyDescent="0.25">
      <c r="A182" s="241"/>
      <c r="B182" s="242"/>
      <c r="H182" s="242"/>
      <c r="I182" s="242"/>
      <c r="J182" s="243"/>
      <c r="K182" s="242"/>
      <c r="L182" s="243"/>
    </row>
    <row r="183" spans="1:22" ht="6" customHeight="1" x14ac:dyDescent="0.25">
      <c r="A183" s="241"/>
      <c r="B183" s="242"/>
      <c r="H183" s="242"/>
      <c r="I183" s="242"/>
      <c r="J183" s="243"/>
      <c r="K183" s="242"/>
      <c r="L183" s="243"/>
    </row>
    <row r="184" spans="1:22" ht="16.5" x14ac:dyDescent="0.25">
      <c r="A184" s="239" t="s">
        <v>226</v>
      </c>
      <c r="B184" s="19" t="s">
        <v>236</v>
      </c>
      <c r="C184" s="253"/>
      <c r="D184" s="242"/>
      <c r="E184" s="242"/>
      <c r="F184" s="242"/>
      <c r="G184" s="242"/>
      <c r="H184" s="242"/>
      <c r="I184" s="242"/>
      <c r="J184" s="242"/>
      <c r="K184" s="242"/>
      <c r="L184" s="242"/>
      <c r="M184" s="242"/>
      <c r="N184" s="242"/>
      <c r="O184" s="242"/>
      <c r="P184" s="242"/>
      <c r="Q184" s="242"/>
      <c r="R184" s="242"/>
      <c r="S184" s="242"/>
      <c r="T184" s="242"/>
      <c r="U184" s="277"/>
      <c r="V184" s="277"/>
    </row>
    <row r="185" spans="1:22" ht="5.25" customHeight="1" x14ac:dyDescent="0.25">
      <c r="A185" s="241"/>
      <c r="B185" s="242"/>
      <c r="H185" s="242"/>
      <c r="I185" s="242"/>
      <c r="J185" s="243"/>
      <c r="K185" s="242"/>
      <c r="L185" s="243"/>
    </row>
    <row r="186" spans="1:22" ht="21" customHeight="1" x14ac:dyDescent="0.25">
      <c r="B186" s="19" t="s">
        <v>295</v>
      </c>
      <c r="C186" s="19" t="s">
        <v>296</v>
      </c>
      <c r="D186" s="282"/>
      <c r="E186" s="246"/>
      <c r="F186" s="246"/>
      <c r="G186" s="246"/>
      <c r="H186" s="246"/>
      <c r="I186" s="246"/>
      <c r="J186" s="246"/>
      <c r="K186" s="246"/>
      <c r="L186" s="246"/>
    </row>
    <row r="187" spans="1:22" ht="55.5" customHeight="1" x14ac:dyDescent="0.25">
      <c r="C187" s="244" t="s">
        <v>297</v>
      </c>
      <c r="D187" s="244"/>
      <c r="E187" s="244"/>
      <c r="F187" s="244"/>
      <c r="G187" s="244"/>
      <c r="H187" s="244"/>
      <c r="I187" s="244"/>
      <c r="J187" s="244"/>
      <c r="K187" s="244"/>
      <c r="L187" s="244"/>
      <c r="M187" s="244"/>
      <c r="N187" s="244"/>
      <c r="O187" s="244"/>
      <c r="P187" s="244"/>
      <c r="Q187" s="244"/>
      <c r="R187" s="244"/>
      <c r="S187" s="244"/>
      <c r="T187" s="244"/>
    </row>
    <row r="188" spans="1:22" ht="86.25" customHeight="1" x14ac:dyDescent="0.25">
      <c r="C188" s="244" t="s">
        <v>298</v>
      </c>
      <c r="D188" s="244"/>
      <c r="E188" s="244"/>
      <c r="F188" s="244"/>
      <c r="G188" s="244"/>
      <c r="H188" s="244"/>
      <c r="I188" s="244"/>
      <c r="J188" s="244"/>
      <c r="K188" s="244"/>
      <c r="L188" s="244"/>
      <c r="M188" s="244"/>
      <c r="N188" s="244"/>
      <c r="O188" s="244"/>
      <c r="P188" s="244"/>
      <c r="Q188" s="244"/>
      <c r="R188" s="244"/>
      <c r="S188" s="244"/>
      <c r="T188" s="244"/>
    </row>
    <row r="189" spans="1:22" ht="7.5" customHeight="1" x14ac:dyDescent="0.25">
      <c r="C189" s="246"/>
      <c r="D189" s="246"/>
      <c r="E189" s="246"/>
      <c r="F189" s="246"/>
      <c r="G189" s="246"/>
      <c r="H189" s="246"/>
      <c r="I189" s="246"/>
      <c r="J189" s="246"/>
      <c r="K189" s="246"/>
      <c r="L189" s="246"/>
      <c r="M189" s="246"/>
      <c r="N189" s="246"/>
      <c r="O189" s="246"/>
      <c r="P189" s="246"/>
      <c r="Q189" s="246"/>
      <c r="R189" s="246"/>
      <c r="S189" s="246"/>
      <c r="T189" s="246"/>
    </row>
    <row r="190" spans="1:22" ht="16.5" x14ac:dyDescent="0.25">
      <c r="B190" s="19" t="s">
        <v>299</v>
      </c>
      <c r="C190" s="19" t="s">
        <v>85</v>
      </c>
      <c r="D190" s="19"/>
    </row>
    <row r="191" spans="1:22" ht="15.75" customHeight="1" x14ac:dyDescent="0.25">
      <c r="C191" s="240" t="s">
        <v>300</v>
      </c>
      <c r="D191" s="240"/>
      <c r="E191" s="240"/>
      <c r="F191" s="240"/>
      <c r="G191" s="240"/>
      <c r="H191" s="240"/>
      <c r="I191" s="240"/>
      <c r="J191" s="240"/>
      <c r="K191" s="240"/>
      <c r="L191" s="240"/>
      <c r="M191" s="240"/>
      <c r="N191" s="240"/>
      <c r="O191" s="240"/>
      <c r="P191" s="240"/>
      <c r="Q191" s="240"/>
      <c r="R191" s="240"/>
      <c r="S191" s="240"/>
      <c r="T191" s="240"/>
    </row>
    <row r="192" spans="1:22" ht="15.75" customHeight="1" x14ac:dyDescent="0.25">
      <c r="C192" s="240"/>
      <c r="D192" s="240"/>
      <c r="E192" s="240"/>
      <c r="F192" s="240"/>
      <c r="G192" s="240"/>
      <c r="H192" s="240"/>
      <c r="I192" s="240"/>
      <c r="J192" s="240"/>
      <c r="K192" s="240"/>
      <c r="L192" s="240"/>
      <c r="M192" s="240"/>
      <c r="N192" s="240"/>
      <c r="O192" s="240"/>
      <c r="P192" s="240"/>
      <c r="Q192" s="240"/>
      <c r="R192" s="240"/>
      <c r="S192" s="240"/>
      <c r="T192" s="240"/>
    </row>
    <row r="193" spans="2:20" ht="18" customHeight="1" x14ac:dyDescent="0.25">
      <c r="C193" s="242" t="s">
        <v>269</v>
      </c>
      <c r="D193" s="240" t="s">
        <v>301</v>
      </c>
      <c r="E193" s="240"/>
      <c r="F193" s="240"/>
      <c r="G193" s="240"/>
      <c r="H193" s="240"/>
      <c r="I193" s="240"/>
      <c r="J193" s="240"/>
      <c r="K193" s="240"/>
      <c r="L193" s="240"/>
      <c r="M193" s="240"/>
      <c r="N193" s="240"/>
      <c r="O193" s="240"/>
      <c r="P193" s="240"/>
      <c r="Q193" s="240"/>
      <c r="R193" s="240"/>
      <c r="S193" s="240"/>
      <c r="T193" s="240"/>
    </row>
    <row r="194" spans="2:20" ht="18" customHeight="1" x14ac:dyDescent="0.25">
      <c r="C194" s="242"/>
      <c r="D194" s="240"/>
      <c r="E194" s="240"/>
      <c r="F194" s="240"/>
      <c r="G194" s="240"/>
      <c r="H194" s="240"/>
      <c r="I194" s="240"/>
      <c r="J194" s="240"/>
      <c r="K194" s="240"/>
      <c r="L194" s="240"/>
      <c r="M194" s="240"/>
      <c r="N194" s="240"/>
      <c r="O194" s="240"/>
      <c r="P194" s="240"/>
      <c r="Q194" s="240"/>
      <c r="R194" s="240"/>
      <c r="S194" s="240"/>
      <c r="T194" s="240"/>
    </row>
    <row r="195" spans="2:20" ht="16.5" customHeight="1" x14ac:dyDescent="0.25">
      <c r="C195" s="17" t="s">
        <v>271</v>
      </c>
      <c r="D195" s="244" t="s">
        <v>302</v>
      </c>
      <c r="E195" s="244"/>
      <c r="F195" s="244"/>
      <c r="G195" s="244"/>
      <c r="H195" s="244"/>
      <c r="I195" s="244"/>
      <c r="J195" s="244"/>
      <c r="K195" s="244"/>
      <c r="L195" s="244"/>
      <c r="M195" s="244"/>
      <c r="N195" s="244"/>
      <c r="O195" s="244"/>
      <c r="P195" s="244"/>
      <c r="Q195" s="244"/>
      <c r="R195" s="244"/>
      <c r="S195" s="244"/>
      <c r="T195" s="244"/>
    </row>
    <row r="196" spans="2:20" ht="16.5" customHeight="1" x14ac:dyDescent="0.25">
      <c r="D196" s="244"/>
      <c r="E196" s="244"/>
      <c r="F196" s="244"/>
      <c r="G196" s="244"/>
      <c r="H196" s="244"/>
      <c r="I196" s="244"/>
      <c r="J196" s="244"/>
      <c r="K196" s="244"/>
      <c r="L196" s="244"/>
      <c r="M196" s="244"/>
      <c r="N196" s="244"/>
      <c r="O196" s="244"/>
      <c r="P196" s="244"/>
      <c r="Q196" s="244"/>
      <c r="R196" s="244"/>
      <c r="S196" s="244"/>
      <c r="T196" s="244"/>
    </row>
    <row r="197" spans="2:20" ht="7.5" customHeight="1" x14ac:dyDescent="0.25">
      <c r="D197" s="246"/>
      <c r="E197" s="246"/>
      <c r="F197" s="246"/>
      <c r="G197" s="246"/>
      <c r="H197" s="246"/>
      <c r="I197" s="246"/>
      <c r="J197" s="246"/>
      <c r="K197" s="246"/>
      <c r="L197" s="246"/>
    </row>
    <row r="198" spans="2:20" ht="18.75" hidden="1" customHeight="1" x14ac:dyDescent="0.25">
      <c r="B198" s="19" t="s">
        <v>14</v>
      </c>
      <c r="C198" s="19" t="s">
        <v>303</v>
      </c>
      <c r="D198" s="19"/>
      <c r="M198" s="17" t="s">
        <v>304</v>
      </c>
    </row>
    <row r="199" spans="2:20" ht="48.75" hidden="1" customHeight="1" x14ac:dyDescent="0.25">
      <c r="B199" s="19"/>
      <c r="C199" s="109" t="s">
        <v>305</v>
      </c>
      <c r="D199" s="109"/>
      <c r="E199" s="109"/>
      <c r="F199" s="109"/>
      <c r="G199" s="109"/>
      <c r="H199" s="109"/>
      <c r="I199" s="109"/>
      <c r="J199" s="109"/>
      <c r="K199" s="109"/>
      <c r="L199" s="109"/>
      <c r="M199" s="251"/>
    </row>
    <row r="200" spans="2:20" ht="4.5" hidden="1" customHeight="1" x14ac:dyDescent="0.25">
      <c r="B200" s="19"/>
      <c r="C200" s="19"/>
      <c r="D200" s="253"/>
      <c r="E200" s="253"/>
      <c r="F200" s="253"/>
      <c r="G200" s="253"/>
      <c r="H200" s="253"/>
      <c r="I200" s="253"/>
      <c r="J200" s="253"/>
      <c r="K200" s="253"/>
      <c r="L200" s="253"/>
    </row>
    <row r="201" spans="2:20" ht="66.75" hidden="1" customHeight="1" x14ac:dyDescent="0.25">
      <c r="B201" s="19"/>
      <c r="C201" s="109" t="s">
        <v>5</v>
      </c>
      <c r="D201" s="109"/>
      <c r="E201" s="109"/>
      <c r="F201" s="109"/>
      <c r="G201" s="109"/>
      <c r="H201" s="109"/>
      <c r="I201" s="109"/>
      <c r="J201" s="109"/>
      <c r="K201" s="109"/>
      <c r="L201" s="109"/>
    </row>
    <row r="202" spans="2:20" ht="3.75" hidden="1" customHeight="1" x14ac:dyDescent="0.25">
      <c r="B202" s="19"/>
    </row>
    <row r="203" spans="2:20" ht="65.25" hidden="1" customHeight="1" x14ac:dyDescent="0.25">
      <c r="B203" s="19"/>
      <c r="C203" s="109" t="s">
        <v>6</v>
      </c>
      <c r="D203" s="109"/>
      <c r="E203" s="109"/>
      <c r="F203" s="109"/>
      <c r="G203" s="109"/>
      <c r="H203" s="109"/>
      <c r="I203" s="109"/>
      <c r="J203" s="109"/>
      <c r="K203" s="109"/>
      <c r="L203" s="109"/>
    </row>
    <row r="204" spans="2:20" ht="4.5" hidden="1" customHeight="1" x14ac:dyDescent="0.25">
      <c r="B204" s="19"/>
      <c r="C204" s="19"/>
      <c r="H204" s="17"/>
      <c r="I204" s="17"/>
      <c r="J204" s="17"/>
      <c r="K204" s="17"/>
      <c r="L204" s="17"/>
    </row>
    <row r="205" spans="2:20" ht="16.5" hidden="1" customHeight="1" x14ac:dyDescent="0.25">
      <c r="B205" s="19"/>
      <c r="C205" s="109" t="s">
        <v>7</v>
      </c>
      <c r="D205" s="109"/>
      <c r="E205" s="109"/>
      <c r="F205" s="109"/>
      <c r="G205" s="109"/>
      <c r="H205" s="109"/>
      <c r="I205" s="109"/>
      <c r="J205" s="109"/>
      <c r="K205" s="109"/>
      <c r="L205" s="109"/>
    </row>
    <row r="206" spans="2:20" ht="16.5" hidden="1" customHeight="1" x14ac:dyDescent="0.25">
      <c r="B206" s="19"/>
      <c r="C206" s="19" t="s">
        <v>8</v>
      </c>
      <c r="D206" s="109" t="s">
        <v>9</v>
      </c>
      <c r="E206" s="109"/>
      <c r="F206" s="109"/>
      <c r="G206" s="109"/>
      <c r="H206" s="109"/>
      <c r="I206" s="109"/>
      <c r="J206" s="109"/>
      <c r="K206" s="109"/>
      <c r="L206" s="109"/>
    </row>
    <row r="207" spans="2:20" ht="49.5" hidden="1" customHeight="1" x14ac:dyDescent="0.25">
      <c r="B207" s="19"/>
      <c r="C207" s="19"/>
      <c r="D207" s="109" t="s">
        <v>10</v>
      </c>
      <c r="E207" s="109"/>
      <c r="F207" s="109"/>
      <c r="G207" s="109"/>
      <c r="H207" s="109"/>
      <c r="I207" s="109"/>
      <c r="J207" s="109"/>
      <c r="K207" s="109"/>
      <c r="L207" s="109"/>
    </row>
    <row r="208" spans="2:20" ht="16.5" hidden="1" customHeight="1" x14ac:dyDescent="0.25">
      <c r="B208" s="19"/>
      <c r="C208" s="19" t="s">
        <v>11</v>
      </c>
      <c r="D208" s="109" t="s">
        <v>12</v>
      </c>
      <c r="E208" s="109"/>
      <c r="F208" s="109"/>
      <c r="G208" s="109"/>
      <c r="H208" s="109"/>
      <c r="I208" s="109"/>
      <c r="J208" s="109"/>
      <c r="K208" s="109"/>
      <c r="L208" s="109"/>
    </row>
    <row r="209" spans="1:20" ht="97.5" hidden="1" customHeight="1" x14ac:dyDescent="0.25">
      <c r="B209" s="19"/>
      <c r="C209" s="19"/>
      <c r="D209" s="109" t="s">
        <v>13</v>
      </c>
      <c r="E209" s="109"/>
      <c r="F209" s="109"/>
      <c r="G209" s="109"/>
      <c r="H209" s="109"/>
      <c r="I209" s="109"/>
      <c r="J209" s="109"/>
      <c r="K209" s="109"/>
      <c r="L209" s="109"/>
    </row>
    <row r="210" spans="1:20" ht="16.5" hidden="1" customHeight="1" x14ac:dyDescent="0.25">
      <c r="B210" s="19"/>
      <c r="C210" s="19" t="s">
        <v>15</v>
      </c>
      <c r="D210" s="109" t="s">
        <v>16</v>
      </c>
      <c r="E210" s="109"/>
      <c r="F210" s="109"/>
      <c r="G210" s="109"/>
      <c r="H210" s="109"/>
      <c r="I210" s="109"/>
      <c r="J210" s="109"/>
      <c r="K210" s="109"/>
      <c r="L210" s="109"/>
    </row>
    <row r="211" spans="1:20" ht="16.5" hidden="1" customHeight="1" x14ac:dyDescent="0.25">
      <c r="B211" s="19"/>
      <c r="C211" s="19"/>
      <c r="D211" s="109" t="s">
        <v>17</v>
      </c>
      <c r="E211" s="109"/>
      <c r="F211" s="109"/>
      <c r="G211" s="109"/>
      <c r="H211" s="109"/>
      <c r="I211" s="109"/>
      <c r="J211" s="109"/>
      <c r="K211" s="109"/>
      <c r="L211" s="109"/>
    </row>
    <row r="212" spans="1:20" ht="16.5" hidden="1" customHeight="1" x14ac:dyDescent="0.25">
      <c r="B212" s="19"/>
      <c r="C212" s="19"/>
      <c r="H212" s="17"/>
      <c r="I212" s="17"/>
      <c r="J212" s="17"/>
      <c r="K212" s="17"/>
      <c r="L212" s="17"/>
    </row>
    <row r="213" spans="1:20" ht="16.5" x14ac:dyDescent="0.25">
      <c r="B213" s="19" t="s">
        <v>14</v>
      </c>
      <c r="C213" s="19" t="s">
        <v>306</v>
      </c>
      <c r="D213" s="19"/>
    </row>
    <row r="214" spans="1:20" ht="16.5" customHeight="1" x14ac:dyDescent="0.25">
      <c r="C214" s="240" t="s">
        <v>307</v>
      </c>
      <c r="D214" s="240"/>
      <c r="E214" s="240"/>
      <c r="F214" s="240"/>
      <c r="G214" s="240"/>
      <c r="H214" s="240"/>
      <c r="I214" s="240"/>
      <c r="J214" s="240"/>
      <c r="K214" s="240"/>
      <c r="L214" s="240"/>
      <c r="M214" s="240"/>
      <c r="N214" s="240"/>
      <c r="O214" s="240"/>
      <c r="P214" s="240"/>
      <c r="Q214" s="240"/>
      <c r="R214" s="240"/>
      <c r="S214" s="240"/>
      <c r="T214" s="240"/>
    </row>
    <row r="215" spans="1:20" x14ac:dyDescent="0.25">
      <c r="C215" s="240"/>
      <c r="D215" s="240"/>
      <c r="E215" s="240"/>
      <c r="F215" s="240"/>
      <c r="G215" s="240"/>
      <c r="H215" s="240"/>
      <c r="I215" s="240"/>
      <c r="J215" s="240"/>
      <c r="K215" s="240"/>
      <c r="L215" s="240"/>
      <c r="M215" s="240"/>
      <c r="N215" s="240"/>
      <c r="O215" s="240"/>
      <c r="P215" s="240"/>
      <c r="Q215" s="240"/>
      <c r="R215" s="240"/>
      <c r="S215" s="240"/>
      <c r="T215" s="240"/>
    </row>
    <row r="216" spans="1:20" x14ac:dyDescent="0.25">
      <c r="C216" s="240"/>
      <c r="D216" s="240"/>
      <c r="E216" s="240"/>
      <c r="F216" s="240"/>
      <c r="G216" s="240"/>
      <c r="H216" s="240"/>
      <c r="I216" s="240"/>
      <c r="J216" s="240"/>
      <c r="K216" s="240"/>
      <c r="L216" s="240"/>
      <c r="M216" s="240"/>
      <c r="N216" s="240"/>
      <c r="O216" s="240"/>
      <c r="P216" s="240"/>
      <c r="Q216" s="240"/>
      <c r="R216" s="240"/>
      <c r="S216" s="240"/>
      <c r="T216" s="240"/>
    </row>
    <row r="217" spans="1:20" ht="15.75" hidden="1" customHeight="1" x14ac:dyDescent="0.25">
      <c r="C217" s="240"/>
      <c r="D217" s="240"/>
      <c r="E217" s="240"/>
      <c r="F217" s="240"/>
      <c r="G217" s="240"/>
      <c r="H217" s="240"/>
      <c r="I217" s="240"/>
      <c r="J217" s="240"/>
      <c r="K217" s="240"/>
      <c r="L217" s="240"/>
      <c r="M217" s="240"/>
      <c r="N217" s="240"/>
      <c r="O217" s="240"/>
      <c r="P217" s="240"/>
      <c r="Q217" s="240"/>
      <c r="R217" s="240"/>
      <c r="S217" s="240"/>
      <c r="T217" s="240"/>
    </row>
    <row r="218" spans="1:20" ht="12.75" customHeight="1" x14ac:dyDescent="0.25">
      <c r="C218" s="242"/>
      <c r="D218" s="242"/>
      <c r="E218" s="242"/>
      <c r="F218" s="242"/>
      <c r="G218" s="242"/>
      <c r="H218" s="242"/>
      <c r="I218" s="242"/>
      <c r="J218" s="243"/>
      <c r="K218" s="242"/>
      <c r="L218" s="243"/>
    </row>
    <row r="219" spans="1:20" ht="16.5" x14ac:dyDescent="0.25">
      <c r="A219" s="239" t="s">
        <v>308</v>
      </c>
      <c r="B219" s="19" t="s">
        <v>309</v>
      </c>
      <c r="L219" s="232" t="s">
        <v>167</v>
      </c>
    </row>
    <row r="220" spans="1:20" ht="16.5" x14ac:dyDescent="0.25">
      <c r="A220" s="230"/>
      <c r="B220" s="283" t="s">
        <v>310</v>
      </c>
      <c r="K220" s="17"/>
    </row>
    <row r="221" spans="1:20" ht="18" customHeight="1" x14ac:dyDescent="0.25">
      <c r="A221" s="230"/>
      <c r="B221" s="283"/>
      <c r="J221" s="284" t="s">
        <v>47</v>
      </c>
      <c r="L221" s="284" t="s">
        <v>48</v>
      </c>
      <c r="N221" s="284" t="s">
        <v>49</v>
      </c>
      <c r="P221" s="284" t="s">
        <v>50</v>
      </c>
      <c r="R221" s="284" t="s">
        <v>51</v>
      </c>
      <c r="T221" s="284" t="s">
        <v>964</v>
      </c>
    </row>
    <row r="222" spans="1:20" ht="16.5" x14ac:dyDescent="0.25">
      <c r="A222" s="230"/>
      <c r="C222" s="19" t="s">
        <v>311</v>
      </c>
      <c r="D222" s="19"/>
      <c r="E222" s="19"/>
      <c r="F222" s="19"/>
      <c r="G222" s="19"/>
      <c r="H222" s="32"/>
      <c r="I222" s="32"/>
      <c r="L222" s="285"/>
      <c r="N222" s="232"/>
      <c r="P222" s="232"/>
      <c r="R222" s="232"/>
      <c r="T222" s="232"/>
    </row>
    <row r="223" spans="1:20" ht="15" customHeight="1" x14ac:dyDescent="0.25">
      <c r="A223" s="230"/>
      <c r="D223" s="17" t="s">
        <v>312</v>
      </c>
      <c r="E223" s="19"/>
      <c r="F223" s="19"/>
      <c r="G223" s="19"/>
      <c r="H223" s="32"/>
      <c r="I223" s="32"/>
      <c r="J223" s="232">
        <f>WS!F13</f>
        <v>6329222.04</v>
      </c>
      <c r="K223" s="286"/>
      <c r="L223" s="285">
        <f>WS!G13</f>
        <v>12584848.140000001</v>
      </c>
      <c r="N223" s="232">
        <f>WS!H13</f>
        <v>7470798.2300000004</v>
      </c>
      <c r="P223" s="232">
        <f>WS!I13</f>
        <v>6376747.04</v>
      </c>
      <c r="R223" s="232">
        <f>WS!L13</f>
        <v>81226.75</v>
      </c>
      <c r="T223" s="232">
        <f>WS!M13</f>
        <v>5258348.75</v>
      </c>
    </row>
    <row r="224" spans="1:20" ht="16.5" hidden="1" x14ac:dyDescent="0.25">
      <c r="A224" s="230"/>
      <c r="D224" s="17" t="s">
        <v>313</v>
      </c>
      <c r="E224" s="19"/>
      <c r="F224" s="19"/>
      <c r="G224" s="19"/>
      <c r="H224" s="32"/>
      <c r="I224" s="32"/>
      <c r="J224" s="232">
        <f>WS!I14</f>
        <v>0</v>
      </c>
      <c r="K224" s="286"/>
      <c r="L224" s="285">
        <f>WS!F14</f>
        <v>0</v>
      </c>
      <c r="N224" s="232">
        <f>WS!J14</f>
        <v>0</v>
      </c>
      <c r="P224" s="232">
        <f>WS!L14</f>
        <v>0</v>
      </c>
      <c r="R224" s="232">
        <f>WS!N14</f>
        <v>0</v>
      </c>
      <c r="T224" s="232">
        <f>WS!P14</f>
        <v>0</v>
      </c>
    </row>
    <row r="225" spans="1:20" ht="16.5" x14ac:dyDescent="0.25">
      <c r="A225" s="230"/>
      <c r="E225" s="19"/>
      <c r="F225" s="19"/>
      <c r="G225" s="19"/>
      <c r="H225" s="32"/>
      <c r="I225" s="32"/>
      <c r="K225" s="286"/>
      <c r="L225" s="285"/>
      <c r="N225" s="232"/>
      <c r="P225" s="232"/>
      <c r="R225" s="232"/>
      <c r="T225" s="232"/>
    </row>
    <row r="226" spans="1:20" ht="17.25" customHeight="1" x14ac:dyDescent="0.25">
      <c r="A226" s="230"/>
      <c r="C226" s="19" t="s">
        <v>314</v>
      </c>
      <c r="H226" s="32"/>
      <c r="I226" s="32"/>
      <c r="K226" s="286"/>
      <c r="L226" s="285"/>
      <c r="N226" s="232"/>
      <c r="P226" s="232"/>
      <c r="R226" s="232"/>
      <c r="T226" s="232"/>
    </row>
    <row r="227" spans="1:20" ht="16.5" customHeight="1" x14ac:dyDescent="0.25">
      <c r="A227" s="230"/>
      <c r="D227" s="17" t="s">
        <v>315</v>
      </c>
      <c r="H227" s="32"/>
      <c r="I227" s="32"/>
      <c r="J227" s="232">
        <f>WS!F18</f>
        <v>3608933423.1799998</v>
      </c>
      <c r="K227" s="286"/>
      <c r="L227" s="285">
        <f>WS!G18</f>
        <v>4859670207.8000002</v>
      </c>
      <c r="N227" s="232">
        <f>WS!H18</f>
        <v>5246428468.8699999</v>
      </c>
      <c r="P227" s="232">
        <f>WS!I18</f>
        <v>5896795273.5500002</v>
      </c>
      <c r="R227" s="232">
        <f>WS!L18</f>
        <v>2791815502.1100001</v>
      </c>
      <c r="T227" s="232">
        <f>WS!M18</f>
        <v>2879541090.0900002</v>
      </c>
    </row>
    <row r="228" spans="1:20" ht="16.5" customHeight="1" x14ac:dyDescent="0.25">
      <c r="A228" s="230"/>
      <c r="D228" s="17" t="s">
        <v>316</v>
      </c>
      <c r="H228" s="32"/>
      <c r="I228" s="32"/>
      <c r="J228" s="232">
        <f>WS!F19</f>
        <v>724991686.27999997</v>
      </c>
      <c r="K228" s="286"/>
      <c r="L228" s="285">
        <f>WS!G19</f>
        <v>1246970195.1300001</v>
      </c>
      <c r="N228" s="232">
        <f>WS!H19</f>
        <v>926984354.86000001</v>
      </c>
      <c r="P228" s="232">
        <f>WS!I19</f>
        <v>1146207567.8299999</v>
      </c>
      <c r="R228" s="232">
        <f>WS!L19</f>
        <v>291519092.63</v>
      </c>
      <c r="T228" s="232">
        <f>WS!M19</f>
        <v>534788655.16000003</v>
      </c>
    </row>
    <row r="229" spans="1:20" ht="16.5" customHeight="1" x14ac:dyDescent="0.25">
      <c r="A229" s="230"/>
      <c r="D229" s="17" t="s">
        <v>317</v>
      </c>
      <c r="H229" s="32"/>
      <c r="I229" s="32"/>
      <c r="J229" s="232">
        <f>WS!F17</f>
        <v>359565739.87</v>
      </c>
      <c r="K229" s="286"/>
      <c r="L229" s="285">
        <f>WS!G17</f>
        <v>359565739.57266623</v>
      </c>
      <c r="N229" s="232">
        <f>WS!H17</f>
        <v>359565739.87</v>
      </c>
      <c r="P229" s="232">
        <f>WS!K17</f>
        <v>359565739.87</v>
      </c>
      <c r="R229" s="232">
        <f>WS!L17</f>
        <v>359565739.87</v>
      </c>
      <c r="T229" s="232">
        <f>WS!M17</f>
        <v>359565739.87</v>
      </c>
    </row>
    <row r="230" spans="1:20" ht="16.5" x14ac:dyDescent="0.25">
      <c r="A230" s="230"/>
      <c r="D230" s="17" t="s">
        <v>318</v>
      </c>
      <c r="H230" s="32"/>
      <c r="I230" s="32"/>
      <c r="J230" s="232">
        <f>WS!F23</f>
        <v>5449043.7599999998</v>
      </c>
      <c r="K230" s="286"/>
      <c r="L230" s="285">
        <f>WS!G23</f>
        <v>5414043.7599999998</v>
      </c>
      <c r="N230" s="232">
        <f>WS!H23</f>
        <v>18206607.350000001</v>
      </c>
      <c r="P230" s="232">
        <f>WS!I23</f>
        <v>18174600.23</v>
      </c>
      <c r="R230" s="232">
        <f>WS!L20</f>
        <v>2967062.62</v>
      </c>
      <c r="T230" s="232">
        <f>WS!M20</f>
        <v>1173203.48</v>
      </c>
    </row>
    <row r="231" spans="1:20" ht="16.5" customHeight="1" x14ac:dyDescent="0.25">
      <c r="A231" s="230"/>
      <c r="D231" s="17" t="s">
        <v>319</v>
      </c>
      <c r="H231" s="32"/>
      <c r="I231" s="32"/>
      <c r="J231" s="232">
        <f>WS!F20</f>
        <v>1127520.29</v>
      </c>
      <c r="K231" s="286"/>
      <c r="L231" s="285">
        <f>WS!G20</f>
        <v>6582759.6299999999</v>
      </c>
      <c r="N231" s="232">
        <f>WS!H20</f>
        <v>9539125.2899999991</v>
      </c>
      <c r="P231" s="232">
        <f>WS!I20</f>
        <v>13921048.9</v>
      </c>
      <c r="R231" s="232">
        <f>WS!L23</f>
        <v>66016067.100000001</v>
      </c>
      <c r="T231" s="232">
        <f>WS!M23</f>
        <v>5484043.7599999998</v>
      </c>
    </row>
    <row r="232" spans="1:20" ht="16.5" customHeight="1" x14ac:dyDescent="0.25">
      <c r="A232" s="230"/>
      <c r="D232" s="17" t="s">
        <v>320</v>
      </c>
      <c r="H232" s="32"/>
      <c r="I232" s="32"/>
      <c r="J232" s="232">
        <f>WS!F21</f>
        <v>21761543</v>
      </c>
      <c r="K232" s="286"/>
      <c r="L232" s="285">
        <f>WS!G21</f>
        <v>69492902</v>
      </c>
      <c r="N232" s="232">
        <f>WS!H21</f>
        <v>1667479</v>
      </c>
      <c r="P232" s="232">
        <f>WS!I21</f>
        <v>6149511</v>
      </c>
      <c r="R232" s="232">
        <f>WS!L21</f>
        <v>17666326</v>
      </c>
      <c r="T232" s="232">
        <f>WS!M21</f>
        <v>17899134</v>
      </c>
    </row>
    <row r="233" spans="1:20" ht="16.5" customHeight="1" x14ac:dyDescent="0.25">
      <c r="A233" s="230"/>
      <c r="D233" s="17" t="s">
        <v>321</v>
      </c>
      <c r="H233" s="32"/>
      <c r="I233" s="32"/>
      <c r="J233" s="232">
        <f>WS!F22</f>
        <v>375000</v>
      </c>
      <c r="K233" s="286"/>
      <c r="L233" s="285">
        <f>WS!G22</f>
        <v>325000</v>
      </c>
      <c r="N233" s="232">
        <f>WS!H22</f>
        <v>275000</v>
      </c>
      <c r="P233" s="232">
        <f>WS!I22</f>
        <v>225000</v>
      </c>
      <c r="R233" s="232">
        <f>WS!L22</f>
        <v>475000</v>
      </c>
      <c r="T233" s="232">
        <f>WS!M22</f>
        <v>425000</v>
      </c>
    </row>
    <row r="234" spans="1:20" ht="16.5" customHeight="1" thickBot="1" x14ac:dyDescent="0.3">
      <c r="A234" s="230"/>
      <c r="D234" s="19" t="s">
        <v>322</v>
      </c>
      <c r="H234" s="32"/>
      <c r="I234" s="32"/>
      <c r="J234" s="287">
        <f>SUM(J223:J233)</f>
        <v>4728533178.4200001</v>
      </c>
      <c r="K234" s="286"/>
      <c r="L234" s="287">
        <f>SUM(L223:L233)</f>
        <v>6560605696.0326672</v>
      </c>
      <c r="N234" s="287">
        <f>SUM(N223:N233)</f>
        <v>6570137573.4699993</v>
      </c>
      <c r="P234" s="287">
        <f>SUM(P223:P233)</f>
        <v>7447415488.4199991</v>
      </c>
      <c r="R234" s="287">
        <f>SUM(R223:R233)</f>
        <v>3530106017.0799999</v>
      </c>
      <c r="T234" s="287">
        <f>SUM(T223:T233)</f>
        <v>3804135215.1100001</v>
      </c>
    </row>
    <row r="235" spans="1:20" ht="6" customHeight="1" thickTop="1" x14ac:dyDescent="0.25">
      <c r="A235" s="230"/>
      <c r="D235" s="19"/>
      <c r="H235" s="32"/>
      <c r="I235" s="32"/>
      <c r="J235" s="21"/>
      <c r="K235" s="286"/>
      <c r="L235" s="288"/>
    </row>
    <row r="236" spans="1:20" ht="6" customHeight="1" x14ac:dyDescent="0.25">
      <c r="A236" s="230"/>
      <c r="D236" s="19"/>
      <c r="H236" s="32"/>
      <c r="I236" s="32"/>
      <c r="J236" s="21"/>
      <c r="K236" s="286"/>
      <c r="L236" s="288"/>
    </row>
    <row r="237" spans="1:20" ht="16.5" x14ac:dyDescent="0.25">
      <c r="A237" s="230"/>
      <c r="D237" s="19"/>
      <c r="H237" s="32"/>
      <c r="I237" s="32"/>
      <c r="J237" s="21"/>
      <c r="K237" s="286"/>
      <c r="L237" s="288"/>
    </row>
    <row r="238" spans="1:20" ht="16.5" x14ac:dyDescent="0.25">
      <c r="A238" s="230"/>
      <c r="D238" s="19"/>
      <c r="H238" s="32"/>
      <c r="I238" s="32"/>
      <c r="J238" s="21"/>
      <c r="K238" s="286"/>
      <c r="L238" s="288"/>
    </row>
    <row r="239" spans="1:20" ht="6" customHeight="1" x14ac:dyDescent="0.25">
      <c r="A239" s="230"/>
      <c r="D239" s="19"/>
      <c r="H239" s="32"/>
      <c r="I239" s="32"/>
      <c r="J239" s="21"/>
      <c r="K239" s="286"/>
      <c r="L239" s="288"/>
    </row>
    <row r="240" spans="1:20" ht="6" customHeight="1" x14ac:dyDescent="0.25">
      <c r="A240" s="230"/>
      <c r="D240" s="19"/>
      <c r="H240" s="32"/>
      <c r="I240" s="32"/>
      <c r="J240" s="21"/>
      <c r="K240" s="286"/>
      <c r="L240" s="288"/>
    </row>
    <row r="241" spans="1:20" ht="6" customHeight="1" x14ac:dyDescent="0.25">
      <c r="A241" s="230"/>
      <c r="D241" s="19"/>
      <c r="H241" s="32"/>
      <c r="I241" s="32"/>
      <c r="J241" s="21"/>
      <c r="K241" s="286"/>
      <c r="L241" s="288"/>
    </row>
    <row r="242" spans="1:20" ht="6" customHeight="1" x14ac:dyDescent="0.25">
      <c r="A242" s="230"/>
      <c r="D242" s="19"/>
      <c r="H242" s="32"/>
      <c r="I242" s="32"/>
      <c r="J242" s="21"/>
      <c r="K242" s="286"/>
      <c r="L242" s="288"/>
    </row>
    <row r="243" spans="1:20" ht="6" customHeight="1" x14ac:dyDescent="0.25">
      <c r="A243" s="230"/>
      <c r="D243" s="19"/>
      <c r="H243" s="32"/>
      <c r="I243" s="32"/>
      <c r="J243" s="21"/>
      <c r="K243" s="286"/>
      <c r="L243" s="288"/>
    </row>
    <row r="244" spans="1:20" ht="6" customHeight="1" x14ac:dyDescent="0.25">
      <c r="A244" s="230"/>
      <c r="D244" s="19"/>
      <c r="H244" s="32"/>
      <c r="I244" s="32"/>
      <c r="J244" s="21"/>
      <c r="K244" s="286"/>
      <c r="L244" s="288"/>
    </row>
    <row r="245" spans="1:20" ht="6" customHeight="1" x14ac:dyDescent="0.25">
      <c r="A245" s="230"/>
      <c r="D245" s="19"/>
      <c r="H245" s="32"/>
      <c r="I245" s="32"/>
      <c r="J245" s="21"/>
      <c r="K245" s="286"/>
      <c r="L245" s="288"/>
    </row>
    <row r="246" spans="1:20" ht="16.5" customHeight="1" x14ac:dyDescent="0.25">
      <c r="A246" s="230" t="s">
        <v>323</v>
      </c>
      <c r="B246" s="19" t="s">
        <v>324</v>
      </c>
      <c r="D246" s="19"/>
      <c r="H246" s="32"/>
      <c r="I246" s="32"/>
      <c r="J246" s="21"/>
      <c r="K246" s="286"/>
      <c r="L246" s="21"/>
    </row>
    <row r="247" spans="1:20" ht="16.5" x14ac:dyDescent="0.25">
      <c r="A247" s="230"/>
      <c r="B247" s="283" t="s">
        <v>325</v>
      </c>
      <c r="D247" s="19"/>
      <c r="H247" s="32"/>
      <c r="I247" s="32"/>
      <c r="J247" s="21"/>
      <c r="K247" s="286"/>
      <c r="L247" s="21"/>
    </row>
    <row r="248" spans="1:20" ht="16.5" customHeight="1" x14ac:dyDescent="0.25">
      <c r="A248" s="230"/>
      <c r="D248" s="19"/>
      <c r="H248" s="32"/>
      <c r="I248" s="32"/>
      <c r="J248" s="289" t="str">
        <f>J221</f>
        <v>Januari</v>
      </c>
      <c r="K248" s="290"/>
      <c r="L248" s="284" t="str">
        <f>L221</f>
        <v>Februari</v>
      </c>
      <c r="N248" s="284" t="str">
        <f>N221</f>
        <v>Maret</v>
      </c>
      <c r="P248" s="284" t="str">
        <f>P221</f>
        <v>April</v>
      </c>
      <c r="R248" s="284" t="str">
        <f>R221</f>
        <v>Mei</v>
      </c>
      <c r="T248" s="284" t="str">
        <f>T221</f>
        <v>Juni</v>
      </c>
    </row>
    <row r="249" spans="1:20" ht="16.5" customHeight="1" x14ac:dyDescent="0.25">
      <c r="A249" s="230"/>
      <c r="C249" s="17" t="s">
        <v>326</v>
      </c>
      <c r="D249" s="19"/>
      <c r="H249" s="32"/>
      <c r="I249" s="32"/>
      <c r="J249" s="31">
        <f>WS!F34</f>
        <v>29500000</v>
      </c>
      <c r="K249" s="286"/>
      <c r="L249" s="285">
        <f>WS!G34</f>
        <v>29500000</v>
      </c>
      <c r="N249" s="31">
        <f>WS!H34</f>
        <v>29500000</v>
      </c>
      <c r="P249" s="31">
        <f>WS!I34</f>
        <v>34000000</v>
      </c>
      <c r="R249" s="31">
        <f>WS!L34</f>
        <v>29500000</v>
      </c>
      <c r="T249" s="31">
        <f>WS!M34</f>
        <v>29500000</v>
      </c>
    </row>
    <row r="250" spans="1:20" ht="16.5" customHeight="1" thickBot="1" x14ac:dyDescent="0.3">
      <c r="A250" s="230"/>
      <c r="D250" s="291" t="s">
        <v>32</v>
      </c>
      <c r="H250" s="32"/>
      <c r="I250" s="32"/>
      <c r="J250" s="287">
        <f>SUM(J249)</f>
        <v>29500000</v>
      </c>
      <c r="K250" s="286"/>
      <c r="L250" s="287">
        <f>SUM(L249)</f>
        <v>29500000</v>
      </c>
      <c r="N250" s="287">
        <f>SUM(N249)</f>
        <v>29500000</v>
      </c>
      <c r="P250" s="287">
        <f>SUM(P249)</f>
        <v>34000000</v>
      </c>
      <c r="R250" s="287">
        <f>SUM(R249)</f>
        <v>29500000</v>
      </c>
      <c r="T250" s="287">
        <f>SUM(T249)</f>
        <v>29500000</v>
      </c>
    </row>
    <row r="251" spans="1:20" ht="16.5" customHeight="1" thickTop="1" x14ac:dyDescent="0.25">
      <c r="A251" s="230"/>
      <c r="H251" s="32"/>
      <c r="I251" s="32"/>
      <c r="K251" s="286"/>
    </row>
    <row r="252" spans="1:20" ht="16.5" x14ac:dyDescent="0.25">
      <c r="A252" s="239" t="s">
        <v>327</v>
      </c>
      <c r="B252" s="19" t="s">
        <v>328</v>
      </c>
      <c r="D252" s="291"/>
      <c r="E252" s="18"/>
      <c r="G252" s="19"/>
      <c r="H252" s="20"/>
      <c r="I252" s="20"/>
      <c r="J252" s="21"/>
      <c r="L252" s="21"/>
    </row>
    <row r="253" spans="1:20" ht="16.5" x14ac:dyDescent="0.25">
      <c r="A253" s="230"/>
      <c r="B253" s="283" t="s">
        <v>329</v>
      </c>
      <c r="K253" s="17"/>
    </row>
    <row r="254" spans="1:20" ht="16.5" x14ac:dyDescent="0.25">
      <c r="A254" s="230"/>
      <c r="C254" s="291"/>
      <c r="D254" s="291"/>
      <c r="E254" s="18"/>
      <c r="G254" s="19"/>
      <c r="H254" s="20"/>
      <c r="I254" s="20"/>
      <c r="J254" s="289" t="str">
        <f>J221</f>
        <v>Januari</v>
      </c>
      <c r="K254" s="290"/>
      <c r="L254" s="284" t="str">
        <f>L221</f>
        <v>Februari</v>
      </c>
      <c r="N254" s="284" t="str">
        <f>N248</f>
        <v>Maret</v>
      </c>
      <c r="P254" s="284" t="str">
        <f>P248</f>
        <v>April</v>
      </c>
      <c r="R254" s="284" t="str">
        <f>R248</f>
        <v>Mei</v>
      </c>
      <c r="T254" s="284" t="str">
        <f>T248</f>
        <v>Juni</v>
      </c>
    </row>
    <row r="255" spans="1:20" ht="16.5" x14ac:dyDescent="0.25">
      <c r="A255" s="230"/>
      <c r="C255" s="252" t="s">
        <v>63</v>
      </c>
      <c r="D255" s="18"/>
      <c r="E255" s="18"/>
      <c r="G255" s="19"/>
      <c r="H255" s="20"/>
      <c r="I255" s="20"/>
      <c r="J255" s="31">
        <f>WS!F46</f>
        <v>9000223</v>
      </c>
      <c r="L255" s="285">
        <f>WS!G46</f>
        <v>16766923</v>
      </c>
      <c r="N255" s="31">
        <f>WS!H46</f>
        <v>17026023</v>
      </c>
      <c r="P255" s="31">
        <f>WS!I46</f>
        <v>9487323</v>
      </c>
      <c r="R255" s="31">
        <f>WS!L46</f>
        <v>29308223</v>
      </c>
      <c r="T255" s="31">
        <f>WS!M46</f>
        <v>14078223</v>
      </c>
    </row>
    <row r="256" spans="1:20" ht="3.75" customHeight="1" x14ac:dyDescent="0.25">
      <c r="A256" s="230"/>
      <c r="C256" s="252"/>
      <c r="D256" s="18"/>
      <c r="E256" s="18"/>
      <c r="G256" s="19"/>
      <c r="H256" s="20"/>
      <c r="I256" s="20"/>
      <c r="J256" s="292"/>
      <c r="L256" s="293"/>
    </row>
    <row r="257" spans="1:20" ht="17.25" thickBot="1" x14ac:dyDescent="0.3">
      <c r="A257" s="230"/>
      <c r="C257" s="18"/>
      <c r="D257" s="18" t="s">
        <v>32</v>
      </c>
      <c r="E257" s="18"/>
      <c r="G257" s="19"/>
      <c r="H257" s="20"/>
      <c r="I257" s="20"/>
      <c r="J257" s="287">
        <f>SUM(J255)</f>
        <v>9000223</v>
      </c>
      <c r="L257" s="294">
        <f>SUM(L255)</f>
        <v>16766923</v>
      </c>
      <c r="N257" s="287">
        <f>SUM(N255)</f>
        <v>17026023</v>
      </c>
      <c r="P257" s="287">
        <f>SUM(P255)</f>
        <v>9487323</v>
      </c>
      <c r="R257" s="287">
        <f>SUM(R255)</f>
        <v>29308223</v>
      </c>
      <c r="T257" s="287">
        <f>SUM(T255)</f>
        <v>14078223</v>
      </c>
    </row>
    <row r="258" spans="1:20" ht="17.25" thickTop="1" x14ac:dyDescent="0.25">
      <c r="A258" s="230"/>
      <c r="C258" s="18"/>
      <c r="D258" s="18"/>
      <c r="E258" s="18"/>
      <c r="G258" s="19"/>
      <c r="H258" s="20"/>
      <c r="I258" s="20"/>
      <c r="J258" s="21"/>
      <c r="L258" s="293"/>
      <c r="N258" s="21"/>
      <c r="P258" s="21"/>
      <c r="R258" s="21"/>
      <c r="T258" s="21"/>
    </row>
    <row r="259" spans="1:20" ht="16.5" x14ac:dyDescent="0.25">
      <c r="A259" s="239" t="s">
        <v>330</v>
      </c>
      <c r="B259" s="18" t="s">
        <v>331</v>
      </c>
      <c r="C259" s="295"/>
      <c r="D259" s="279"/>
      <c r="E259" s="279"/>
      <c r="F259" s="279"/>
      <c r="G259" s="279"/>
      <c r="H259" s="279"/>
      <c r="I259" s="279"/>
      <c r="J259" s="254"/>
      <c r="K259" s="279"/>
      <c r="L259" s="254"/>
    </row>
    <row r="260" spans="1:20" ht="16.5" x14ac:dyDescent="0.25">
      <c r="A260" s="239"/>
      <c r="B260" s="15" t="s">
        <v>18</v>
      </c>
      <c r="C260" s="15"/>
      <c r="D260" s="15"/>
      <c r="E260" s="15"/>
      <c r="F260" s="15"/>
      <c r="G260" s="15"/>
      <c r="H260" s="15"/>
      <c r="I260" s="15"/>
      <c r="J260" s="15"/>
      <c r="K260" s="15"/>
      <c r="L260" s="15"/>
      <c r="M260" s="15"/>
      <c r="N260" s="15"/>
      <c r="O260" s="15"/>
      <c r="P260" s="15"/>
      <c r="Q260" s="15"/>
      <c r="R260" s="15"/>
      <c r="S260" s="15"/>
      <c r="T260" s="15"/>
    </row>
    <row r="261" spans="1:20" ht="16.5" x14ac:dyDescent="0.25">
      <c r="A261" s="230"/>
      <c r="B261" s="296" t="s">
        <v>332</v>
      </c>
      <c r="C261" s="19"/>
      <c r="D261" s="19"/>
      <c r="E261" s="19"/>
      <c r="F261" s="19"/>
      <c r="G261" s="19"/>
      <c r="H261" s="20"/>
      <c r="I261" s="20"/>
      <c r="L261" s="297"/>
    </row>
    <row r="262" spans="1:20" ht="16.5" x14ac:dyDescent="0.25">
      <c r="A262" s="230"/>
      <c r="B262" s="18"/>
      <c r="C262" s="19"/>
      <c r="D262" s="19"/>
      <c r="E262" s="19"/>
      <c r="F262" s="19"/>
      <c r="G262" s="19"/>
      <c r="H262" s="20"/>
      <c r="I262" s="20"/>
      <c r="J262" s="298" t="str">
        <f>J254</f>
        <v>Januari</v>
      </c>
      <c r="L262" s="298" t="str">
        <f>L254</f>
        <v>Februari</v>
      </c>
      <c r="N262" s="284" t="str">
        <f>N221</f>
        <v>Maret</v>
      </c>
      <c r="P262" s="284" t="str">
        <f>P221</f>
        <v>April</v>
      </c>
      <c r="R262" s="284" t="str">
        <f>R254</f>
        <v>Mei</v>
      </c>
      <c r="T262" s="284" t="str">
        <f>T254</f>
        <v>Juni</v>
      </c>
    </row>
    <row r="263" spans="1:20" ht="16.5" customHeight="1" x14ac:dyDescent="0.25">
      <c r="A263" s="230"/>
      <c r="B263" s="238" t="s">
        <v>333</v>
      </c>
      <c r="C263" s="19"/>
      <c r="D263" s="19"/>
      <c r="E263" s="19"/>
      <c r="F263" s="19"/>
      <c r="G263" s="19"/>
      <c r="H263" s="20"/>
      <c r="I263" s="20"/>
      <c r="J263" s="299">
        <f>WS!F50</f>
        <v>28141000</v>
      </c>
      <c r="K263" s="252"/>
      <c r="L263" s="300">
        <f>WS!G50</f>
        <v>29241000</v>
      </c>
      <c r="N263" s="299">
        <f>WS!H50</f>
        <v>27741000</v>
      </c>
      <c r="P263" s="299">
        <f>WS!I50</f>
        <v>15760000</v>
      </c>
      <c r="R263" s="299">
        <f>WS!L26</f>
        <v>0</v>
      </c>
      <c r="T263" s="299">
        <f>WS!M26</f>
        <v>0</v>
      </c>
    </row>
    <row r="264" spans="1:20" ht="16.5" customHeight="1" thickBot="1" x14ac:dyDescent="0.3">
      <c r="A264" s="230"/>
      <c r="B264" s="230"/>
      <c r="C264" s="19"/>
      <c r="D264" s="18" t="s">
        <v>32</v>
      </c>
      <c r="E264" s="19"/>
      <c r="F264" s="19"/>
      <c r="G264" s="19"/>
      <c r="H264" s="20"/>
      <c r="I264" s="20"/>
      <c r="J264" s="301">
        <f>SUM(J263)</f>
        <v>28141000</v>
      </c>
      <c r="K264" s="18"/>
      <c r="L264" s="302">
        <f>SUM(L263)</f>
        <v>29241000</v>
      </c>
      <c r="N264" s="287">
        <f>SUM(N263)</f>
        <v>27741000</v>
      </c>
      <c r="P264" s="287">
        <f>SUM(P263)</f>
        <v>15760000</v>
      </c>
      <c r="R264" s="287">
        <f>SUM(R263)</f>
        <v>0</v>
      </c>
      <c r="T264" s="287">
        <f>SUM(T263)</f>
        <v>0</v>
      </c>
    </row>
    <row r="265" spans="1:20" ht="15.75" customHeight="1" thickTop="1" x14ac:dyDescent="0.25">
      <c r="A265" s="230"/>
      <c r="B265" s="241"/>
      <c r="C265" s="241"/>
      <c r="D265" s="241"/>
      <c r="E265" s="241"/>
      <c r="F265" s="241"/>
      <c r="G265" s="241"/>
      <c r="H265" s="241"/>
      <c r="I265" s="241"/>
      <c r="J265" s="303"/>
      <c r="K265" s="241"/>
      <c r="L265" s="303"/>
    </row>
    <row r="266" spans="1:20" ht="2.25" customHeight="1" x14ac:dyDescent="0.25">
      <c r="A266" s="230"/>
      <c r="B266" s="241"/>
      <c r="C266" s="241"/>
      <c r="D266" s="241"/>
      <c r="E266" s="241"/>
      <c r="F266" s="241"/>
      <c r="G266" s="241"/>
      <c r="H266" s="241"/>
      <c r="I266" s="241"/>
      <c r="J266" s="303"/>
      <c r="K266" s="241"/>
      <c r="L266" s="303"/>
    </row>
    <row r="267" spans="1:20" ht="16.5" hidden="1" customHeight="1" thickTop="1" x14ac:dyDescent="0.25">
      <c r="A267" s="230"/>
      <c r="B267" s="230"/>
      <c r="C267" s="17" t="s">
        <v>334</v>
      </c>
      <c r="D267" s="19"/>
      <c r="E267" s="19"/>
      <c r="F267" s="19"/>
      <c r="G267" s="19"/>
      <c r="H267" s="20"/>
      <c r="I267" s="20"/>
      <c r="J267" s="299">
        <f>SUM('[2]Koreksi fiskal'!M4:M11,'[2]Koreksi fiskal'!M12:M14)</f>
        <v>143630380</v>
      </c>
      <c r="K267" s="252"/>
      <c r="L267" s="299">
        <v>0</v>
      </c>
    </row>
    <row r="268" spans="1:20" ht="16.5" hidden="1" customHeight="1" x14ac:dyDescent="0.25">
      <c r="A268" s="230"/>
      <c r="B268" s="230"/>
      <c r="C268" s="17" t="s">
        <v>335</v>
      </c>
      <c r="D268" s="19"/>
      <c r="E268" s="19"/>
      <c r="F268" s="19"/>
      <c r="G268" s="19"/>
      <c r="H268" s="20"/>
      <c r="I268" s="20"/>
      <c r="J268" s="299">
        <f>SUM('[2]Koreksi fiskal'!M20:M23)</f>
        <v>137000000</v>
      </c>
      <c r="K268" s="252"/>
      <c r="L268" s="299">
        <v>0</v>
      </c>
    </row>
    <row r="269" spans="1:20" ht="16.5" hidden="1" customHeight="1" x14ac:dyDescent="0.25">
      <c r="A269" s="230"/>
      <c r="B269" s="230"/>
      <c r="C269" s="17" t="s">
        <v>336</v>
      </c>
      <c r="D269" s="19"/>
      <c r="E269" s="19"/>
      <c r="F269" s="19"/>
      <c r="G269" s="19"/>
      <c r="H269" s="20"/>
      <c r="I269" s="20"/>
      <c r="J269" s="299">
        <f>'[2]Koreksi fiskal'!M17</f>
        <v>12000000</v>
      </c>
      <c r="K269" s="252"/>
      <c r="L269" s="299">
        <v>0</v>
      </c>
    </row>
    <row r="270" spans="1:20" ht="16.5" hidden="1" customHeight="1" x14ac:dyDescent="0.25">
      <c r="A270" s="230"/>
      <c r="B270" s="230"/>
      <c r="C270" s="17" t="s">
        <v>337</v>
      </c>
      <c r="D270" s="19"/>
      <c r="E270" s="19"/>
      <c r="F270" s="19"/>
      <c r="G270" s="19"/>
      <c r="H270" s="20"/>
      <c r="I270" s="20"/>
      <c r="J270" s="299">
        <f>SUM('[2]Koreksi fiskal'!M26:M27)</f>
        <v>7069000</v>
      </c>
      <c r="K270" s="252"/>
      <c r="L270" s="299">
        <v>0</v>
      </c>
    </row>
    <row r="271" spans="1:20" ht="16.5" hidden="1" customHeight="1" x14ac:dyDescent="0.25">
      <c r="A271" s="230"/>
      <c r="B271" s="230"/>
      <c r="C271" s="17" t="s">
        <v>338</v>
      </c>
      <c r="D271" s="19"/>
      <c r="E271" s="19"/>
      <c r="F271" s="19"/>
      <c r="G271" s="19"/>
      <c r="H271" s="20"/>
      <c r="I271" s="20"/>
      <c r="J271" s="299">
        <f>'[2]Koreksi fiskal'!M30</f>
        <v>3000000</v>
      </c>
      <c r="K271" s="252"/>
      <c r="L271" s="299">
        <v>0</v>
      </c>
    </row>
    <row r="272" spans="1:20" ht="16.5" hidden="1" x14ac:dyDescent="0.25">
      <c r="A272" s="230"/>
      <c r="B272" s="230" t="s">
        <v>339</v>
      </c>
      <c r="C272" s="19"/>
      <c r="D272" s="19"/>
      <c r="E272" s="19"/>
      <c r="F272" s="19"/>
      <c r="G272" s="19"/>
      <c r="H272" s="20"/>
      <c r="I272" s="20"/>
      <c r="K272" s="252"/>
    </row>
    <row r="273" spans="1:13" ht="16.5" hidden="1" x14ac:dyDescent="0.25">
      <c r="A273" s="230"/>
      <c r="B273" s="230"/>
      <c r="C273" s="17" t="s">
        <v>340</v>
      </c>
      <c r="D273" s="19"/>
      <c r="E273" s="19"/>
      <c r="F273" s="19"/>
      <c r="G273" s="19"/>
      <c r="H273" s="20"/>
      <c r="I273" s="20"/>
      <c r="K273" s="252"/>
    </row>
    <row r="274" spans="1:13" ht="16.5" hidden="1" x14ac:dyDescent="0.25">
      <c r="A274" s="230"/>
      <c r="B274" s="230"/>
      <c r="C274" s="17" t="s">
        <v>341</v>
      </c>
      <c r="D274" s="19"/>
      <c r="E274" s="19"/>
      <c r="F274" s="19"/>
      <c r="G274" s="19"/>
      <c r="H274" s="20"/>
      <c r="I274" s="20"/>
      <c r="K274" s="252"/>
      <c r="M274" s="17" t="s">
        <v>342</v>
      </c>
    </row>
    <row r="275" spans="1:13" ht="16.5" hidden="1" x14ac:dyDescent="0.25">
      <c r="A275" s="230"/>
      <c r="B275" s="304"/>
      <c r="C275" s="17" t="s">
        <v>343</v>
      </c>
      <c r="D275" s="19"/>
      <c r="E275" s="19"/>
      <c r="F275" s="19"/>
      <c r="G275" s="19"/>
      <c r="H275" s="20"/>
      <c r="I275" s="20"/>
      <c r="K275" s="252"/>
    </row>
    <row r="276" spans="1:13" ht="4.5" hidden="1" customHeight="1" x14ac:dyDescent="0.25">
      <c r="A276" s="230"/>
      <c r="B276" s="304"/>
      <c r="D276" s="19"/>
      <c r="E276" s="19"/>
      <c r="F276" s="19"/>
      <c r="G276" s="19"/>
      <c r="H276" s="20"/>
      <c r="I276" s="20"/>
      <c r="K276" s="252"/>
    </row>
    <row r="277" spans="1:13" ht="17.25" hidden="1" thickBot="1" x14ac:dyDescent="0.3">
      <c r="A277" s="230"/>
      <c r="B277" s="304"/>
      <c r="C277" s="19" t="s">
        <v>344</v>
      </c>
      <c r="D277" s="19"/>
      <c r="E277" s="19"/>
      <c r="F277" s="19"/>
      <c r="G277" s="19"/>
      <c r="H277" s="20"/>
      <c r="I277" s="20"/>
      <c r="J277" s="305">
        <f>SUM(J273:J275)</f>
        <v>0</v>
      </c>
      <c r="K277" s="252"/>
      <c r="L277" s="305">
        <f>SUM(L273:L275)</f>
        <v>0</v>
      </c>
      <c r="M277" s="32"/>
    </row>
    <row r="278" spans="1:13" ht="17.25" hidden="1" thickBot="1" x14ac:dyDescent="0.3">
      <c r="A278" s="230"/>
      <c r="D278" s="18" t="s">
        <v>345</v>
      </c>
      <c r="E278" s="18"/>
      <c r="G278" s="19"/>
      <c r="H278" s="20"/>
      <c r="I278" s="20"/>
      <c r="J278" s="287">
        <f>J277</f>
        <v>0</v>
      </c>
      <c r="L278" s="287">
        <f>L277</f>
        <v>0</v>
      </c>
    </row>
    <row r="279" spans="1:13" ht="16.5" hidden="1" x14ac:dyDescent="0.25">
      <c r="A279" s="230"/>
      <c r="D279" s="18"/>
      <c r="E279" s="18"/>
      <c r="G279" s="19"/>
      <c r="H279" s="20"/>
      <c r="I279" s="20"/>
      <c r="J279" s="21"/>
      <c r="L279" s="21"/>
    </row>
    <row r="280" spans="1:13" ht="16.5" x14ac:dyDescent="0.25">
      <c r="A280" s="230" t="s">
        <v>346</v>
      </c>
      <c r="B280" s="19" t="s">
        <v>347</v>
      </c>
      <c r="D280" s="18"/>
      <c r="E280" s="18"/>
      <c r="G280" s="19"/>
      <c r="H280" s="20"/>
      <c r="I280" s="20"/>
      <c r="J280" s="21"/>
      <c r="L280" s="21"/>
    </row>
    <row r="281" spans="1:13" ht="16.5" x14ac:dyDescent="0.25">
      <c r="A281" s="230"/>
      <c r="B281" s="16" t="s">
        <v>348</v>
      </c>
      <c r="D281" s="18"/>
      <c r="E281" s="18"/>
      <c r="G281" s="19"/>
      <c r="H281" s="20"/>
      <c r="I281" s="20"/>
      <c r="J281" s="21"/>
      <c r="L281" s="21"/>
    </row>
    <row r="282" spans="1:13" ht="16.5" x14ac:dyDescent="0.25">
      <c r="A282" s="230"/>
      <c r="B282" s="16"/>
      <c r="D282" s="22" t="s">
        <v>20</v>
      </c>
      <c r="E282" s="23"/>
      <c r="F282" s="24" t="s">
        <v>21</v>
      </c>
      <c r="G282" s="25"/>
      <c r="H282" s="26" t="s">
        <v>22</v>
      </c>
      <c r="I282" s="27"/>
      <c r="J282" s="28" t="s">
        <v>23</v>
      </c>
      <c r="L282" s="21"/>
    </row>
    <row r="283" spans="1:13" ht="16.5" x14ac:dyDescent="0.25">
      <c r="A283" s="230"/>
      <c r="B283" s="16"/>
      <c r="C283" s="17" t="s">
        <v>8</v>
      </c>
      <c r="D283" s="29" t="s">
        <v>24</v>
      </c>
      <c r="E283" s="18"/>
      <c r="F283" s="17" t="s">
        <v>25</v>
      </c>
      <c r="G283" s="19"/>
      <c r="H283" s="30" t="s">
        <v>26</v>
      </c>
      <c r="I283" s="20"/>
      <c r="J283" s="31">
        <v>6050000</v>
      </c>
      <c r="L283" s="21"/>
    </row>
    <row r="284" spans="1:13" ht="16.5" x14ac:dyDescent="0.25">
      <c r="A284" s="230"/>
      <c r="B284" s="19"/>
      <c r="C284" s="17" t="s">
        <v>11</v>
      </c>
      <c r="D284" s="29" t="s">
        <v>27</v>
      </c>
      <c r="E284" s="18"/>
      <c r="F284" s="17" t="s">
        <v>28</v>
      </c>
      <c r="G284" s="19"/>
      <c r="H284" s="32" t="s">
        <v>29</v>
      </c>
      <c r="I284" s="20"/>
      <c r="J284" s="31">
        <v>198000000</v>
      </c>
      <c r="L284" s="21"/>
    </row>
    <row r="285" spans="1:13" ht="16.5" x14ac:dyDescent="0.25">
      <c r="A285" s="230"/>
      <c r="B285" s="19"/>
      <c r="C285" s="17" t="s">
        <v>15</v>
      </c>
      <c r="D285" s="29" t="s">
        <v>30</v>
      </c>
      <c r="E285" s="18"/>
      <c r="F285" s="33" t="s">
        <v>31</v>
      </c>
      <c r="G285" s="19"/>
      <c r="H285" s="32" t="s">
        <v>29</v>
      </c>
      <c r="I285" s="20"/>
      <c r="J285" s="31">
        <v>880740000</v>
      </c>
      <c r="L285" s="21"/>
    </row>
    <row r="286" spans="1:13" ht="16.5" x14ac:dyDescent="0.25">
      <c r="A286" s="230"/>
      <c r="B286" s="19"/>
      <c r="C286" s="17" t="s">
        <v>242</v>
      </c>
      <c r="D286" s="29" t="s">
        <v>349</v>
      </c>
      <c r="E286" s="18"/>
      <c r="F286" s="33" t="s">
        <v>350</v>
      </c>
      <c r="G286" s="19"/>
      <c r="H286" s="32" t="s">
        <v>29</v>
      </c>
      <c r="I286" s="20"/>
      <c r="J286" s="306">
        <v>1372855</v>
      </c>
      <c r="L286" s="21"/>
    </row>
    <row r="287" spans="1:13" ht="16.5" x14ac:dyDescent="0.25">
      <c r="A287" s="230"/>
      <c r="B287" s="19"/>
      <c r="C287" s="17" t="s">
        <v>244</v>
      </c>
      <c r="D287" s="29" t="s">
        <v>351</v>
      </c>
      <c r="E287" s="18"/>
      <c r="F287" s="33" t="s">
        <v>352</v>
      </c>
      <c r="G287" s="19"/>
      <c r="H287" s="32" t="s">
        <v>29</v>
      </c>
      <c r="I287" s="20"/>
      <c r="J287" s="306">
        <v>3000000</v>
      </c>
      <c r="L287" s="21"/>
    </row>
    <row r="288" spans="1:13" ht="16.5" x14ac:dyDescent="0.25">
      <c r="A288" s="230"/>
      <c r="B288" s="19"/>
      <c r="C288" s="34" t="s">
        <v>32</v>
      </c>
      <c r="D288" s="34"/>
      <c r="E288" s="34"/>
      <c r="F288" s="34"/>
      <c r="G288" s="34"/>
      <c r="H288" s="34"/>
      <c r="I288" s="20"/>
      <c r="J288" s="35">
        <f>SUM(J283:J287)</f>
        <v>1089162855</v>
      </c>
      <c r="L288" s="21"/>
    </row>
    <row r="289" spans="1:21" ht="16.5" x14ac:dyDescent="0.25">
      <c r="A289" s="230"/>
      <c r="B289" s="19"/>
      <c r="C289" s="25"/>
      <c r="D289" s="25"/>
      <c r="E289" s="25"/>
      <c r="F289" s="25"/>
      <c r="G289" s="25"/>
      <c r="H289" s="25"/>
      <c r="I289" s="20"/>
      <c r="J289" s="21"/>
      <c r="L289" s="21"/>
      <c r="U289" s="307"/>
    </row>
    <row r="290" spans="1:21" ht="18.75" customHeight="1" x14ac:dyDescent="0.25">
      <c r="A290" s="230"/>
      <c r="B290" s="16" t="s">
        <v>353</v>
      </c>
      <c r="C290" s="25"/>
      <c r="D290" s="25"/>
      <c r="E290" s="25"/>
      <c r="F290" s="25"/>
      <c r="G290" s="25"/>
      <c r="H290" s="25"/>
      <c r="I290" s="20"/>
      <c r="J290" s="21"/>
      <c r="L290" s="21"/>
    </row>
    <row r="291" spans="1:21" ht="49.5" x14ac:dyDescent="0.25">
      <c r="A291" s="230"/>
      <c r="B291" s="16"/>
      <c r="C291" s="25"/>
      <c r="D291" s="308" t="s">
        <v>354</v>
      </c>
      <c r="E291" s="25"/>
      <c r="F291" s="308" t="s">
        <v>355</v>
      </c>
      <c r="G291" s="25"/>
      <c r="H291" s="308" t="s">
        <v>356</v>
      </c>
      <c r="I291" s="20"/>
      <c r="J291" s="309" t="s">
        <v>32</v>
      </c>
      <c r="L291" s="21"/>
    </row>
    <row r="292" spans="1:21" ht="16.5" x14ac:dyDescent="0.25">
      <c r="A292" s="230"/>
      <c r="B292" s="19"/>
      <c r="C292" s="17" t="s">
        <v>8</v>
      </c>
      <c r="D292" s="29" t="s">
        <v>24</v>
      </c>
      <c r="E292" s="25"/>
      <c r="F292" s="310">
        <f>J283/11</f>
        <v>550000</v>
      </c>
      <c r="G292" s="25"/>
      <c r="H292" s="311">
        <v>10</v>
      </c>
      <c r="I292" s="20"/>
      <c r="J292" s="31">
        <f>F292*H292</f>
        <v>5500000</v>
      </c>
      <c r="L292" s="21"/>
    </row>
    <row r="293" spans="1:21" ht="16.5" x14ac:dyDescent="0.25">
      <c r="A293" s="230"/>
      <c r="B293" s="19"/>
      <c r="C293" s="17" t="s">
        <v>11</v>
      </c>
      <c r="D293" s="29" t="s">
        <v>27</v>
      </c>
      <c r="E293" s="25"/>
      <c r="F293" s="310">
        <f>J284/12</f>
        <v>16500000</v>
      </c>
      <c r="G293" s="25"/>
      <c r="H293" s="311">
        <v>9</v>
      </c>
      <c r="I293" s="20"/>
      <c r="J293" s="31">
        <f t="shared" ref="J293:J296" si="0">F293*H293</f>
        <v>148500000</v>
      </c>
      <c r="L293" s="21"/>
    </row>
    <row r="294" spans="1:21" ht="16.5" x14ac:dyDescent="0.25">
      <c r="A294" s="230"/>
      <c r="B294" s="19"/>
      <c r="C294" s="17" t="s">
        <v>15</v>
      </c>
      <c r="D294" s="29" t="s">
        <v>30</v>
      </c>
      <c r="E294" s="25"/>
      <c r="F294" s="310">
        <f t="shared" ref="F294:F296" si="1">J285/12</f>
        <v>73395000</v>
      </c>
      <c r="G294" s="25"/>
      <c r="H294" s="311">
        <v>6</v>
      </c>
      <c r="I294" s="20"/>
      <c r="J294" s="31">
        <f t="shared" si="0"/>
        <v>440370000</v>
      </c>
      <c r="L294" s="21"/>
    </row>
    <row r="295" spans="1:21" ht="16.5" x14ac:dyDescent="0.25">
      <c r="A295" s="230"/>
      <c r="B295" s="19"/>
      <c r="C295" s="17" t="s">
        <v>242</v>
      </c>
      <c r="D295" s="29" t="s">
        <v>349</v>
      </c>
      <c r="E295" s="25"/>
      <c r="F295" s="310">
        <f t="shared" si="1"/>
        <v>114404.58333333333</v>
      </c>
      <c r="G295" s="25"/>
      <c r="H295" s="311">
        <v>4</v>
      </c>
      <c r="I295" s="20"/>
      <c r="J295" s="31">
        <f t="shared" si="0"/>
        <v>457618.33333333331</v>
      </c>
      <c r="L295" s="21"/>
    </row>
    <row r="296" spans="1:21" ht="16.5" x14ac:dyDescent="0.25">
      <c r="A296" s="230"/>
      <c r="B296" s="19"/>
      <c r="C296" s="17" t="s">
        <v>244</v>
      </c>
      <c r="D296" s="29" t="s">
        <v>351</v>
      </c>
      <c r="E296" s="25"/>
      <c r="F296" s="310">
        <f t="shared" si="1"/>
        <v>250000</v>
      </c>
      <c r="G296" s="25"/>
      <c r="H296" s="311">
        <v>4</v>
      </c>
      <c r="I296" s="20"/>
      <c r="J296" s="31">
        <f t="shared" si="0"/>
        <v>1000000</v>
      </c>
      <c r="L296" s="21"/>
    </row>
    <row r="297" spans="1:21" ht="17.25" thickBot="1" x14ac:dyDescent="0.3">
      <c r="A297" s="230"/>
      <c r="B297" s="19"/>
      <c r="C297" s="25"/>
      <c r="D297" s="34" t="s">
        <v>32</v>
      </c>
      <c r="E297" s="34"/>
      <c r="F297" s="34"/>
      <c r="G297" s="34"/>
      <c r="H297" s="34"/>
      <c r="I297" s="20"/>
      <c r="J297" s="287">
        <f>SUM(J292:J296)</f>
        <v>595827618.33333337</v>
      </c>
      <c r="L297" s="21"/>
    </row>
    <row r="298" spans="1:21" ht="17.25" thickTop="1" x14ac:dyDescent="0.25">
      <c r="A298" s="230"/>
      <c r="B298" s="19"/>
      <c r="C298" s="25"/>
      <c r="D298" s="25"/>
      <c r="E298" s="25"/>
      <c r="F298" s="25"/>
      <c r="G298" s="25"/>
      <c r="H298" s="25"/>
      <c r="I298" s="20"/>
      <c r="J298" s="21"/>
      <c r="L298" s="21"/>
    </row>
    <row r="299" spans="1:21" ht="16.5" x14ac:dyDescent="0.25">
      <c r="A299" s="230"/>
      <c r="B299" s="19"/>
      <c r="C299" s="25"/>
      <c r="D299" s="25"/>
      <c r="E299" s="25"/>
      <c r="F299" s="25"/>
      <c r="G299" s="25"/>
      <c r="H299" s="25"/>
      <c r="I299" s="20"/>
      <c r="J299" s="21"/>
      <c r="L299" s="21"/>
    </row>
    <row r="300" spans="1:21" ht="16.5" x14ac:dyDescent="0.25">
      <c r="A300" s="230"/>
      <c r="B300" s="19"/>
      <c r="C300" s="25"/>
      <c r="D300" s="25"/>
      <c r="E300" s="25"/>
      <c r="F300" s="25"/>
      <c r="G300" s="25"/>
      <c r="H300" s="25"/>
      <c r="I300" s="20"/>
      <c r="J300" s="21"/>
      <c r="L300" s="21"/>
    </row>
    <row r="301" spans="1:21" ht="16.5" x14ac:dyDescent="0.25">
      <c r="A301" s="230"/>
      <c r="B301" s="19"/>
      <c r="C301" s="25"/>
      <c r="D301" s="25"/>
      <c r="E301" s="25"/>
      <c r="F301" s="25"/>
      <c r="G301" s="25"/>
      <c r="H301" s="25"/>
      <c r="I301" s="20"/>
      <c r="J301" s="21"/>
      <c r="L301" s="21"/>
    </row>
    <row r="302" spans="1:21" ht="8.25" customHeight="1" x14ac:dyDescent="0.25">
      <c r="A302" s="230"/>
      <c r="B302" s="19"/>
      <c r="C302" s="25"/>
      <c r="D302" s="25"/>
      <c r="E302" s="25"/>
      <c r="F302" s="25"/>
      <c r="G302" s="25"/>
      <c r="H302" s="25"/>
      <c r="I302" s="20"/>
      <c r="J302" s="21"/>
      <c r="L302" s="21"/>
    </row>
    <row r="303" spans="1:21" ht="16.5" x14ac:dyDescent="0.25">
      <c r="A303" s="230" t="s">
        <v>346</v>
      </c>
      <c r="B303" s="19" t="s">
        <v>967</v>
      </c>
      <c r="C303" s="25"/>
      <c r="D303" s="25"/>
      <c r="E303" s="25"/>
      <c r="F303" s="25"/>
      <c r="G303" s="25"/>
      <c r="H303" s="25"/>
      <c r="I303" s="20"/>
      <c r="J303" s="21"/>
      <c r="L303" s="21"/>
    </row>
    <row r="304" spans="1:21" ht="4.5" customHeight="1" x14ac:dyDescent="0.25">
      <c r="A304" s="230"/>
      <c r="B304" s="19"/>
      <c r="C304" s="25"/>
      <c r="D304" s="25"/>
      <c r="E304" s="25"/>
      <c r="F304" s="25"/>
      <c r="G304" s="25"/>
      <c r="H304" s="25"/>
      <c r="I304" s="20"/>
      <c r="J304" s="21"/>
      <c r="L304" s="21"/>
    </row>
    <row r="305" spans="1:20" ht="16.5" x14ac:dyDescent="0.25">
      <c r="A305" s="230"/>
      <c r="B305" s="15" t="s">
        <v>357</v>
      </c>
      <c r="C305" s="15"/>
      <c r="D305" s="15"/>
      <c r="E305" s="15"/>
      <c r="F305" s="15"/>
      <c r="G305" s="15"/>
      <c r="H305" s="15"/>
      <c r="I305" s="15"/>
      <c r="J305" s="15"/>
      <c r="K305" s="15"/>
      <c r="L305" s="15"/>
      <c r="M305" s="15"/>
    </row>
    <row r="306" spans="1:20" ht="16.5" x14ac:dyDescent="0.25">
      <c r="A306" s="230"/>
      <c r="C306" s="18"/>
      <c r="D306" s="18"/>
      <c r="E306" s="18"/>
      <c r="G306" s="19"/>
      <c r="H306" s="20"/>
      <c r="I306" s="20"/>
      <c r="J306" s="289" t="str">
        <f>J254</f>
        <v>Januari</v>
      </c>
      <c r="K306" s="290"/>
      <c r="L306" s="284" t="str">
        <f>L254</f>
        <v>Februari</v>
      </c>
      <c r="N306" s="284" t="str">
        <f>N262</f>
        <v>Maret</v>
      </c>
      <c r="P306" s="284" t="str">
        <f>P262</f>
        <v>April</v>
      </c>
      <c r="R306" s="284" t="str">
        <f>R262</f>
        <v>Mei</v>
      </c>
      <c r="T306" s="284" t="s">
        <v>52</v>
      </c>
    </row>
    <row r="307" spans="1:20" ht="16.5" x14ac:dyDescent="0.25">
      <c r="A307" s="230"/>
      <c r="B307" s="17" t="s">
        <v>358</v>
      </c>
      <c r="C307" s="252"/>
      <c r="D307" s="18"/>
      <c r="E307" s="18"/>
      <c r="G307" s="19"/>
      <c r="H307" s="20"/>
      <c r="I307" s="20"/>
      <c r="J307" s="31">
        <f>WS!F51</f>
        <v>765763450</v>
      </c>
      <c r="L307" s="285">
        <f>WS!G51</f>
        <v>674954045</v>
      </c>
      <c r="N307" s="31">
        <f>WS!H51</f>
        <v>584144640</v>
      </c>
      <c r="P307" s="31">
        <f>WS!I51</f>
        <v>493335235</v>
      </c>
      <c r="R307" s="31">
        <f>WS!L51</f>
        <v>1084790000</v>
      </c>
      <c r="T307" s="31">
        <f>WS!M51</f>
        <v>852200000</v>
      </c>
    </row>
    <row r="308" spans="1:20" ht="4.5" customHeight="1" x14ac:dyDescent="0.25">
      <c r="A308" s="230"/>
      <c r="C308" s="252"/>
      <c r="D308" s="18"/>
      <c r="E308" s="18"/>
      <c r="G308" s="19"/>
      <c r="H308" s="20"/>
      <c r="I308" s="20"/>
      <c r="J308" s="292"/>
      <c r="L308" s="293"/>
    </row>
    <row r="309" spans="1:20" ht="17.25" thickBot="1" x14ac:dyDescent="0.3">
      <c r="A309" s="230"/>
      <c r="C309" s="18"/>
      <c r="D309" s="18" t="s">
        <v>32</v>
      </c>
      <c r="E309" s="18"/>
      <c r="G309" s="19"/>
      <c r="H309" s="20"/>
      <c r="I309" s="20"/>
      <c r="J309" s="287">
        <f>SUM(J307)</f>
        <v>765763450</v>
      </c>
      <c r="L309" s="294">
        <f>SUM(L307)</f>
        <v>674954045</v>
      </c>
      <c r="N309" s="287">
        <f>SUM(N307)</f>
        <v>584144640</v>
      </c>
      <c r="P309" s="287">
        <f>SUM(P307)</f>
        <v>493335235</v>
      </c>
      <c r="R309" s="287">
        <f>SUM(R307)</f>
        <v>1084790000</v>
      </c>
      <c r="T309" s="287">
        <f>SUM(T307)</f>
        <v>852200000</v>
      </c>
    </row>
    <row r="310" spans="1:20" ht="17.25" thickTop="1" x14ac:dyDescent="0.25">
      <c r="A310" s="230"/>
      <c r="C310" s="18"/>
      <c r="D310" s="18"/>
      <c r="E310" s="18"/>
      <c r="G310" s="19"/>
      <c r="H310" s="20"/>
      <c r="I310" s="20"/>
      <c r="J310" s="21"/>
      <c r="L310" s="21"/>
    </row>
    <row r="311" spans="1:20" ht="16.5" x14ac:dyDescent="0.25">
      <c r="A311" s="239" t="s">
        <v>359</v>
      </c>
      <c r="B311" s="312" t="s">
        <v>360</v>
      </c>
      <c r="C311" s="19"/>
      <c r="D311" s="19"/>
      <c r="E311" s="19"/>
      <c r="F311" s="19"/>
      <c r="G311" s="19"/>
      <c r="H311" s="20"/>
      <c r="I311" s="20"/>
      <c r="J311" s="21"/>
      <c r="K311" s="20"/>
      <c r="L311" s="313"/>
    </row>
    <row r="312" spans="1:20" ht="16.5" x14ac:dyDescent="0.25">
      <c r="A312" s="230"/>
      <c r="B312" s="296" t="s">
        <v>361</v>
      </c>
      <c r="K312" s="17"/>
    </row>
    <row r="313" spans="1:20" ht="16.5" x14ac:dyDescent="0.25">
      <c r="A313" s="230"/>
      <c r="B313" s="18"/>
      <c r="C313" s="204"/>
      <c r="D313" s="204"/>
      <c r="E313" s="204"/>
      <c r="F313" s="314" t="s">
        <v>968</v>
      </c>
      <c r="G313" s="314"/>
      <c r="H313" s="314"/>
      <c r="I313" s="314"/>
      <c r="J313" s="314"/>
      <c r="K313" s="314"/>
      <c r="L313" s="314"/>
    </row>
    <row r="314" spans="1:20" ht="16.5" x14ac:dyDescent="0.25">
      <c r="A314" s="230"/>
      <c r="B314" s="18"/>
      <c r="C314" s="204"/>
      <c r="D314" s="204"/>
      <c r="E314" s="204"/>
      <c r="F314" s="315" t="s">
        <v>363</v>
      </c>
      <c r="G314" s="204"/>
      <c r="H314" s="315" t="s">
        <v>364</v>
      </c>
      <c r="I314" s="316"/>
      <c r="J314" s="317" t="s">
        <v>365</v>
      </c>
      <c r="K314" s="316"/>
      <c r="L314" s="317" t="s">
        <v>366</v>
      </c>
    </row>
    <row r="315" spans="1:20" ht="16.5" x14ac:dyDescent="0.25">
      <c r="A315" s="230"/>
      <c r="B315" s="318" t="s">
        <v>367</v>
      </c>
      <c r="D315" s="247"/>
      <c r="E315" s="247"/>
      <c r="F315" s="247"/>
      <c r="G315" s="247"/>
      <c r="H315" s="204"/>
      <c r="I315" s="319"/>
      <c r="J315" s="248"/>
      <c r="K315" s="319"/>
      <c r="L315" s="248"/>
    </row>
    <row r="316" spans="1:20" ht="16.5" x14ac:dyDescent="0.25">
      <c r="A316" s="230"/>
      <c r="B316" s="318"/>
      <c r="C316" s="17" t="s">
        <v>368</v>
      </c>
      <c r="D316" s="247"/>
      <c r="E316" s="247"/>
      <c r="F316" s="296" t="e">
        <f>#REF!</f>
        <v>#REF!</v>
      </c>
      <c r="G316" s="247"/>
      <c r="H316" s="320">
        <v>0</v>
      </c>
      <c r="I316" s="319"/>
      <c r="J316" s="248"/>
      <c r="K316" s="319"/>
      <c r="L316" s="232" t="e">
        <f>F316+H316-J316</f>
        <v>#REF!</v>
      </c>
    </row>
    <row r="317" spans="1:20" ht="16.5" x14ac:dyDescent="0.25">
      <c r="A317" s="230"/>
      <c r="B317" s="18"/>
      <c r="C317" s="17" t="s">
        <v>369</v>
      </c>
      <c r="D317" s="19"/>
      <c r="E317" s="19"/>
      <c r="F317" s="296">
        <f>L336</f>
        <v>0</v>
      </c>
      <c r="G317" s="32"/>
      <c r="H317" s="320">
        <v>0</v>
      </c>
      <c r="I317" s="32"/>
      <c r="J317" s="232">
        <v>0</v>
      </c>
      <c r="K317" s="32"/>
      <c r="L317" s="232">
        <f t="shared" ref="L317:L321" si="2">F317+H317-J317</f>
        <v>0</v>
      </c>
    </row>
    <row r="318" spans="1:20" ht="16.5" x14ac:dyDescent="0.25">
      <c r="A318" s="230"/>
      <c r="B318" s="18"/>
      <c r="C318" s="17" t="s">
        <v>370</v>
      </c>
      <c r="D318" s="19"/>
      <c r="E318" s="19"/>
      <c r="F318" s="296" t="str">
        <f>L337</f>
        <v>Saldo akhir</v>
      </c>
      <c r="G318" s="32"/>
      <c r="H318" s="320" t="e">
        <f>-(WS!#REF!)</f>
        <v>#REF!</v>
      </c>
      <c r="I318" s="32"/>
      <c r="K318" s="32"/>
      <c r="L318" s="232" t="e">
        <f t="shared" si="2"/>
        <v>#VALUE!</v>
      </c>
    </row>
    <row r="319" spans="1:20" ht="16.5" x14ac:dyDescent="0.25">
      <c r="A319" s="230"/>
      <c r="B319" s="18"/>
      <c r="C319" s="240" t="s">
        <v>371</v>
      </c>
      <c r="D319" s="240"/>
      <c r="E319" s="19"/>
      <c r="F319" s="296">
        <f>L338</f>
        <v>0</v>
      </c>
      <c r="H319" s="320" t="e">
        <f>-(WS!#REF!)</f>
        <v>#REF!</v>
      </c>
      <c r="I319" s="17"/>
      <c r="J319" s="232">
        <v>0</v>
      </c>
      <c r="K319" s="17"/>
      <c r="L319" s="232" t="e">
        <f t="shared" si="2"/>
        <v>#REF!</v>
      </c>
    </row>
    <row r="320" spans="1:20" ht="16.5" x14ac:dyDescent="0.25">
      <c r="A320" s="230"/>
      <c r="B320" s="18"/>
      <c r="C320" s="240" t="s">
        <v>372</v>
      </c>
      <c r="D320" s="240"/>
      <c r="E320" s="19"/>
      <c r="F320" s="296">
        <f>L339</f>
        <v>0</v>
      </c>
      <c r="H320" s="320" t="e">
        <f>-(WS!#REF!)</f>
        <v>#REF!</v>
      </c>
      <c r="I320" s="17"/>
      <c r="J320" s="232">
        <v>0</v>
      </c>
      <c r="K320" s="17"/>
      <c r="L320" s="232" t="e">
        <f t="shared" si="2"/>
        <v>#REF!</v>
      </c>
    </row>
    <row r="321" spans="1:12" ht="16.5" hidden="1" x14ac:dyDescent="0.25">
      <c r="A321" s="230"/>
      <c r="B321" s="18"/>
      <c r="C321" s="17" t="s">
        <v>373</v>
      </c>
      <c r="D321" s="19"/>
      <c r="E321" s="19"/>
      <c r="F321" s="296">
        <v>0</v>
      </c>
      <c r="H321" s="321">
        <v>0</v>
      </c>
      <c r="I321" s="32"/>
      <c r="K321" s="32"/>
      <c r="L321" s="232">
        <f t="shared" si="2"/>
        <v>0</v>
      </c>
    </row>
    <row r="322" spans="1:12" ht="16.5" hidden="1" x14ac:dyDescent="0.25">
      <c r="A322" s="230"/>
      <c r="B322" s="18"/>
      <c r="D322" s="19"/>
      <c r="E322" s="19"/>
      <c r="F322" s="296"/>
      <c r="H322" s="32"/>
      <c r="I322" s="32"/>
      <c r="K322" s="32"/>
    </row>
    <row r="323" spans="1:12" ht="16.5" x14ac:dyDescent="0.25">
      <c r="A323" s="230"/>
      <c r="B323" s="18"/>
      <c r="C323" s="19"/>
      <c r="D323" s="19" t="s">
        <v>32</v>
      </c>
      <c r="E323" s="19"/>
      <c r="F323" s="322" t="e">
        <f>SUM(F316:F322)</f>
        <v>#REF!</v>
      </c>
      <c r="G323" s="19"/>
      <c r="H323" s="322" t="e">
        <f>SUM(H316:H321)</f>
        <v>#REF!</v>
      </c>
      <c r="I323" s="20"/>
      <c r="J323" s="322">
        <f>SUM(J316:J321)</f>
        <v>0</v>
      </c>
      <c r="K323" s="20"/>
      <c r="L323" s="35" t="e">
        <f>SUM(L316:L321)</f>
        <v>#REF!</v>
      </c>
    </row>
    <row r="324" spans="1:12" ht="6" customHeight="1" x14ac:dyDescent="0.25">
      <c r="A324" s="230"/>
      <c r="B324" s="18"/>
      <c r="C324" s="19"/>
      <c r="D324" s="19"/>
      <c r="E324" s="19"/>
      <c r="F324" s="20"/>
      <c r="G324" s="19"/>
      <c r="H324" s="20"/>
      <c r="I324" s="20"/>
      <c r="J324" s="297"/>
      <c r="K324" s="20"/>
      <c r="L324" s="297"/>
    </row>
    <row r="325" spans="1:12" ht="16.5" x14ac:dyDescent="0.25">
      <c r="A325" s="230"/>
      <c r="B325" s="318" t="s">
        <v>374</v>
      </c>
      <c r="D325" s="19"/>
      <c r="E325" s="19"/>
      <c r="F325" s="19"/>
      <c r="G325" s="19"/>
      <c r="H325" s="20"/>
      <c r="I325" s="20"/>
      <c r="J325" s="297"/>
      <c r="K325" s="20"/>
      <c r="L325" s="313"/>
    </row>
    <row r="326" spans="1:12" ht="16.5" x14ac:dyDescent="0.25">
      <c r="A326" s="230"/>
      <c r="B326" s="18"/>
      <c r="C326" s="17" t="s">
        <v>369</v>
      </c>
      <c r="D326" s="19"/>
      <c r="E326" s="19"/>
      <c r="F326" s="296">
        <f>L345</f>
        <v>0</v>
      </c>
      <c r="G326" s="32"/>
      <c r="H326" s="323">
        <f>WS!I131</f>
        <v>10186325184.053331</v>
      </c>
      <c r="I326" s="32"/>
      <c r="J326" s="232">
        <v>0</v>
      </c>
      <c r="K326" s="32"/>
      <c r="L326" s="232">
        <f>F326+H326-J326</f>
        <v>10186325184.053331</v>
      </c>
    </row>
    <row r="327" spans="1:12" ht="16.5" x14ac:dyDescent="0.25">
      <c r="A327" s="230"/>
      <c r="B327" s="18"/>
      <c r="C327" s="17" t="s">
        <v>370</v>
      </c>
      <c r="D327" s="19"/>
      <c r="E327" s="19"/>
      <c r="F327" s="296">
        <f>L346</f>
        <v>4073686798</v>
      </c>
      <c r="G327" s="32"/>
      <c r="H327" s="323">
        <f>WS!I133</f>
        <v>0</v>
      </c>
      <c r="I327" s="32"/>
      <c r="J327" s="232">
        <v>0</v>
      </c>
      <c r="K327" s="32"/>
      <c r="L327" s="232">
        <f t="shared" ref="L327:L330" si="3">F327+H327-J327</f>
        <v>4073686798</v>
      </c>
    </row>
    <row r="328" spans="1:12" ht="16.5" x14ac:dyDescent="0.25">
      <c r="A328" s="230"/>
      <c r="B328" s="18"/>
      <c r="C328" s="240" t="s">
        <v>371</v>
      </c>
      <c r="D328" s="240"/>
      <c r="E328" s="19"/>
      <c r="F328" s="296">
        <f>L347</f>
        <v>0</v>
      </c>
      <c r="H328" s="323">
        <f>WS!I132</f>
        <v>0</v>
      </c>
      <c r="I328" s="17"/>
      <c r="J328" s="232">
        <v>0</v>
      </c>
      <c r="K328" s="17"/>
      <c r="L328" s="232">
        <f t="shared" si="3"/>
        <v>0</v>
      </c>
    </row>
    <row r="329" spans="1:12" ht="16.5" x14ac:dyDescent="0.25">
      <c r="A329" s="230"/>
      <c r="B329" s="18"/>
      <c r="C329" s="240" t="s">
        <v>372</v>
      </c>
      <c r="D329" s="240"/>
      <c r="E329" s="19"/>
      <c r="F329" s="296">
        <f>L348</f>
        <v>0</v>
      </c>
      <c r="H329" s="323">
        <f>WS!I134</f>
        <v>0</v>
      </c>
      <c r="I329" s="17"/>
      <c r="J329" s="232">
        <v>0</v>
      </c>
      <c r="K329" s="17"/>
      <c r="L329" s="232">
        <f t="shared" si="3"/>
        <v>0</v>
      </c>
    </row>
    <row r="330" spans="1:12" ht="16.5" hidden="1" x14ac:dyDescent="0.25">
      <c r="A330" s="230"/>
      <c r="B330" s="18"/>
      <c r="C330" s="17" t="s">
        <v>373</v>
      </c>
      <c r="D330" s="19"/>
      <c r="E330" s="19"/>
      <c r="F330" s="296" t="e">
        <f>#REF!</f>
        <v>#REF!</v>
      </c>
      <c r="H330" s="324"/>
      <c r="I330" s="32"/>
      <c r="K330" s="32"/>
      <c r="L330" s="325" t="e">
        <f t="shared" si="3"/>
        <v>#REF!</v>
      </c>
    </row>
    <row r="331" spans="1:12" ht="16.5" hidden="1" x14ac:dyDescent="0.25">
      <c r="A331" s="230"/>
      <c r="B331" s="18"/>
      <c r="D331" s="19"/>
      <c r="E331" s="19"/>
      <c r="F331" s="252"/>
      <c r="H331" s="32"/>
      <c r="I331" s="32"/>
      <c r="K331" s="32"/>
      <c r="L331" s="326"/>
    </row>
    <row r="332" spans="1:12" ht="16.5" x14ac:dyDescent="0.25">
      <c r="A332" s="230"/>
      <c r="B332" s="18"/>
      <c r="C332" s="19"/>
      <c r="D332" s="19" t="s">
        <v>32</v>
      </c>
      <c r="E332" s="19"/>
      <c r="F332" s="322">
        <f>SUM(F326:F329)</f>
        <v>4073686798</v>
      </c>
      <c r="H332" s="322">
        <f>SUM(H326:H330)</f>
        <v>10186325184.053331</v>
      </c>
      <c r="I332" s="20"/>
      <c r="J332" s="35">
        <f>SUM(J326:J330)</f>
        <v>0</v>
      </c>
      <c r="K332" s="20"/>
      <c r="L332" s="35">
        <f>SUM(L326:L329)</f>
        <v>14260011982.053331</v>
      </c>
    </row>
    <row r="333" spans="1:12" ht="7.5" customHeight="1" x14ac:dyDescent="0.25">
      <c r="A333" s="230"/>
      <c r="B333" s="18"/>
      <c r="C333" s="19"/>
      <c r="D333" s="19"/>
      <c r="E333" s="19"/>
      <c r="F333" s="20"/>
      <c r="H333" s="20"/>
      <c r="I333" s="20"/>
      <c r="J333" s="297"/>
      <c r="K333" s="20"/>
      <c r="L333" s="297"/>
    </row>
    <row r="334" spans="1:12" ht="17.25" thickBot="1" x14ac:dyDescent="0.3">
      <c r="A334" s="230"/>
      <c r="B334" s="18" t="s">
        <v>375</v>
      </c>
      <c r="D334" s="19"/>
      <c r="E334" s="19"/>
      <c r="F334" s="327" t="e">
        <f>F323-F332</f>
        <v>#REF!</v>
      </c>
      <c r="G334" s="20"/>
      <c r="H334" s="20"/>
      <c r="I334" s="20"/>
      <c r="J334" s="297"/>
      <c r="K334" s="20"/>
      <c r="L334" s="328" t="e">
        <f>L323-L332</f>
        <v>#REF!</v>
      </c>
    </row>
    <row r="335" spans="1:12" ht="17.25" thickTop="1" x14ac:dyDescent="0.25">
      <c r="A335" s="230"/>
      <c r="B335" s="296"/>
      <c r="K335" s="17"/>
    </row>
    <row r="336" spans="1:12" ht="16.5" x14ac:dyDescent="0.25">
      <c r="A336" s="230"/>
      <c r="B336" s="18"/>
      <c r="C336" s="204"/>
      <c r="D336" s="204"/>
      <c r="E336" s="204"/>
      <c r="F336" s="314" t="s">
        <v>362</v>
      </c>
      <c r="G336" s="314"/>
      <c r="H336" s="314"/>
      <c r="I336" s="314"/>
      <c r="J336" s="314"/>
      <c r="K336" s="314"/>
      <c r="L336" s="314"/>
    </row>
    <row r="337" spans="1:12" ht="16.5" x14ac:dyDescent="0.25">
      <c r="A337" s="230"/>
      <c r="B337" s="18"/>
      <c r="C337" s="204"/>
      <c r="D337" s="204"/>
      <c r="E337" s="204"/>
      <c r="F337" s="315" t="s">
        <v>363</v>
      </c>
      <c r="G337" s="204"/>
      <c r="H337" s="315" t="s">
        <v>364</v>
      </c>
      <c r="I337" s="316"/>
      <c r="J337" s="317" t="s">
        <v>365</v>
      </c>
      <c r="K337" s="316"/>
      <c r="L337" s="317" t="s">
        <v>366</v>
      </c>
    </row>
    <row r="338" spans="1:12" ht="16.5" x14ac:dyDescent="0.25">
      <c r="A338" s="230"/>
      <c r="B338" s="318" t="s">
        <v>367</v>
      </c>
      <c r="D338" s="247"/>
      <c r="E338" s="247"/>
      <c r="F338" s="247"/>
      <c r="G338" s="247"/>
      <c r="H338" s="204"/>
      <c r="I338" s="319"/>
      <c r="J338" s="248"/>
      <c r="K338" s="319"/>
      <c r="L338" s="248"/>
    </row>
    <row r="339" spans="1:12" ht="16.5" x14ac:dyDescent="0.25">
      <c r="A339" s="230"/>
      <c r="B339" s="318"/>
      <c r="C339" s="17" t="s">
        <v>368</v>
      </c>
      <c r="D339" s="247"/>
      <c r="E339" s="247"/>
      <c r="F339" s="296">
        <f>L364</f>
        <v>0</v>
      </c>
      <c r="G339" s="247"/>
      <c r="H339" s="320">
        <v>0</v>
      </c>
      <c r="I339" s="319"/>
      <c r="J339" s="248"/>
      <c r="K339" s="319"/>
      <c r="L339" s="232">
        <f>F339+H339-J339</f>
        <v>0</v>
      </c>
    </row>
    <row r="340" spans="1:12" ht="16.5" x14ac:dyDescent="0.25">
      <c r="A340" s="230"/>
      <c r="B340" s="18"/>
      <c r="C340" s="17" t="s">
        <v>369</v>
      </c>
      <c r="D340" s="19"/>
      <c r="E340" s="19"/>
      <c r="F340" s="296">
        <f>L365</f>
        <v>96000000</v>
      </c>
      <c r="G340" s="32"/>
      <c r="H340" s="320">
        <v>0</v>
      </c>
      <c r="I340" s="32"/>
      <c r="J340" s="232">
        <v>0</v>
      </c>
      <c r="K340" s="32"/>
      <c r="L340" s="232">
        <f t="shared" ref="L340:L344" si="4">F340+H340-J340</f>
        <v>96000000</v>
      </c>
    </row>
    <row r="341" spans="1:12" ht="16.5" x14ac:dyDescent="0.25">
      <c r="A341" s="230"/>
      <c r="B341" s="18"/>
      <c r="C341" s="17" t="s">
        <v>370</v>
      </c>
      <c r="D341" s="19"/>
      <c r="E341" s="19"/>
      <c r="F341" s="296">
        <f>L366</f>
        <v>3267577000</v>
      </c>
      <c r="G341" s="32"/>
      <c r="H341" s="320">
        <f>-(WS!N7)</f>
        <v>0</v>
      </c>
      <c r="I341" s="32"/>
      <c r="K341" s="32"/>
      <c r="L341" s="232">
        <f t="shared" si="4"/>
        <v>3267577000</v>
      </c>
    </row>
    <row r="342" spans="1:12" ht="16.5" x14ac:dyDescent="0.25">
      <c r="A342" s="230"/>
      <c r="B342" s="18"/>
      <c r="C342" s="240" t="s">
        <v>371</v>
      </c>
      <c r="D342" s="240"/>
      <c r="E342" s="19"/>
      <c r="F342" s="296">
        <f>L367</f>
        <v>900000</v>
      </c>
      <c r="H342" s="320">
        <f>-(WS!N8)</f>
        <v>0</v>
      </c>
      <c r="I342" s="17"/>
      <c r="J342" s="232">
        <v>0</v>
      </c>
      <c r="K342" s="17"/>
      <c r="L342" s="232">
        <f t="shared" si="4"/>
        <v>900000</v>
      </c>
    </row>
    <row r="343" spans="1:12" ht="16.5" x14ac:dyDescent="0.25">
      <c r="A343" s="230"/>
      <c r="B343" s="18"/>
      <c r="C343" s="240" t="s">
        <v>372</v>
      </c>
      <c r="D343" s="240"/>
      <c r="E343" s="19"/>
      <c r="F343" s="296">
        <f>L368</f>
        <v>709209798</v>
      </c>
      <c r="H343" s="320">
        <f>-(WS!N9)</f>
        <v>0</v>
      </c>
      <c r="I343" s="17"/>
      <c r="J343" s="232">
        <v>0</v>
      </c>
      <c r="K343" s="17"/>
      <c r="L343" s="232">
        <f t="shared" si="4"/>
        <v>709209798</v>
      </c>
    </row>
    <row r="344" spans="1:12" ht="16.5" hidden="1" x14ac:dyDescent="0.25">
      <c r="A344" s="230"/>
      <c r="B344" s="18"/>
      <c r="C344" s="17" t="s">
        <v>373</v>
      </c>
      <c r="D344" s="19"/>
      <c r="E344" s="19"/>
      <c r="F344" s="296">
        <v>0</v>
      </c>
      <c r="H344" s="321">
        <v>0</v>
      </c>
      <c r="I344" s="32"/>
      <c r="K344" s="32"/>
      <c r="L344" s="232">
        <f t="shared" si="4"/>
        <v>0</v>
      </c>
    </row>
    <row r="345" spans="1:12" ht="16.5" hidden="1" customHeight="1" x14ac:dyDescent="0.25">
      <c r="A345" s="230"/>
      <c r="B345" s="18"/>
      <c r="D345" s="19"/>
      <c r="E345" s="19"/>
      <c r="F345" s="296"/>
      <c r="H345" s="32"/>
      <c r="I345" s="32"/>
      <c r="K345" s="32"/>
    </row>
    <row r="346" spans="1:12" ht="16.5" customHeight="1" x14ac:dyDescent="0.25">
      <c r="A346" s="230"/>
      <c r="B346" s="18"/>
      <c r="C346" s="19"/>
      <c r="D346" s="19" t="s">
        <v>32</v>
      </c>
      <c r="E346" s="19"/>
      <c r="F346" s="322">
        <f>SUM(F339:F345)</f>
        <v>4073686798</v>
      </c>
      <c r="G346" s="19"/>
      <c r="H346" s="322">
        <f>SUM(H339:H344)</f>
        <v>0</v>
      </c>
      <c r="I346" s="20"/>
      <c r="J346" s="322">
        <f>SUM(J339:J344)</f>
        <v>0</v>
      </c>
      <c r="K346" s="20"/>
      <c r="L346" s="35">
        <f>SUM(L339:L344)</f>
        <v>4073686798</v>
      </c>
    </row>
    <row r="347" spans="1:12" ht="6" customHeight="1" x14ac:dyDescent="0.25">
      <c r="A347" s="230"/>
      <c r="B347" s="18"/>
      <c r="C347" s="19"/>
      <c r="D347" s="19"/>
      <c r="E347" s="19"/>
      <c r="F347" s="20"/>
      <c r="G347" s="19"/>
      <c r="H347" s="20"/>
      <c r="I347" s="20"/>
      <c r="J347" s="297"/>
      <c r="K347" s="20"/>
      <c r="L347" s="297"/>
    </row>
    <row r="348" spans="1:12" ht="16.5" x14ac:dyDescent="0.25">
      <c r="A348" s="230"/>
      <c r="B348" s="318" t="s">
        <v>374</v>
      </c>
      <c r="D348" s="19"/>
      <c r="E348" s="19"/>
      <c r="F348" s="19"/>
      <c r="G348" s="19"/>
      <c r="H348" s="20"/>
      <c r="I348" s="20"/>
      <c r="J348" s="297"/>
      <c r="K348" s="20"/>
      <c r="L348" s="313"/>
    </row>
    <row r="349" spans="1:12" ht="16.5" x14ac:dyDescent="0.25">
      <c r="A349" s="230"/>
      <c r="B349" s="18"/>
      <c r="C349" s="17" t="s">
        <v>369</v>
      </c>
      <c r="D349" s="19"/>
      <c r="E349" s="19"/>
      <c r="F349" s="296">
        <f>L374</f>
        <v>0</v>
      </c>
      <c r="G349" s="32"/>
      <c r="H349" s="323">
        <f>WS!I157</f>
        <v>408603500</v>
      </c>
      <c r="I349" s="32"/>
      <c r="J349" s="232">
        <v>0</v>
      </c>
      <c r="K349" s="32"/>
      <c r="L349" s="232">
        <f>F349+H349-J349</f>
        <v>408603500</v>
      </c>
    </row>
    <row r="350" spans="1:12" ht="16.5" x14ac:dyDescent="0.25">
      <c r="A350" s="230"/>
      <c r="B350" s="18"/>
      <c r="C350" s="17" t="s">
        <v>370</v>
      </c>
      <c r="D350" s="19"/>
      <c r="E350" s="19"/>
      <c r="F350" s="296">
        <f>L375</f>
        <v>323561071.67000002</v>
      </c>
      <c r="G350" s="32"/>
      <c r="H350" s="323">
        <f>WS!I159</f>
        <v>0</v>
      </c>
      <c r="I350" s="32"/>
      <c r="J350" s="232">
        <v>0</v>
      </c>
      <c r="K350" s="32"/>
      <c r="L350" s="232">
        <f t="shared" ref="L350:L353" si="5">F350+H350-J350</f>
        <v>323561071.67000002</v>
      </c>
    </row>
    <row r="351" spans="1:12" ht="16.5" x14ac:dyDescent="0.25">
      <c r="A351" s="230"/>
      <c r="B351" s="18"/>
      <c r="C351" s="240" t="s">
        <v>371</v>
      </c>
      <c r="D351" s="240"/>
      <c r="E351" s="19"/>
      <c r="F351" s="296">
        <f>L376</f>
        <v>93750</v>
      </c>
      <c r="H351" s="323">
        <f>WS!I158</f>
        <v>8382544.4100000001</v>
      </c>
      <c r="I351" s="17"/>
      <c r="J351" s="232">
        <v>0</v>
      </c>
      <c r="K351" s="17"/>
      <c r="L351" s="232">
        <f t="shared" si="5"/>
        <v>8476294.4100000001</v>
      </c>
    </row>
    <row r="352" spans="1:12" ht="16.5" x14ac:dyDescent="0.25">
      <c r="A352" s="230"/>
      <c r="B352" s="18"/>
      <c r="C352" s="240" t="s">
        <v>372</v>
      </c>
      <c r="D352" s="240"/>
      <c r="E352" s="19"/>
      <c r="F352" s="296">
        <f>L377</f>
        <v>302543162.08999991</v>
      </c>
      <c r="H352" s="323">
        <f>WS!I160</f>
        <v>2413323053.4099998</v>
      </c>
      <c r="I352" s="17"/>
      <c r="J352" s="232">
        <v>0</v>
      </c>
      <c r="K352" s="17"/>
      <c r="L352" s="232">
        <f t="shared" si="5"/>
        <v>2715866215.5</v>
      </c>
    </row>
    <row r="353" spans="1:12" ht="16.5" hidden="1" x14ac:dyDescent="0.25">
      <c r="A353" s="230"/>
      <c r="B353" s="18"/>
      <c r="C353" s="17" t="s">
        <v>373</v>
      </c>
      <c r="D353" s="19"/>
      <c r="E353" s="19"/>
      <c r="F353" s="296" t="e">
        <f>#REF!</f>
        <v>#REF!</v>
      </c>
      <c r="H353" s="324"/>
      <c r="I353" s="32"/>
      <c r="K353" s="32"/>
      <c r="L353" s="325" t="e">
        <f t="shared" si="5"/>
        <v>#REF!</v>
      </c>
    </row>
    <row r="354" spans="1:12" ht="16.5" hidden="1" customHeight="1" x14ac:dyDescent="0.25">
      <c r="A354" s="230"/>
      <c r="B354" s="18"/>
      <c r="D354" s="19"/>
      <c r="E354" s="19"/>
      <c r="F354" s="252"/>
      <c r="H354" s="32"/>
      <c r="I354" s="32"/>
      <c r="K354" s="32"/>
      <c r="L354" s="326"/>
    </row>
    <row r="355" spans="1:12" ht="16.5" customHeight="1" x14ac:dyDescent="0.25">
      <c r="A355" s="230"/>
      <c r="B355" s="18"/>
      <c r="C355" s="19"/>
      <c r="D355" s="19" t="s">
        <v>32</v>
      </c>
      <c r="E355" s="19"/>
      <c r="F355" s="322">
        <f>SUM(F349:F352)</f>
        <v>626197983.75999999</v>
      </c>
      <c r="H355" s="322">
        <f>SUM(H349:H353)</f>
        <v>2830309097.8199997</v>
      </c>
      <c r="I355" s="20"/>
      <c r="J355" s="35">
        <f>SUM(J349:J353)</f>
        <v>0</v>
      </c>
      <c r="K355" s="20"/>
      <c r="L355" s="35">
        <f>SUM(L349:L352)</f>
        <v>3456507081.5799999</v>
      </c>
    </row>
    <row r="356" spans="1:12" ht="6.75" customHeight="1" x14ac:dyDescent="0.25">
      <c r="A356" s="230"/>
      <c r="B356" s="18"/>
      <c r="C356" s="19"/>
      <c r="D356" s="19"/>
      <c r="E356" s="19"/>
      <c r="F356" s="20"/>
      <c r="H356" s="20"/>
      <c r="I356" s="20"/>
      <c r="J356" s="297"/>
      <c r="K356" s="20"/>
      <c r="L356" s="297"/>
    </row>
    <row r="357" spans="1:12" ht="17.25" thickBot="1" x14ac:dyDescent="0.3">
      <c r="A357" s="230"/>
      <c r="B357" s="18" t="s">
        <v>375</v>
      </c>
      <c r="D357" s="19"/>
      <c r="E357" s="19"/>
      <c r="F357" s="327">
        <f>F346-F355</f>
        <v>3447488814.2399998</v>
      </c>
      <c r="G357" s="20"/>
      <c r="H357" s="20"/>
      <c r="I357" s="20"/>
      <c r="J357" s="297"/>
      <c r="K357" s="20"/>
      <c r="L357" s="328">
        <f>L346-L355</f>
        <v>617179716.42000008</v>
      </c>
    </row>
    <row r="358" spans="1:12" ht="6.75" customHeight="1" thickTop="1" x14ac:dyDescent="0.25">
      <c r="A358" s="230"/>
      <c r="B358" s="296"/>
      <c r="K358" s="17"/>
    </row>
    <row r="359" spans="1:12" ht="6.75" customHeight="1" x14ac:dyDescent="0.25">
      <c r="A359" s="230"/>
      <c r="B359" s="296"/>
      <c r="K359" s="17"/>
    </row>
    <row r="360" spans="1:12" ht="16.5" x14ac:dyDescent="0.25">
      <c r="A360" s="239" t="s">
        <v>359</v>
      </c>
      <c r="B360" s="312" t="s">
        <v>377</v>
      </c>
      <c r="C360" s="19"/>
      <c r="D360" s="19"/>
      <c r="E360" s="19"/>
      <c r="F360" s="19"/>
      <c r="G360" s="19"/>
      <c r="H360" s="20"/>
      <c r="I360" s="20"/>
      <c r="J360" s="21"/>
      <c r="K360" s="20"/>
      <c r="L360" s="313"/>
    </row>
    <row r="361" spans="1:12" ht="16.5" x14ac:dyDescent="0.25">
      <c r="A361" s="230"/>
      <c r="B361" s="296" t="s">
        <v>378</v>
      </c>
      <c r="K361" s="17"/>
    </row>
    <row r="362" spans="1:12" ht="16.5" x14ac:dyDescent="0.25">
      <c r="A362" s="230"/>
      <c r="B362" s="18"/>
      <c r="C362" s="204"/>
      <c r="D362" s="204"/>
      <c r="E362" s="204"/>
      <c r="F362" s="314" t="s">
        <v>376</v>
      </c>
      <c r="G362" s="314"/>
      <c r="H362" s="314"/>
      <c r="I362" s="314"/>
      <c r="J362" s="314"/>
      <c r="K362" s="314"/>
      <c r="L362" s="314"/>
    </row>
    <row r="363" spans="1:12" ht="16.5" x14ac:dyDescent="0.25">
      <c r="A363" s="230"/>
      <c r="B363" s="18"/>
      <c r="C363" s="204"/>
      <c r="D363" s="204"/>
      <c r="E363" s="204"/>
      <c r="F363" s="315" t="s">
        <v>363</v>
      </c>
      <c r="G363" s="204"/>
      <c r="H363" s="315" t="s">
        <v>364</v>
      </c>
      <c r="I363" s="316"/>
      <c r="J363" s="317" t="s">
        <v>365</v>
      </c>
      <c r="K363" s="316"/>
      <c r="L363" s="317" t="s">
        <v>366</v>
      </c>
    </row>
    <row r="364" spans="1:12" ht="16.5" x14ac:dyDescent="0.25">
      <c r="A364" s="230"/>
      <c r="B364" s="318" t="s">
        <v>367</v>
      </c>
      <c r="D364" s="247"/>
      <c r="E364" s="247"/>
      <c r="F364" s="247"/>
      <c r="G364" s="247"/>
      <c r="H364" s="204"/>
      <c r="I364" s="319"/>
      <c r="J364" s="248"/>
      <c r="K364" s="319"/>
      <c r="L364" s="248"/>
    </row>
    <row r="365" spans="1:12" ht="16.5" x14ac:dyDescent="0.25">
      <c r="A365" s="230"/>
      <c r="B365" s="318"/>
      <c r="C365" s="17" t="s">
        <v>368</v>
      </c>
      <c r="D365" s="247"/>
      <c r="E365" s="247"/>
      <c r="F365" s="296">
        <f>L388</f>
        <v>96000000</v>
      </c>
      <c r="G365" s="247"/>
      <c r="H365" s="320">
        <v>0</v>
      </c>
      <c r="I365" s="319"/>
      <c r="J365" s="248"/>
      <c r="K365" s="319"/>
      <c r="L365" s="232">
        <f>F365+H365-J365</f>
        <v>96000000</v>
      </c>
    </row>
    <row r="366" spans="1:12" ht="16.5" x14ac:dyDescent="0.25">
      <c r="A366" s="230"/>
      <c r="B366" s="18"/>
      <c r="C366" s="17" t="s">
        <v>369</v>
      </c>
      <c r="D366" s="19"/>
      <c r="E366" s="19"/>
      <c r="F366" s="296">
        <f>L389</f>
        <v>3267577000</v>
      </c>
      <c r="G366" s="32"/>
      <c r="H366" s="320">
        <v>0</v>
      </c>
      <c r="I366" s="32"/>
      <c r="J366" s="232">
        <v>0</v>
      </c>
      <c r="K366" s="32"/>
      <c r="L366" s="232">
        <f t="shared" ref="L366:L370" si="6">F366+H366-J366</f>
        <v>3267577000</v>
      </c>
    </row>
    <row r="367" spans="1:12" ht="16.5" x14ac:dyDescent="0.25">
      <c r="A367" s="230"/>
      <c r="B367" s="18"/>
      <c r="C367" s="17" t="s">
        <v>370</v>
      </c>
      <c r="D367" s="19"/>
      <c r="E367" s="19"/>
      <c r="F367" s="296">
        <f>L390</f>
        <v>900000</v>
      </c>
      <c r="G367" s="32"/>
      <c r="H367" s="320">
        <f>-(WS!N31)</f>
        <v>0</v>
      </c>
      <c r="I367" s="32"/>
      <c r="K367" s="32"/>
      <c r="L367" s="232">
        <f t="shared" si="6"/>
        <v>900000</v>
      </c>
    </row>
    <row r="368" spans="1:12" ht="16.5" x14ac:dyDescent="0.25">
      <c r="A368" s="230"/>
      <c r="B368" s="18"/>
      <c r="C368" s="240" t="s">
        <v>371</v>
      </c>
      <c r="D368" s="240"/>
      <c r="E368" s="19"/>
      <c r="F368" s="296">
        <f>L391</f>
        <v>709209798</v>
      </c>
      <c r="H368" s="320">
        <f>-(WS!N32)</f>
        <v>0</v>
      </c>
      <c r="I368" s="17"/>
      <c r="J368" s="232">
        <v>0</v>
      </c>
      <c r="K368" s="17"/>
      <c r="L368" s="232">
        <f t="shared" si="6"/>
        <v>709209798</v>
      </c>
    </row>
    <row r="369" spans="1:12" ht="16.5" x14ac:dyDescent="0.25">
      <c r="A369" s="230"/>
      <c r="B369" s="18"/>
      <c r="C369" s="240" t="s">
        <v>372</v>
      </c>
      <c r="D369" s="240"/>
      <c r="E369" s="19"/>
      <c r="F369" s="296">
        <f>L392</f>
        <v>717859126</v>
      </c>
      <c r="H369" s="320">
        <f>-(WS!N33)</f>
        <v>0</v>
      </c>
      <c r="I369" s="17"/>
      <c r="J369" s="232">
        <v>0</v>
      </c>
      <c r="K369" s="17"/>
      <c r="L369" s="232">
        <f t="shared" si="6"/>
        <v>717859126</v>
      </c>
    </row>
    <row r="370" spans="1:12" ht="16.5" hidden="1" x14ac:dyDescent="0.25">
      <c r="A370" s="230"/>
      <c r="B370" s="18"/>
      <c r="C370" s="17" t="s">
        <v>373</v>
      </c>
      <c r="D370" s="19"/>
      <c r="E370" s="19"/>
      <c r="F370" s="296">
        <v>0</v>
      </c>
      <c r="H370" s="321">
        <v>0</v>
      </c>
      <c r="I370" s="32"/>
      <c r="K370" s="32"/>
      <c r="L370" s="232">
        <f t="shared" si="6"/>
        <v>0</v>
      </c>
    </row>
    <row r="371" spans="1:12" ht="16.5" hidden="1" x14ac:dyDescent="0.25">
      <c r="A371" s="230"/>
      <c r="B371" s="18"/>
      <c r="D371" s="19"/>
      <c r="E371" s="19"/>
      <c r="F371" s="296"/>
      <c r="H371" s="32"/>
      <c r="I371" s="32"/>
      <c r="K371" s="32"/>
    </row>
    <row r="372" spans="1:12" ht="16.5" x14ac:dyDescent="0.25">
      <c r="A372" s="230"/>
      <c r="B372" s="18"/>
      <c r="C372" s="19"/>
      <c r="D372" s="19" t="s">
        <v>32</v>
      </c>
      <c r="E372" s="19"/>
      <c r="F372" s="322">
        <f>SUM(F365:F371)</f>
        <v>4791545924</v>
      </c>
      <c r="G372" s="19"/>
      <c r="H372" s="322">
        <f>SUM(H365:H370)</f>
        <v>0</v>
      </c>
      <c r="I372" s="20"/>
      <c r="J372" s="322">
        <f>SUM(J365:J370)</f>
        <v>0</v>
      </c>
      <c r="K372" s="20"/>
      <c r="L372" s="35">
        <f>SUM(L365:L370)</f>
        <v>4791545924</v>
      </c>
    </row>
    <row r="373" spans="1:12" ht="6" customHeight="1" x14ac:dyDescent="0.25">
      <c r="A373" s="230"/>
      <c r="B373" s="18"/>
      <c r="C373" s="19"/>
      <c r="D373" s="19"/>
      <c r="E373" s="19"/>
      <c r="F373" s="20"/>
      <c r="G373" s="19"/>
      <c r="H373" s="20"/>
      <c r="I373" s="20"/>
      <c r="J373" s="297"/>
      <c r="K373" s="20"/>
      <c r="L373" s="297"/>
    </row>
    <row r="374" spans="1:12" ht="16.5" x14ac:dyDescent="0.25">
      <c r="A374" s="230"/>
      <c r="B374" s="318" t="s">
        <v>374</v>
      </c>
      <c r="D374" s="19"/>
      <c r="E374" s="19"/>
      <c r="F374" s="19"/>
      <c r="G374" s="19"/>
      <c r="H374" s="20"/>
      <c r="I374" s="20"/>
      <c r="J374" s="297"/>
      <c r="K374" s="20"/>
      <c r="L374" s="313"/>
    </row>
    <row r="375" spans="1:12" ht="16.5" x14ac:dyDescent="0.25">
      <c r="A375" s="230"/>
      <c r="B375" s="18"/>
      <c r="C375" s="17" t="s">
        <v>369</v>
      </c>
      <c r="D375" s="19"/>
      <c r="E375" s="19"/>
      <c r="F375" s="296">
        <f>L398</f>
        <v>309946167.67000002</v>
      </c>
      <c r="G375" s="32"/>
      <c r="H375" s="323">
        <f>WS!I181</f>
        <v>13614904</v>
      </c>
      <c r="I375" s="32"/>
      <c r="J375" s="232">
        <v>0</v>
      </c>
      <c r="K375" s="32"/>
      <c r="L375" s="232">
        <f>F375+H375-J375</f>
        <v>323561071.67000002</v>
      </c>
    </row>
    <row r="376" spans="1:12" ht="16.5" x14ac:dyDescent="0.25">
      <c r="A376" s="230"/>
      <c r="B376" s="18"/>
      <c r="C376" s="17" t="s">
        <v>370</v>
      </c>
      <c r="D376" s="19"/>
      <c r="E376" s="19"/>
      <c r="F376" s="296">
        <f>L399</f>
        <v>75000</v>
      </c>
      <c r="G376" s="32"/>
      <c r="H376" s="323">
        <f>WS!I183</f>
        <v>18750</v>
      </c>
      <c r="I376" s="32"/>
      <c r="J376" s="232">
        <v>0</v>
      </c>
      <c r="K376" s="32"/>
      <c r="L376" s="232">
        <f t="shared" ref="L376:L379" si="7">F376+H376-J376</f>
        <v>93750</v>
      </c>
    </row>
    <row r="377" spans="1:12" ht="16.5" x14ac:dyDescent="0.25">
      <c r="A377" s="230"/>
      <c r="B377" s="18"/>
      <c r="C377" s="240" t="s">
        <v>371</v>
      </c>
      <c r="D377" s="240"/>
      <c r="E377" s="19"/>
      <c r="F377" s="296">
        <f>L400</f>
        <v>296574858.14999992</v>
      </c>
      <c r="H377" s="323">
        <f>WS!I182</f>
        <v>5968303.9400000004</v>
      </c>
      <c r="I377" s="17"/>
      <c r="J377" s="232">
        <v>0</v>
      </c>
      <c r="K377" s="17"/>
      <c r="L377" s="232">
        <f t="shared" si="7"/>
        <v>302543162.08999991</v>
      </c>
    </row>
    <row r="378" spans="1:12" ht="16.5" x14ac:dyDescent="0.25">
      <c r="A378" s="230"/>
      <c r="B378" s="18"/>
      <c r="C378" s="240" t="s">
        <v>372</v>
      </c>
      <c r="D378" s="240"/>
      <c r="E378" s="19"/>
      <c r="F378" s="296">
        <f>L401</f>
        <v>110336097.91666666</v>
      </c>
      <c r="H378" s="323">
        <f>WS!I184</f>
        <v>6314300</v>
      </c>
      <c r="I378" s="17"/>
      <c r="J378" s="232">
        <v>0</v>
      </c>
      <c r="K378" s="17"/>
      <c r="L378" s="232">
        <f t="shared" si="7"/>
        <v>116650397.91666666</v>
      </c>
    </row>
    <row r="379" spans="1:12" ht="16.5" hidden="1" x14ac:dyDescent="0.25">
      <c r="A379" s="230"/>
      <c r="B379" s="18"/>
      <c r="C379" s="17" t="s">
        <v>373</v>
      </c>
      <c r="D379" s="19"/>
      <c r="E379" s="19"/>
      <c r="F379" s="296" t="e">
        <f>#REF!</f>
        <v>#REF!</v>
      </c>
      <c r="H379" s="324"/>
      <c r="I379" s="32"/>
      <c r="K379" s="32"/>
      <c r="L379" s="325" t="e">
        <f t="shared" si="7"/>
        <v>#REF!</v>
      </c>
    </row>
    <row r="380" spans="1:12" ht="16.5" hidden="1" x14ac:dyDescent="0.25">
      <c r="A380" s="230"/>
      <c r="B380" s="18"/>
      <c r="D380" s="19"/>
      <c r="E380" s="19"/>
      <c r="F380" s="252"/>
      <c r="H380" s="32"/>
      <c r="I380" s="32"/>
      <c r="K380" s="32"/>
      <c r="L380" s="326"/>
    </row>
    <row r="381" spans="1:12" ht="16.5" x14ac:dyDescent="0.25">
      <c r="A381" s="230"/>
      <c r="B381" s="18"/>
      <c r="C381" s="19"/>
      <c r="D381" s="19" t="s">
        <v>32</v>
      </c>
      <c r="E381" s="19"/>
      <c r="F381" s="322">
        <f>SUM(F375:F378)</f>
        <v>716932123.73666656</v>
      </c>
      <c r="H381" s="322">
        <f>SUM(H375:H379)</f>
        <v>25916257.940000001</v>
      </c>
      <c r="I381" s="20"/>
      <c r="J381" s="35">
        <f>SUM(J375:J379)</f>
        <v>0</v>
      </c>
      <c r="K381" s="20"/>
      <c r="L381" s="35">
        <f>SUM(L375:L378)</f>
        <v>742848381.67666662</v>
      </c>
    </row>
    <row r="382" spans="1:12" ht="5.25" customHeight="1" x14ac:dyDescent="0.25">
      <c r="A382" s="230"/>
      <c r="B382" s="18"/>
      <c r="C382" s="19"/>
      <c r="D382" s="19"/>
      <c r="E382" s="19"/>
      <c r="F382" s="20"/>
      <c r="H382" s="20"/>
      <c r="I382" s="20"/>
      <c r="J382" s="297"/>
      <c r="K382" s="20"/>
      <c r="L382" s="297"/>
    </row>
    <row r="383" spans="1:12" ht="17.25" thickBot="1" x14ac:dyDescent="0.3">
      <c r="A383" s="230"/>
      <c r="B383" s="18" t="s">
        <v>375</v>
      </c>
      <c r="D383" s="19"/>
      <c r="E383" s="19"/>
      <c r="F383" s="327">
        <f>F372-F381</f>
        <v>4074613800.2633333</v>
      </c>
      <c r="G383" s="20"/>
      <c r="H383" s="20"/>
      <c r="I383" s="20"/>
      <c r="J383" s="297"/>
      <c r="K383" s="20"/>
      <c r="L383" s="328">
        <f>L372-L381</f>
        <v>4048697542.3233333</v>
      </c>
    </row>
    <row r="384" spans="1:12" ht="17.25" thickTop="1" x14ac:dyDescent="0.25">
      <c r="A384" s="230"/>
      <c r="B384" s="296"/>
      <c r="K384" s="17"/>
    </row>
    <row r="385" spans="1:13" ht="16.5" customHeight="1" x14ac:dyDescent="0.25">
      <c r="A385" s="230"/>
      <c r="B385" s="18"/>
      <c r="C385" s="204"/>
      <c r="D385" s="204"/>
      <c r="E385" s="204"/>
      <c r="F385" s="314" t="s">
        <v>379</v>
      </c>
      <c r="G385" s="314"/>
      <c r="H385" s="314"/>
      <c r="I385" s="314"/>
      <c r="J385" s="314"/>
      <c r="K385" s="314"/>
      <c r="L385" s="314"/>
    </row>
    <row r="386" spans="1:13" ht="18.75" customHeight="1" x14ac:dyDescent="0.25">
      <c r="A386" s="230"/>
      <c r="B386" s="18"/>
      <c r="C386" s="204"/>
      <c r="D386" s="204"/>
      <c r="E386" s="204"/>
      <c r="F386" s="315" t="s">
        <v>363</v>
      </c>
      <c r="G386" s="204"/>
      <c r="H386" s="315" t="s">
        <v>364</v>
      </c>
      <c r="I386" s="316"/>
      <c r="J386" s="317" t="s">
        <v>365</v>
      </c>
      <c r="K386" s="316"/>
      <c r="L386" s="317" t="s">
        <v>366</v>
      </c>
    </row>
    <row r="387" spans="1:13" ht="16.5" x14ac:dyDescent="0.25">
      <c r="A387" s="230"/>
      <c r="B387" s="318" t="s">
        <v>367</v>
      </c>
      <c r="D387" s="247"/>
      <c r="E387" s="247"/>
      <c r="F387" s="247"/>
      <c r="G387" s="247"/>
      <c r="H387" s="204"/>
      <c r="I387" s="319"/>
      <c r="J387" s="248"/>
      <c r="K387" s="319"/>
      <c r="L387" s="248"/>
    </row>
    <row r="388" spans="1:13" ht="15" customHeight="1" x14ac:dyDescent="0.25">
      <c r="A388" s="230"/>
      <c r="B388" s="318"/>
      <c r="C388" s="17" t="s">
        <v>368</v>
      </c>
      <c r="D388" s="247"/>
      <c r="E388" s="247"/>
      <c r="F388" s="296">
        <f>L420</f>
        <v>96000000</v>
      </c>
      <c r="G388" s="247"/>
      <c r="H388" s="320">
        <f>-(WS!N59)</f>
        <v>0</v>
      </c>
      <c r="I388" s="319"/>
      <c r="J388" s="248"/>
      <c r="K388" s="319"/>
      <c r="L388" s="232">
        <f>F388+H388-J388</f>
        <v>96000000</v>
      </c>
    </row>
    <row r="389" spans="1:13" ht="17.25" customHeight="1" x14ac:dyDescent="0.25">
      <c r="A389" s="230"/>
      <c r="B389" s="18"/>
      <c r="C389" s="17" t="s">
        <v>369</v>
      </c>
      <c r="D389" s="19"/>
      <c r="E389" s="19"/>
      <c r="F389" s="296">
        <f t="shared" ref="F389:F392" si="8">L421</f>
        <v>3267577000</v>
      </c>
      <c r="G389" s="32"/>
      <c r="H389" s="320">
        <f>-(WS!N60)</f>
        <v>0</v>
      </c>
      <c r="I389" s="32"/>
      <c r="J389" s="232">
        <v>0</v>
      </c>
      <c r="K389" s="32"/>
      <c r="L389" s="232">
        <f t="shared" ref="L389:L393" si="9">F389+H389-J389</f>
        <v>3267577000</v>
      </c>
      <c r="M389" s="19"/>
    </row>
    <row r="390" spans="1:13" ht="17.25" customHeight="1" x14ac:dyDescent="0.25">
      <c r="A390" s="230"/>
      <c r="B390" s="18"/>
      <c r="C390" s="17" t="s">
        <v>370</v>
      </c>
      <c r="D390" s="19"/>
      <c r="E390" s="19"/>
      <c r="F390" s="296">
        <f t="shared" si="8"/>
        <v>900000</v>
      </c>
      <c r="G390" s="32"/>
      <c r="H390" s="320">
        <f>-(WS!N61)</f>
        <v>0</v>
      </c>
      <c r="I390" s="32"/>
      <c r="K390" s="32"/>
      <c r="L390" s="232">
        <f t="shared" si="9"/>
        <v>900000</v>
      </c>
    </row>
    <row r="391" spans="1:13" ht="17.25" customHeight="1" x14ac:dyDescent="0.25">
      <c r="A391" s="230"/>
      <c r="B391" s="18"/>
      <c r="C391" s="240" t="s">
        <v>371</v>
      </c>
      <c r="D391" s="240"/>
      <c r="E391" s="19"/>
      <c r="F391" s="296">
        <f t="shared" si="8"/>
        <v>709209798</v>
      </c>
      <c r="H391" s="320">
        <f>-(WS!N62)</f>
        <v>0</v>
      </c>
      <c r="I391" s="17"/>
      <c r="J391" s="232">
        <v>0</v>
      </c>
      <c r="K391" s="17"/>
      <c r="L391" s="232">
        <f t="shared" si="9"/>
        <v>709209798</v>
      </c>
    </row>
    <row r="392" spans="1:13" ht="17.25" customHeight="1" x14ac:dyDescent="0.25">
      <c r="A392" s="230"/>
      <c r="B392" s="18"/>
      <c r="C392" s="240" t="s">
        <v>372</v>
      </c>
      <c r="D392" s="240"/>
      <c r="E392" s="19"/>
      <c r="F392" s="296">
        <f t="shared" si="8"/>
        <v>714859126</v>
      </c>
      <c r="H392" s="320">
        <f>-(WS!N63)</f>
        <v>3000000</v>
      </c>
      <c r="I392" s="17"/>
      <c r="J392" s="232">
        <v>0</v>
      </c>
      <c r="K392" s="17"/>
      <c r="L392" s="232">
        <f t="shared" si="9"/>
        <v>717859126</v>
      </c>
    </row>
    <row r="393" spans="1:13" ht="15" hidden="1" customHeight="1" x14ac:dyDescent="0.25">
      <c r="A393" s="230"/>
      <c r="B393" s="18"/>
      <c r="C393" s="17" t="s">
        <v>373</v>
      </c>
      <c r="D393" s="19"/>
      <c r="E393" s="19"/>
      <c r="F393" s="296">
        <v>0</v>
      </c>
      <c r="H393" s="321">
        <v>0</v>
      </c>
      <c r="I393" s="32"/>
      <c r="K393" s="32"/>
      <c r="L393" s="232">
        <f t="shared" si="9"/>
        <v>0</v>
      </c>
    </row>
    <row r="394" spans="1:13" ht="4.5" customHeight="1" x14ac:dyDescent="0.25">
      <c r="A394" s="230"/>
      <c r="B394" s="18"/>
      <c r="D394" s="19"/>
      <c r="E394" s="19"/>
      <c r="F394" s="296"/>
      <c r="H394" s="32"/>
      <c r="I394" s="32"/>
      <c r="K394" s="32"/>
    </row>
    <row r="395" spans="1:13" ht="16.5" x14ac:dyDescent="0.25">
      <c r="A395" s="230"/>
      <c r="B395" s="18"/>
      <c r="C395" s="19"/>
      <c r="D395" s="19" t="s">
        <v>32</v>
      </c>
      <c r="E395" s="19"/>
      <c r="F395" s="322">
        <f>SUM(F388:F394)</f>
        <v>4788545924</v>
      </c>
      <c r="G395" s="19"/>
      <c r="H395" s="322">
        <f>SUM(H388:H393)</f>
        <v>3000000</v>
      </c>
      <c r="I395" s="20"/>
      <c r="J395" s="322">
        <f>SUM(J388:J393)</f>
        <v>0</v>
      </c>
      <c r="K395" s="20"/>
      <c r="L395" s="35">
        <f>SUM(L388:L393)</f>
        <v>4791545924</v>
      </c>
    </row>
    <row r="396" spans="1:13" ht="2.25" customHeight="1" x14ac:dyDescent="0.25">
      <c r="A396" s="230"/>
      <c r="B396" s="18"/>
      <c r="C396" s="19"/>
      <c r="D396" s="19"/>
      <c r="E396" s="19"/>
      <c r="F396" s="20"/>
      <c r="G396" s="19"/>
      <c r="H396" s="20"/>
      <c r="I396" s="20"/>
      <c r="J396" s="297"/>
      <c r="K396" s="20"/>
      <c r="L396" s="297"/>
    </row>
    <row r="397" spans="1:13" ht="16.5" x14ac:dyDescent="0.25">
      <c r="A397" s="230"/>
      <c r="B397" s="318" t="s">
        <v>374</v>
      </c>
      <c r="D397" s="19"/>
      <c r="E397" s="19"/>
      <c r="F397" s="19"/>
      <c r="G397" s="19"/>
      <c r="H397" s="20"/>
      <c r="I397" s="20"/>
      <c r="J397" s="297"/>
      <c r="K397" s="20"/>
      <c r="L397" s="313"/>
    </row>
    <row r="398" spans="1:13" ht="17.25" customHeight="1" x14ac:dyDescent="0.25">
      <c r="A398" s="230"/>
      <c r="B398" s="18"/>
      <c r="C398" s="17" t="s">
        <v>369</v>
      </c>
      <c r="D398" s="19"/>
      <c r="E398" s="19"/>
      <c r="F398" s="296">
        <f>L430</f>
        <v>296331263.5</v>
      </c>
      <c r="G398" s="32"/>
      <c r="H398" s="323">
        <f>-(WS!O68)</f>
        <v>13614904.170000017</v>
      </c>
      <c r="I398" s="32"/>
      <c r="J398" s="232">
        <v>0</v>
      </c>
      <c r="K398" s="32"/>
      <c r="L398" s="232">
        <f>F398+H398-J398</f>
        <v>309946167.67000002</v>
      </c>
      <c r="M398" s="19"/>
    </row>
    <row r="399" spans="1:13" ht="17.25" customHeight="1" x14ac:dyDescent="0.25">
      <c r="A399" s="230"/>
      <c r="B399" s="18"/>
      <c r="C399" s="17" t="s">
        <v>370</v>
      </c>
      <c r="D399" s="19"/>
      <c r="E399" s="19"/>
      <c r="F399" s="296">
        <f t="shared" ref="F399:F401" si="10">L431</f>
        <v>56250</v>
      </c>
      <c r="G399" s="32"/>
      <c r="H399" s="323">
        <f>-(WS!O69)</f>
        <v>18750</v>
      </c>
      <c r="I399" s="32"/>
      <c r="K399" s="32"/>
      <c r="L399" s="232">
        <f t="shared" ref="L399:L402" si="11">F399+H399-J399</f>
        <v>75000</v>
      </c>
    </row>
    <row r="400" spans="1:13" ht="17.25" customHeight="1" x14ac:dyDescent="0.25">
      <c r="A400" s="230"/>
      <c r="B400" s="18"/>
      <c r="C400" s="240" t="s">
        <v>371</v>
      </c>
      <c r="D400" s="240"/>
      <c r="E400" s="19"/>
      <c r="F400" s="296">
        <f t="shared" si="10"/>
        <v>290606554.20999992</v>
      </c>
      <c r="H400" s="323">
        <f>-(WS!O70)</f>
        <v>5968303.9399999976</v>
      </c>
      <c r="I400" s="17"/>
      <c r="J400" s="232">
        <v>0</v>
      </c>
      <c r="K400" s="17"/>
      <c r="L400" s="232">
        <f t="shared" si="11"/>
        <v>296574858.14999992</v>
      </c>
    </row>
    <row r="401" spans="1:13" ht="17.25" customHeight="1" x14ac:dyDescent="0.25">
      <c r="A401" s="230"/>
      <c r="B401" s="18"/>
      <c r="C401" s="240" t="s">
        <v>372</v>
      </c>
      <c r="D401" s="240"/>
      <c r="E401" s="19"/>
      <c r="F401" s="296">
        <f t="shared" si="10"/>
        <v>104021797.91666666</v>
      </c>
      <c r="H401" s="323">
        <f>-(WS!O71)</f>
        <v>6314300</v>
      </c>
      <c r="I401" s="17"/>
      <c r="J401" s="232">
        <v>0</v>
      </c>
      <c r="K401" s="17"/>
      <c r="L401" s="232">
        <f t="shared" si="11"/>
        <v>110336097.91666666</v>
      </c>
    </row>
    <row r="402" spans="1:13" ht="15.75" hidden="1" customHeight="1" x14ac:dyDescent="0.25">
      <c r="A402" s="230"/>
      <c r="B402" s="18"/>
      <c r="C402" s="17" t="s">
        <v>373</v>
      </c>
      <c r="D402" s="19"/>
      <c r="E402" s="19"/>
      <c r="F402" s="296" t="e">
        <f>#REF!</f>
        <v>#REF!</v>
      </c>
      <c r="H402" s="324"/>
      <c r="I402" s="32"/>
      <c r="K402" s="32"/>
      <c r="L402" s="325" t="e">
        <f t="shared" si="11"/>
        <v>#REF!</v>
      </c>
    </row>
    <row r="403" spans="1:13" ht="3.75" customHeight="1" x14ac:dyDescent="0.25">
      <c r="A403" s="230"/>
      <c r="B403" s="18"/>
      <c r="D403" s="19"/>
      <c r="E403" s="19"/>
      <c r="F403" s="252"/>
      <c r="H403" s="32"/>
      <c r="I403" s="32"/>
      <c r="K403" s="32"/>
      <c r="L403" s="326"/>
    </row>
    <row r="404" spans="1:13" ht="15.75" customHeight="1" x14ac:dyDescent="0.25">
      <c r="A404" s="230"/>
      <c r="B404" s="18"/>
      <c r="C404" s="19"/>
      <c r="D404" s="19" t="s">
        <v>32</v>
      </c>
      <c r="E404" s="19"/>
      <c r="F404" s="322">
        <f>SUM(F398:F401)</f>
        <v>691015865.62666655</v>
      </c>
      <c r="H404" s="322">
        <f>SUM(H398:H402)</f>
        <v>25916258.110000014</v>
      </c>
      <c r="I404" s="20"/>
      <c r="J404" s="35">
        <f>SUM(J398:J402)</f>
        <v>0</v>
      </c>
      <c r="K404" s="20"/>
      <c r="L404" s="35">
        <f>SUM(L398:L401)</f>
        <v>716932123.73666656</v>
      </c>
    </row>
    <row r="405" spans="1:13" ht="4.5" customHeight="1" x14ac:dyDescent="0.25">
      <c r="A405" s="230"/>
      <c r="B405" s="18"/>
      <c r="C405" s="19"/>
      <c r="D405" s="19"/>
      <c r="E405" s="19"/>
      <c r="F405" s="20"/>
      <c r="H405" s="20"/>
      <c r="I405" s="20"/>
      <c r="J405" s="297"/>
      <c r="K405" s="20"/>
      <c r="L405" s="297"/>
    </row>
    <row r="406" spans="1:13" ht="17.25" thickBot="1" x14ac:dyDescent="0.3">
      <c r="A406" s="230"/>
      <c r="B406" s="18" t="s">
        <v>375</v>
      </c>
      <c r="D406" s="19"/>
      <c r="E406" s="19"/>
      <c r="F406" s="327">
        <f>F395-F404</f>
        <v>4097530058.3733335</v>
      </c>
      <c r="G406" s="20"/>
      <c r="H406" s="20"/>
      <c r="I406" s="20"/>
      <c r="J406" s="297"/>
      <c r="K406" s="20"/>
      <c r="L406" s="328">
        <f>L395-L404</f>
        <v>4074613800.2633333</v>
      </c>
      <c r="M406" s="32"/>
    </row>
    <row r="407" spans="1:13" ht="17.25" thickTop="1" x14ac:dyDescent="0.25">
      <c r="A407" s="230"/>
      <c r="B407" s="18"/>
      <c r="D407" s="19"/>
      <c r="E407" s="19"/>
      <c r="F407" s="20"/>
      <c r="G407" s="20"/>
      <c r="H407" s="20"/>
      <c r="I407" s="20"/>
      <c r="J407" s="297"/>
      <c r="K407" s="20"/>
      <c r="L407" s="21"/>
      <c r="M407" s="32"/>
    </row>
    <row r="408" spans="1:13" ht="16.5" x14ac:dyDescent="0.25">
      <c r="A408" s="230"/>
      <c r="B408" s="18"/>
      <c r="D408" s="19"/>
      <c r="E408" s="19"/>
      <c r="F408" s="20"/>
      <c r="G408" s="20"/>
      <c r="H408" s="20"/>
      <c r="I408" s="20"/>
      <c r="J408" s="297"/>
      <c r="K408" s="20"/>
      <c r="L408" s="21"/>
      <c r="M408" s="32"/>
    </row>
    <row r="409" spans="1:13" ht="16.5" x14ac:dyDescent="0.25">
      <c r="A409" s="230"/>
      <c r="B409" s="18"/>
      <c r="D409" s="19"/>
      <c r="E409" s="19"/>
      <c r="F409" s="20"/>
      <c r="G409" s="20"/>
      <c r="H409" s="20"/>
      <c r="I409" s="20"/>
      <c r="J409" s="297"/>
      <c r="K409" s="20"/>
      <c r="L409" s="21"/>
      <c r="M409" s="32"/>
    </row>
    <row r="410" spans="1:13" ht="16.5" x14ac:dyDescent="0.25">
      <c r="A410" s="230"/>
      <c r="B410" s="18"/>
      <c r="D410" s="19"/>
      <c r="E410" s="19"/>
      <c r="F410" s="20"/>
      <c r="G410" s="20"/>
      <c r="H410" s="20"/>
      <c r="I410" s="20"/>
      <c r="J410" s="297"/>
      <c r="K410" s="20"/>
      <c r="L410" s="21"/>
      <c r="M410" s="32"/>
    </row>
    <row r="411" spans="1:13" ht="16.5" x14ac:dyDescent="0.25">
      <c r="A411" s="230"/>
      <c r="B411" s="18"/>
      <c r="D411" s="19"/>
      <c r="E411" s="19"/>
      <c r="F411" s="20"/>
      <c r="G411" s="20"/>
      <c r="H411" s="20"/>
      <c r="I411" s="20"/>
      <c r="J411" s="297"/>
      <c r="K411" s="20"/>
      <c r="L411" s="21"/>
      <c r="M411" s="32"/>
    </row>
    <row r="412" spans="1:13" ht="16.5" x14ac:dyDescent="0.25">
      <c r="A412" s="230"/>
      <c r="B412" s="18"/>
      <c r="D412" s="19"/>
      <c r="E412" s="19"/>
      <c r="F412" s="20"/>
      <c r="G412" s="20"/>
      <c r="H412" s="20"/>
      <c r="I412" s="20"/>
      <c r="J412" s="297"/>
      <c r="K412" s="20"/>
      <c r="L412" s="21"/>
      <c r="M412" s="32"/>
    </row>
    <row r="413" spans="1:13" ht="16.5" x14ac:dyDescent="0.25">
      <c r="A413" s="230"/>
      <c r="B413" s="18"/>
      <c r="D413" s="19"/>
      <c r="E413" s="19"/>
      <c r="F413" s="20"/>
      <c r="G413" s="20"/>
      <c r="H413" s="20"/>
      <c r="I413" s="20"/>
      <c r="J413" s="297"/>
      <c r="K413" s="20"/>
      <c r="L413" s="21"/>
      <c r="M413" s="32"/>
    </row>
    <row r="414" spans="1:13" ht="6" customHeight="1" x14ac:dyDescent="0.25">
      <c r="A414" s="230"/>
      <c r="B414" s="18"/>
      <c r="D414" s="19"/>
      <c r="E414" s="19"/>
      <c r="F414" s="20"/>
      <c r="G414" s="20"/>
      <c r="H414" s="20"/>
      <c r="I414" s="20"/>
      <c r="J414" s="297"/>
      <c r="K414" s="20"/>
      <c r="L414" s="21"/>
      <c r="M414" s="32"/>
    </row>
    <row r="415" spans="1:13" ht="16.5" x14ac:dyDescent="0.25">
      <c r="A415" s="239" t="s">
        <v>359</v>
      </c>
      <c r="B415" s="312" t="s">
        <v>377</v>
      </c>
      <c r="C415" s="19"/>
      <c r="D415" s="19"/>
      <c r="E415" s="19"/>
      <c r="F415" s="19"/>
      <c r="G415" s="19"/>
      <c r="H415" s="20"/>
      <c r="I415" s="20"/>
      <c r="J415" s="21"/>
      <c r="K415" s="20"/>
      <c r="L415" s="313"/>
    </row>
    <row r="416" spans="1:13" ht="16.5" x14ac:dyDescent="0.25">
      <c r="A416" s="230"/>
      <c r="B416" s="296" t="s">
        <v>378</v>
      </c>
      <c r="K416" s="17"/>
    </row>
    <row r="417" spans="1:13" ht="16.5" customHeight="1" x14ac:dyDescent="0.25">
      <c r="A417" s="230"/>
      <c r="B417" s="18"/>
      <c r="C417" s="204"/>
      <c r="D417" s="204"/>
      <c r="E417" s="204"/>
      <c r="F417" s="314" t="s">
        <v>380</v>
      </c>
      <c r="G417" s="314"/>
      <c r="H417" s="314"/>
      <c r="I417" s="314"/>
      <c r="J417" s="314"/>
      <c r="K417" s="314"/>
      <c r="L417" s="314"/>
    </row>
    <row r="418" spans="1:13" ht="18.75" customHeight="1" x14ac:dyDescent="0.25">
      <c r="A418" s="230"/>
      <c r="B418" s="18"/>
      <c r="C418" s="204"/>
      <c r="D418" s="204"/>
      <c r="E418" s="204"/>
      <c r="F418" s="315" t="s">
        <v>363</v>
      </c>
      <c r="G418" s="204"/>
      <c r="H418" s="315" t="s">
        <v>364</v>
      </c>
      <c r="I418" s="316"/>
      <c r="J418" s="317" t="s">
        <v>365</v>
      </c>
      <c r="K418" s="316"/>
      <c r="L418" s="317" t="s">
        <v>366</v>
      </c>
    </row>
    <row r="419" spans="1:13" ht="16.5" x14ac:dyDescent="0.25">
      <c r="A419" s="230"/>
      <c r="B419" s="318" t="s">
        <v>367</v>
      </c>
      <c r="D419" s="247"/>
      <c r="E419" s="247"/>
      <c r="F419" s="247"/>
      <c r="G419" s="247"/>
      <c r="H419" s="204"/>
      <c r="I419" s="319"/>
      <c r="J419" s="248"/>
      <c r="K419" s="319"/>
      <c r="L419" s="248"/>
    </row>
    <row r="420" spans="1:13" ht="15" customHeight="1" x14ac:dyDescent="0.25">
      <c r="A420" s="230"/>
      <c r="B420" s="318"/>
      <c r="C420" s="17" t="s">
        <v>368</v>
      </c>
      <c r="D420" s="247"/>
      <c r="E420" s="247"/>
      <c r="F420" s="296">
        <f>L443</f>
        <v>96000000</v>
      </c>
      <c r="G420" s="247"/>
      <c r="H420" s="320">
        <f>WS!N59</f>
        <v>0</v>
      </c>
      <c r="I420" s="319"/>
      <c r="J420" s="248"/>
      <c r="K420" s="319"/>
      <c r="L420" s="232">
        <f>F420+H420-J420</f>
        <v>96000000</v>
      </c>
    </row>
    <row r="421" spans="1:13" ht="17.25" customHeight="1" x14ac:dyDescent="0.25">
      <c r="A421" s="230"/>
      <c r="B421" s="18"/>
      <c r="C421" s="17" t="s">
        <v>369</v>
      </c>
      <c r="D421" s="19"/>
      <c r="E421" s="19"/>
      <c r="F421" s="296">
        <f>L444</f>
        <v>3267577000</v>
      </c>
      <c r="G421" s="32"/>
      <c r="H421" s="320">
        <f>WS!N60</f>
        <v>0</v>
      </c>
      <c r="I421" s="32"/>
      <c r="J421" s="232">
        <v>0</v>
      </c>
      <c r="K421" s="32"/>
      <c r="L421" s="232">
        <f t="shared" ref="L421:L425" si="12">F421+H421-J421</f>
        <v>3267577000</v>
      </c>
      <c r="M421" s="19"/>
    </row>
    <row r="422" spans="1:13" ht="17.25" customHeight="1" x14ac:dyDescent="0.25">
      <c r="A422" s="230"/>
      <c r="B422" s="18"/>
      <c r="C422" s="17" t="s">
        <v>370</v>
      </c>
      <c r="D422" s="19"/>
      <c r="E422" s="19"/>
      <c r="F422" s="296">
        <f>L445</f>
        <v>900000</v>
      </c>
      <c r="G422" s="32"/>
      <c r="H422" s="320">
        <f>WS!N61</f>
        <v>0</v>
      </c>
      <c r="I422" s="32"/>
      <c r="K422" s="32"/>
      <c r="L422" s="232">
        <f t="shared" si="12"/>
        <v>900000</v>
      </c>
    </row>
    <row r="423" spans="1:13" ht="17.25" customHeight="1" x14ac:dyDescent="0.25">
      <c r="A423" s="230"/>
      <c r="B423" s="18"/>
      <c r="C423" s="240" t="s">
        <v>371</v>
      </c>
      <c r="D423" s="240"/>
      <c r="E423" s="19"/>
      <c r="F423" s="296">
        <f>L446</f>
        <v>709209798</v>
      </c>
      <c r="H423" s="320">
        <f>WS!N62</f>
        <v>0</v>
      </c>
      <c r="I423" s="17"/>
      <c r="J423" s="232">
        <v>0</v>
      </c>
      <c r="K423" s="17"/>
      <c r="L423" s="232">
        <f t="shared" si="12"/>
        <v>709209798</v>
      </c>
    </row>
    <row r="424" spans="1:13" ht="17.25" customHeight="1" x14ac:dyDescent="0.25">
      <c r="A424" s="230"/>
      <c r="B424" s="18"/>
      <c r="C424" s="240" t="s">
        <v>372</v>
      </c>
      <c r="D424" s="240"/>
      <c r="E424" s="19"/>
      <c r="F424" s="296">
        <f>L447</f>
        <v>714859126</v>
      </c>
      <c r="H424" s="320">
        <v>0</v>
      </c>
      <c r="I424" s="17"/>
      <c r="J424" s="232">
        <v>0</v>
      </c>
      <c r="K424" s="17"/>
      <c r="L424" s="232">
        <f t="shared" si="12"/>
        <v>714859126</v>
      </c>
    </row>
    <row r="425" spans="1:13" ht="15" hidden="1" customHeight="1" x14ac:dyDescent="0.25">
      <c r="A425" s="230"/>
      <c r="B425" s="18"/>
      <c r="C425" s="17" t="s">
        <v>373</v>
      </c>
      <c r="D425" s="19"/>
      <c r="E425" s="19"/>
      <c r="F425" s="296">
        <v>0</v>
      </c>
      <c r="H425" s="321">
        <v>0</v>
      </c>
      <c r="I425" s="32"/>
      <c r="K425" s="32"/>
      <c r="L425" s="232">
        <f t="shared" si="12"/>
        <v>0</v>
      </c>
    </row>
    <row r="426" spans="1:13" ht="4.5" customHeight="1" x14ac:dyDescent="0.25">
      <c r="A426" s="230"/>
      <c r="B426" s="18"/>
      <c r="D426" s="19"/>
      <c r="E426" s="19"/>
      <c r="F426" s="296"/>
      <c r="H426" s="32"/>
      <c r="I426" s="32"/>
      <c r="K426" s="32"/>
    </row>
    <row r="427" spans="1:13" ht="16.5" x14ac:dyDescent="0.25">
      <c r="A427" s="230"/>
      <c r="B427" s="18"/>
      <c r="C427" s="19"/>
      <c r="D427" s="19" t="s">
        <v>32</v>
      </c>
      <c r="E427" s="19"/>
      <c r="F427" s="322">
        <f>SUM(F420:F426)</f>
        <v>4788545924</v>
      </c>
      <c r="G427" s="19"/>
      <c r="H427" s="322">
        <f>SUM(H420:H425)</f>
        <v>0</v>
      </c>
      <c r="I427" s="20"/>
      <c r="J427" s="322">
        <f>SUM(J420:J425)</f>
        <v>0</v>
      </c>
      <c r="K427" s="20"/>
      <c r="L427" s="35">
        <f>SUM(L420:L425)</f>
        <v>4788545924</v>
      </c>
    </row>
    <row r="428" spans="1:13" ht="2.25" customHeight="1" x14ac:dyDescent="0.25">
      <c r="A428" s="230"/>
      <c r="B428" s="18"/>
      <c r="C428" s="19"/>
      <c r="D428" s="19"/>
      <c r="E428" s="19"/>
      <c r="F428" s="20"/>
      <c r="G428" s="19"/>
      <c r="H428" s="20"/>
      <c r="I428" s="20"/>
      <c r="J428" s="297"/>
      <c r="K428" s="20"/>
      <c r="L428" s="297"/>
    </row>
    <row r="429" spans="1:13" ht="16.5" x14ac:dyDescent="0.25">
      <c r="A429" s="230"/>
      <c r="B429" s="318" t="s">
        <v>374</v>
      </c>
      <c r="D429" s="19"/>
      <c r="E429" s="19"/>
      <c r="F429" s="19"/>
      <c r="G429" s="19"/>
      <c r="H429" s="20"/>
      <c r="I429" s="20"/>
      <c r="J429" s="297"/>
      <c r="K429" s="20"/>
      <c r="L429" s="313"/>
    </row>
    <row r="430" spans="1:13" ht="17.25" customHeight="1" x14ac:dyDescent="0.25">
      <c r="A430" s="230"/>
      <c r="B430" s="18"/>
      <c r="C430" s="17" t="s">
        <v>369</v>
      </c>
      <c r="D430" s="19"/>
      <c r="E430" s="19"/>
      <c r="F430" s="296">
        <f>L454</f>
        <v>282716359.32999998</v>
      </c>
      <c r="G430" s="32"/>
      <c r="H430" s="323">
        <f>-(WS!N68)</f>
        <v>13614904.170000017</v>
      </c>
      <c r="I430" s="32"/>
      <c r="J430" s="232">
        <v>0</v>
      </c>
      <c r="K430" s="32"/>
      <c r="L430" s="232">
        <f>F430+H430-J430</f>
        <v>296331263.5</v>
      </c>
      <c r="M430" s="19"/>
    </row>
    <row r="431" spans="1:13" ht="17.25" customHeight="1" x14ac:dyDescent="0.25">
      <c r="A431" s="230"/>
      <c r="B431" s="18"/>
      <c r="C431" s="17" t="s">
        <v>370</v>
      </c>
      <c r="D431" s="19"/>
      <c r="E431" s="19"/>
      <c r="F431" s="296">
        <f>L455</f>
        <v>37500</v>
      </c>
      <c r="G431" s="32"/>
      <c r="H431" s="323">
        <f>-(WS!N69)</f>
        <v>18750</v>
      </c>
      <c r="I431" s="32"/>
      <c r="K431" s="32"/>
      <c r="L431" s="232">
        <f t="shared" ref="L431:L434" si="13">F431+H431-J431</f>
        <v>56250</v>
      </c>
    </row>
    <row r="432" spans="1:13" ht="17.25" customHeight="1" x14ac:dyDescent="0.25">
      <c r="A432" s="230"/>
      <c r="B432" s="18"/>
      <c r="C432" s="240" t="s">
        <v>371</v>
      </c>
      <c r="D432" s="240"/>
      <c r="E432" s="19"/>
      <c r="F432" s="296">
        <f>L456</f>
        <v>284638250.26999992</v>
      </c>
      <c r="H432" s="323">
        <f>-(WS!N70)</f>
        <v>5968303.9399999976</v>
      </c>
      <c r="I432" s="17"/>
      <c r="J432" s="232">
        <v>0</v>
      </c>
      <c r="K432" s="17"/>
      <c r="L432" s="232">
        <f t="shared" si="13"/>
        <v>290606554.20999992</v>
      </c>
    </row>
    <row r="433" spans="1:13" ht="17.25" customHeight="1" x14ac:dyDescent="0.25">
      <c r="A433" s="230"/>
      <c r="B433" s="18"/>
      <c r="C433" s="240" t="s">
        <v>372</v>
      </c>
      <c r="D433" s="240"/>
      <c r="E433" s="19"/>
      <c r="F433" s="296">
        <f>L457</f>
        <v>97634622.916666657</v>
      </c>
      <c r="H433" s="323">
        <f>-(WS!N71)</f>
        <v>6387175</v>
      </c>
      <c r="I433" s="17"/>
      <c r="J433" s="232">
        <v>0</v>
      </c>
      <c r="K433" s="17"/>
      <c r="L433" s="232">
        <f t="shared" si="13"/>
        <v>104021797.91666666</v>
      </c>
    </row>
    <row r="434" spans="1:13" ht="15.75" hidden="1" customHeight="1" x14ac:dyDescent="0.25">
      <c r="A434" s="230"/>
      <c r="B434" s="18"/>
      <c r="C434" s="17" t="s">
        <v>373</v>
      </c>
      <c r="D434" s="19"/>
      <c r="E434" s="19"/>
      <c r="F434" s="296" t="e">
        <f>#REF!</f>
        <v>#REF!</v>
      </c>
      <c r="H434" s="324"/>
      <c r="I434" s="32"/>
      <c r="K434" s="32"/>
      <c r="L434" s="325" t="e">
        <f t="shared" si="13"/>
        <v>#REF!</v>
      </c>
    </row>
    <row r="435" spans="1:13" ht="3.75" customHeight="1" x14ac:dyDescent="0.25">
      <c r="A435" s="230"/>
      <c r="B435" s="18"/>
      <c r="D435" s="19"/>
      <c r="E435" s="19"/>
      <c r="F435" s="252"/>
      <c r="H435" s="32"/>
      <c r="I435" s="32"/>
      <c r="K435" s="32"/>
      <c r="L435" s="326"/>
    </row>
    <row r="436" spans="1:13" ht="15.75" customHeight="1" x14ac:dyDescent="0.25">
      <c r="A436" s="230"/>
      <c r="B436" s="18"/>
      <c r="C436" s="19"/>
      <c r="D436" s="19" t="s">
        <v>32</v>
      </c>
      <c r="E436" s="19"/>
      <c r="F436" s="322">
        <f>SUM(F430:F433)</f>
        <v>665026732.51666653</v>
      </c>
      <c r="H436" s="322">
        <f>SUM(H430:H434)</f>
        <v>25989133.110000014</v>
      </c>
      <c r="I436" s="20"/>
      <c r="J436" s="35">
        <f>SUM(J430:J434)</f>
        <v>0</v>
      </c>
      <c r="K436" s="20"/>
      <c r="L436" s="35">
        <f>SUM(L430:L433)</f>
        <v>691015865.62666655</v>
      </c>
    </row>
    <row r="437" spans="1:13" ht="4.5" customHeight="1" x14ac:dyDescent="0.25">
      <c r="A437" s="230"/>
      <c r="B437" s="18"/>
      <c r="C437" s="19"/>
      <c r="D437" s="19"/>
      <c r="E437" s="19"/>
      <c r="F437" s="20"/>
      <c r="H437" s="20"/>
      <c r="I437" s="20"/>
      <c r="J437" s="297"/>
      <c r="K437" s="20"/>
      <c r="L437" s="297"/>
    </row>
    <row r="438" spans="1:13" ht="17.25" thickBot="1" x14ac:dyDescent="0.3">
      <c r="A438" s="230"/>
      <c r="B438" s="18" t="s">
        <v>375</v>
      </c>
      <c r="D438" s="19"/>
      <c r="E438" s="19"/>
      <c r="F438" s="327">
        <f>F427-F436</f>
        <v>4123519191.4833336</v>
      </c>
      <c r="G438" s="20"/>
      <c r="H438" s="20"/>
      <c r="I438" s="20"/>
      <c r="J438" s="297"/>
      <c r="K438" s="20"/>
      <c r="L438" s="328">
        <f>L427-L436</f>
        <v>4097530058.3733335</v>
      </c>
      <c r="M438" s="32"/>
    </row>
    <row r="439" spans="1:13" ht="17.25" thickTop="1" x14ac:dyDescent="0.25">
      <c r="A439" s="230"/>
      <c r="B439" s="18"/>
      <c r="D439" s="19"/>
      <c r="E439" s="19"/>
      <c r="F439" s="20"/>
      <c r="G439" s="20"/>
      <c r="H439" s="20"/>
      <c r="I439" s="20"/>
      <c r="J439" s="297"/>
      <c r="K439" s="20"/>
      <c r="L439" s="21"/>
      <c r="M439" s="32"/>
    </row>
    <row r="440" spans="1:13" ht="16.5" x14ac:dyDescent="0.25">
      <c r="A440" s="230"/>
      <c r="B440" s="18"/>
      <c r="C440" s="204"/>
      <c r="D440" s="204"/>
      <c r="E440" s="204"/>
      <c r="F440" s="314" t="s">
        <v>381</v>
      </c>
      <c r="G440" s="314"/>
      <c r="H440" s="314"/>
      <c r="I440" s="314"/>
      <c r="J440" s="314"/>
      <c r="K440" s="314"/>
      <c r="L440" s="314"/>
      <c r="M440" s="32"/>
    </row>
    <row r="441" spans="1:13" ht="16.5" x14ac:dyDescent="0.25">
      <c r="A441" s="230"/>
      <c r="B441" s="18"/>
      <c r="C441" s="204"/>
      <c r="D441" s="204"/>
      <c r="E441" s="204"/>
      <c r="F441" s="315" t="s">
        <v>363</v>
      </c>
      <c r="G441" s="204"/>
      <c r="H441" s="315" t="s">
        <v>364</v>
      </c>
      <c r="I441" s="316"/>
      <c r="J441" s="317" t="s">
        <v>365</v>
      </c>
      <c r="K441" s="316"/>
      <c r="L441" s="317" t="s">
        <v>366</v>
      </c>
      <c r="M441" s="32"/>
    </row>
    <row r="442" spans="1:13" ht="16.5" x14ac:dyDescent="0.25">
      <c r="A442" s="230"/>
      <c r="B442" s="318" t="s">
        <v>367</v>
      </c>
      <c r="D442" s="247"/>
      <c r="E442" s="247"/>
      <c r="F442" s="247"/>
      <c r="G442" s="247"/>
      <c r="H442" s="204"/>
      <c r="I442" s="319"/>
      <c r="J442" s="248"/>
      <c r="K442" s="319"/>
      <c r="L442" s="248"/>
      <c r="M442" s="32"/>
    </row>
    <row r="443" spans="1:13" ht="16.5" x14ac:dyDescent="0.25">
      <c r="A443" s="230"/>
      <c r="B443" s="318"/>
      <c r="C443" s="17" t="s">
        <v>368</v>
      </c>
      <c r="D443" s="247"/>
      <c r="E443" s="247"/>
      <c r="F443" s="296">
        <v>96000000</v>
      </c>
      <c r="G443" s="247"/>
      <c r="H443" s="320">
        <v>0</v>
      </c>
      <c r="I443" s="319"/>
      <c r="J443" s="248"/>
      <c r="K443" s="319"/>
      <c r="L443" s="248">
        <v>96000000</v>
      </c>
      <c r="M443" s="32"/>
    </row>
    <row r="444" spans="1:13" ht="16.5" x14ac:dyDescent="0.25">
      <c r="A444" s="230"/>
      <c r="B444" s="18"/>
      <c r="C444" s="17" t="s">
        <v>369</v>
      </c>
      <c r="D444" s="19"/>
      <c r="E444" s="19"/>
      <c r="F444" s="296">
        <v>3267577000</v>
      </c>
      <c r="G444" s="32"/>
      <c r="H444" s="320">
        <v>0</v>
      </c>
      <c r="I444" s="32"/>
      <c r="J444" s="232">
        <v>0</v>
      </c>
      <c r="K444" s="32"/>
      <c r="L444" s="248">
        <v>3267577000</v>
      </c>
      <c r="M444" s="32"/>
    </row>
    <row r="445" spans="1:13" ht="16.5" x14ac:dyDescent="0.25">
      <c r="A445" s="230"/>
      <c r="B445" s="18"/>
      <c r="C445" s="17" t="s">
        <v>370</v>
      </c>
      <c r="D445" s="19"/>
      <c r="E445" s="19"/>
      <c r="F445" s="296">
        <v>900000</v>
      </c>
      <c r="G445" s="32"/>
      <c r="H445" s="320">
        <v>0</v>
      </c>
      <c r="I445" s="32"/>
      <c r="K445" s="32"/>
      <c r="L445" s="248">
        <v>900000</v>
      </c>
      <c r="M445" s="32"/>
    </row>
    <row r="446" spans="1:13" ht="16.5" customHeight="1" x14ac:dyDescent="0.25">
      <c r="A446" s="230"/>
      <c r="B446" s="18"/>
      <c r="C446" s="240" t="s">
        <v>371</v>
      </c>
      <c r="D446" s="240"/>
      <c r="E446" s="19"/>
      <c r="F446" s="296">
        <v>709209798</v>
      </c>
      <c r="H446" s="320">
        <v>0</v>
      </c>
      <c r="I446" s="17"/>
      <c r="J446" s="232">
        <v>0</v>
      </c>
      <c r="K446" s="17"/>
      <c r="L446" s="248">
        <v>709209798</v>
      </c>
      <c r="M446" s="32"/>
    </row>
    <row r="447" spans="1:13" ht="16.5" customHeight="1" x14ac:dyDescent="0.25">
      <c r="A447" s="230"/>
      <c r="B447" s="18"/>
      <c r="C447" s="240" t="s">
        <v>372</v>
      </c>
      <c r="D447" s="240"/>
      <c r="E447" s="19"/>
      <c r="F447" s="296">
        <v>711359126</v>
      </c>
      <c r="H447" s="320">
        <v>3500000</v>
      </c>
      <c r="I447" s="17"/>
      <c r="J447" s="232">
        <v>0</v>
      </c>
      <c r="K447" s="17"/>
      <c r="L447" s="248">
        <v>714859126</v>
      </c>
      <c r="M447" s="32"/>
    </row>
    <row r="448" spans="1:13" ht="16.5" hidden="1" x14ac:dyDescent="0.25">
      <c r="A448" s="230"/>
      <c r="B448" s="18"/>
      <c r="C448" s="17" t="s">
        <v>373</v>
      </c>
      <c r="D448" s="19"/>
      <c r="E448" s="19"/>
      <c r="F448" s="296">
        <v>0</v>
      </c>
      <c r="H448" s="321">
        <v>0</v>
      </c>
      <c r="I448" s="32"/>
      <c r="K448" s="32"/>
      <c r="L448" s="248">
        <v>0</v>
      </c>
      <c r="M448" s="32"/>
    </row>
    <row r="449" spans="1:13" ht="16.5" hidden="1" x14ac:dyDescent="0.25">
      <c r="A449" s="230"/>
      <c r="B449" s="18"/>
      <c r="D449" s="19"/>
      <c r="E449" s="19"/>
      <c r="F449" s="296"/>
      <c r="H449" s="32"/>
      <c r="I449" s="32"/>
      <c r="K449" s="32"/>
      <c r="L449" s="248"/>
      <c r="M449" s="32"/>
    </row>
    <row r="450" spans="1:13" ht="5.25" customHeight="1" x14ac:dyDescent="0.25">
      <c r="A450" s="230"/>
      <c r="B450" s="18"/>
      <c r="D450" s="19"/>
      <c r="E450" s="19"/>
      <c r="F450" s="296"/>
      <c r="H450" s="32"/>
      <c r="I450" s="32"/>
      <c r="K450" s="32"/>
      <c r="L450" s="248"/>
      <c r="M450" s="32"/>
    </row>
    <row r="451" spans="1:13" ht="16.5" x14ac:dyDescent="0.25">
      <c r="A451" s="230"/>
      <c r="B451" s="18"/>
      <c r="C451" s="19"/>
      <c r="D451" s="19" t="s">
        <v>32</v>
      </c>
      <c r="E451" s="19"/>
      <c r="F451" s="322">
        <v>4785045924</v>
      </c>
      <c r="G451" s="19"/>
      <c r="H451" s="322">
        <v>3500000</v>
      </c>
      <c r="I451" s="20"/>
      <c r="J451" s="322">
        <v>0</v>
      </c>
      <c r="K451" s="20"/>
      <c r="L451" s="329">
        <v>4788545924</v>
      </c>
      <c r="M451" s="32"/>
    </row>
    <row r="452" spans="1:13" ht="6" customHeight="1" x14ac:dyDescent="0.25">
      <c r="A452" s="230"/>
      <c r="B452" s="18"/>
      <c r="C452" s="19"/>
      <c r="D452" s="19"/>
      <c r="E452" s="19"/>
      <c r="F452" s="20"/>
      <c r="G452" s="19"/>
      <c r="H452" s="20"/>
      <c r="I452" s="20"/>
      <c r="J452" s="297"/>
      <c r="K452" s="20"/>
      <c r="L452" s="330"/>
      <c r="M452" s="32"/>
    </row>
    <row r="453" spans="1:13" ht="16.5" x14ac:dyDescent="0.25">
      <c r="A453" s="230"/>
      <c r="B453" s="318" t="s">
        <v>374</v>
      </c>
      <c r="D453" s="19"/>
      <c r="E453" s="19"/>
      <c r="F453" s="19"/>
      <c r="G453" s="19"/>
      <c r="H453" s="20"/>
      <c r="I453" s="20"/>
      <c r="J453" s="297"/>
      <c r="K453" s="20"/>
      <c r="L453" s="331"/>
      <c r="M453" s="32"/>
    </row>
    <row r="454" spans="1:13" ht="16.5" x14ac:dyDescent="0.25">
      <c r="A454" s="230"/>
      <c r="B454" s="18"/>
      <c r="C454" s="17" t="s">
        <v>369</v>
      </c>
      <c r="D454" s="19"/>
      <c r="E454" s="19"/>
      <c r="F454" s="296">
        <v>269101455</v>
      </c>
      <c r="G454" s="32"/>
      <c r="H454" s="323">
        <v>13614904.329999983</v>
      </c>
      <c r="I454" s="32"/>
      <c r="J454" s="232">
        <v>0</v>
      </c>
      <c r="K454" s="32"/>
      <c r="L454" s="248">
        <v>282716359.32999998</v>
      </c>
      <c r="M454" s="32"/>
    </row>
    <row r="455" spans="1:13" ht="16.5" x14ac:dyDescent="0.25">
      <c r="A455" s="230"/>
      <c r="B455" s="18"/>
      <c r="C455" s="17" t="s">
        <v>370</v>
      </c>
      <c r="D455" s="19"/>
      <c r="E455" s="19"/>
      <c r="F455" s="296">
        <v>18750</v>
      </c>
      <c r="G455" s="32"/>
      <c r="H455" s="323">
        <v>18750</v>
      </c>
      <c r="I455" s="32"/>
      <c r="K455" s="32"/>
      <c r="L455" s="248">
        <v>37500</v>
      </c>
      <c r="M455" s="32"/>
    </row>
    <row r="456" spans="1:13" ht="16.5" customHeight="1" x14ac:dyDescent="0.25">
      <c r="A456" s="230"/>
      <c r="B456" s="18"/>
      <c r="C456" s="240" t="s">
        <v>371</v>
      </c>
      <c r="D456" s="240"/>
      <c r="E456" s="19"/>
      <c r="F456" s="296">
        <v>278669946.32999992</v>
      </c>
      <c r="H456" s="323">
        <v>5968303.9399999976</v>
      </c>
      <c r="I456" s="17"/>
      <c r="J456" s="232">
        <v>0</v>
      </c>
      <c r="K456" s="17"/>
      <c r="L456" s="248">
        <v>284638250.26999992</v>
      </c>
      <c r="M456" s="32"/>
    </row>
    <row r="457" spans="1:13" ht="16.5" customHeight="1" x14ac:dyDescent="0.25">
      <c r="A457" s="230"/>
      <c r="B457" s="18"/>
      <c r="C457" s="240" t="s">
        <v>372</v>
      </c>
      <c r="D457" s="240"/>
      <c r="E457" s="19"/>
      <c r="F457" s="296">
        <v>91247447.916666657</v>
      </c>
      <c r="H457" s="323">
        <v>6387175</v>
      </c>
      <c r="I457" s="17"/>
      <c r="J457" s="232">
        <v>0</v>
      </c>
      <c r="K457" s="17"/>
      <c r="L457" s="248">
        <v>97634622.916666657</v>
      </c>
      <c r="M457" s="32"/>
    </row>
    <row r="458" spans="1:13" ht="16.5" hidden="1" x14ac:dyDescent="0.25">
      <c r="A458" s="230"/>
      <c r="B458" s="18"/>
      <c r="C458" s="17" t="s">
        <v>373</v>
      </c>
      <c r="D458" s="19"/>
      <c r="E458" s="19"/>
      <c r="F458" s="296">
        <v>0</v>
      </c>
      <c r="H458" s="324"/>
      <c r="I458" s="32"/>
      <c r="K458" s="32"/>
      <c r="L458" s="325">
        <v>0</v>
      </c>
      <c r="M458" s="32"/>
    </row>
    <row r="459" spans="1:13" ht="16.5" hidden="1" x14ac:dyDescent="0.25">
      <c r="A459" s="230"/>
      <c r="B459" s="18"/>
      <c r="D459" s="19"/>
      <c r="E459" s="19"/>
      <c r="F459" s="252"/>
      <c r="H459" s="32"/>
      <c r="I459" s="32"/>
      <c r="K459" s="32"/>
      <c r="L459" s="326"/>
      <c r="M459" s="32"/>
    </row>
    <row r="460" spans="1:13" ht="5.25" customHeight="1" x14ac:dyDescent="0.25">
      <c r="A460" s="230"/>
      <c r="B460" s="18"/>
      <c r="D460" s="19"/>
      <c r="E460" s="19"/>
      <c r="F460" s="252"/>
      <c r="H460" s="32"/>
      <c r="I460" s="32"/>
      <c r="K460" s="32"/>
      <c r="L460" s="326"/>
      <c r="M460" s="32"/>
    </row>
    <row r="461" spans="1:13" ht="16.5" x14ac:dyDescent="0.25">
      <c r="A461" s="230"/>
      <c r="B461" s="18"/>
      <c r="C461" s="19"/>
      <c r="D461" s="19" t="s">
        <v>32</v>
      </c>
      <c r="E461" s="19"/>
      <c r="F461" s="322">
        <v>639037599.24666655</v>
      </c>
      <c r="H461" s="322">
        <v>25989133.269999981</v>
      </c>
      <c r="I461" s="20"/>
      <c r="J461" s="35">
        <v>0</v>
      </c>
      <c r="K461" s="20"/>
      <c r="L461" s="329">
        <v>665026732.51666653</v>
      </c>
      <c r="M461" s="32"/>
    </row>
    <row r="462" spans="1:13" ht="6" customHeight="1" x14ac:dyDescent="0.25">
      <c r="A462" s="230"/>
      <c r="B462" s="18"/>
      <c r="C462" s="19"/>
      <c r="D462" s="19"/>
      <c r="E462" s="19"/>
      <c r="F462" s="20"/>
      <c r="H462" s="20"/>
      <c r="I462" s="20"/>
      <c r="J462" s="297"/>
      <c r="K462" s="20"/>
      <c r="L462" s="330"/>
      <c r="M462" s="32"/>
    </row>
    <row r="463" spans="1:13" ht="17.25" thickBot="1" x14ac:dyDescent="0.3">
      <c r="A463" s="230"/>
      <c r="B463" s="18" t="s">
        <v>375</v>
      </c>
      <c r="D463" s="19"/>
      <c r="E463" s="19"/>
      <c r="F463" s="327">
        <v>4146008324.7533336</v>
      </c>
      <c r="G463" s="20"/>
      <c r="H463" s="20"/>
      <c r="I463" s="20"/>
      <c r="J463" s="297"/>
      <c r="K463" s="20"/>
      <c r="L463" s="332">
        <v>4123519191.4833336</v>
      </c>
      <c r="M463" s="32"/>
    </row>
    <row r="464" spans="1:13" ht="17.25" thickTop="1" x14ac:dyDescent="0.25">
      <c r="A464" s="230"/>
      <c r="B464" s="18"/>
      <c r="D464" s="19"/>
      <c r="E464" s="19"/>
      <c r="F464" s="20"/>
      <c r="G464" s="20"/>
      <c r="H464" s="20"/>
      <c r="I464" s="20"/>
      <c r="J464" s="297"/>
      <c r="K464" s="20"/>
      <c r="L464" s="21"/>
      <c r="M464" s="32"/>
    </row>
    <row r="465" spans="1:15" ht="16.5" x14ac:dyDescent="0.25">
      <c r="A465" s="230"/>
      <c r="B465" s="18"/>
      <c r="D465" s="19"/>
      <c r="E465" s="19"/>
      <c r="F465" s="20"/>
      <c r="G465" s="20"/>
      <c r="H465" s="20"/>
      <c r="I465" s="20"/>
      <c r="J465" s="297"/>
      <c r="K465" s="20"/>
      <c r="L465" s="21"/>
      <c r="M465" s="32"/>
    </row>
    <row r="466" spans="1:15" ht="16.5" x14ac:dyDescent="0.25">
      <c r="A466" s="230"/>
      <c r="B466" s="18"/>
      <c r="D466" s="19"/>
      <c r="E466" s="19"/>
      <c r="F466" s="20"/>
      <c r="G466" s="20"/>
      <c r="H466" s="20"/>
      <c r="I466" s="20"/>
      <c r="J466" s="297"/>
      <c r="K466" s="20"/>
      <c r="L466" s="21"/>
      <c r="M466" s="32"/>
    </row>
    <row r="467" spans="1:15" ht="16.5" x14ac:dyDescent="0.25">
      <c r="A467" s="230"/>
      <c r="B467" s="18"/>
      <c r="D467" s="19"/>
      <c r="E467" s="19"/>
      <c r="F467" s="20"/>
      <c r="G467" s="20"/>
      <c r="H467" s="20"/>
      <c r="I467" s="20"/>
      <c r="J467" s="297"/>
      <c r="K467" s="20"/>
      <c r="L467" s="21"/>
      <c r="M467" s="32"/>
    </row>
    <row r="468" spans="1:15" ht="16.5" x14ac:dyDescent="0.25">
      <c r="A468" s="230"/>
      <c r="B468" s="18"/>
      <c r="D468" s="19"/>
      <c r="E468" s="19"/>
      <c r="F468" s="20"/>
      <c r="G468" s="20"/>
      <c r="H468" s="20"/>
      <c r="I468" s="20"/>
      <c r="J468" s="297"/>
      <c r="K468" s="20"/>
      <c r="L468" s="21"/>
      <c r="M468" s="32"/>
    </row>
    <row r="469" spans="1:15" ht="16.5" x14ac:dyDescent="0.25">
      <c r="A469" s="230"/>
      <c r="B469" s="18"/>
      <c r="D469" s="19"/>
      <c r="E469" s="19"/>
      <c r="F469" s="20"/>
      <c r="G469" s="20"/>
      <c r="H469" s="20"/>
      <c r="I469" s="20"/>
      <c r="J469" s="297"/>
      <c r="K469" s="20"/>
      <c r="L469" s="21"/>
      <c r="M469" s="32"/>
    </row>
    <row r="470" spans="1:15" ht="8.25" customHeight="1" x14ac:dyDescent="0.25">
      <c r="A470" s="230"/>
      <c r="B470" s="18"/>
      <c r="D470" s="19"/>
      <c r="E470" s="19"/>
      <c r="F470" s="20"/>
      <c r="G470" s="20"/>
      <c r="H470" s="20"/>
      <c r="I470" s="20"/>
      <c r="J470" s="297"/>
      <c r="K470" s="20"/>
      <c r="L470" s="21"/>
      <c r="M470" s="32"/>
    </row>
    <row r="471" spans="1:15" ht="16.5" x14ac:dyDescent="0.25">
      <c r="A471" s="239" t="s">
        <v>359</v>
      </c>
      <c r="B471" s="312" t="s">
        <v>377</v>
      </c>
      <c r="C471" s="19"/>
      <c r="D471" s="19"/>
      <c r="E471" s="19"/>
      <c r="F471" s="19"/>
      <c r="G471" s="19"/>
      <c r="H471" s="20"/>
      <c r="I471" s="20"/>
      <c r="J471" s="21"/>
      <c r="K471" s="20"/>
      <c r="L471" s="313"/>
    </row>
    <row r="472" spans="1:15" ht="16.5" x14ac:dyDescent="0.25">
      <c r="A472" s="230"/>
      <c r="B472" s="296" t="s">
        <v>378</v>
      </c>
      <c r="K472" s="17"/>
    </row>
    <row r="473" spans="1:15" ht="16.5" x14ac:dyDescent="0.25">
      <c r="A473" s="230"/>
      <c r="B473" s="19" t="s">
        <v>382</v>
      </c>
      <c r="D473" s="19"/>
      <c r="E473" s="19"/>
      <c r="F473" s="20"/>
      <c r="G473" s="20"/>
      <c r="H473" s="20"/>
      <c r="I473" s="20"/>
      <c r="J473" s="297"/>
      <c r="K473" s="20"/>
      <c r="L473" s="297"/>
      <c r="M473" s="20"/>
      <c r="N473" s="20"/>
      <c r="O473" s="20"/>
    </row>
    <row r="474" spans="1:15" ht="16.5" x14ac:dyDescent="0.25">
      <c r="A474" s="230"/>
      <c r="B474" s="17" t="s">
        <v>383</v>
      </c>
      <c r="C474" s="17" t="s">
        <v>384</v>
      </c>
      <c r="D474" s="19"/>
      <c r="E474" s="19"/>
      <c r="F474" s="20"/>
      <c r="G474" s="20"/>
      <c r="H474" s="20"/>
      <c r="I474" s="20"/>
      <c r="J474" s="297"/>
      <c r="K474" s="20"/>
      <c r="L474" s="297"/>
      <c r="M474" s="20"/>
      <c r="N474" s="20"/>
      <c r="O474" s="20"/>
    </row>
    <row r="475" spans="1:15" ht="16.5" x14ac:dyDescent="0.25">
      <c r="A475" s="230"/>
      <c r="B475" s="18"/>
      <c r="C475" s="333" t="s">
        <v>269</v>
      </c>
      <c r="D475" s="17" t="s">
        <v>385</v>
      </c>
      <c r="E475" s="19"/>
      <c r="F475" s="20"/>
      <c r="G475" s="20"/>
      <c r="H475" s="20"/>
      <c r="I475" s="20"/>
      <c r="J475" s="297"/>
      <c r="K475" s="20"/>
      <c r="L475" s="297"/>
      <c r="M475" s="20"/>
      <c r="N475" s="20"/>
      <c r="O475" s="20"/>
    </row>
    <row r="476" spans="1:15" ht="16.5" x14ac:dyDescent="0.25">
      <c r="A476" s="230"/>
      <c r="B476" s="18"/>
      <c r="C476" s="333" t="s">
        <v>271</v>
      </c>
      <c r="D476" s="17" t="s">
        <v>386</v>
      </c>
      <c r="E476" s="19"/>
      <c r="F476" s="20"/>
      <c r="G476" s="20"/>
      <c r="H476" s="20"/>
      <c r="I476" s="20"/>
      <c r="J476" s="297"/>
      <c r="K476" s="20"/>
      <c r="L476" s="297"/>
      <c r="M476" s="20"/>
      <c r="N476" s="20"/>
      <c r="O476" s="20"/>
    </row>
    <row r="477" spans="1:15" ht="16.5" x14ac:dyDescent="0.25">
      <c r="A477" s="230"/>
      <c r="B477" s="18"/>
      <c r="C477" s="333" t="s">
        <v>387</v>
      </c>
      <c r="D477" s="17" t="s">
        <v>388</v>
      </c>
      <c r="E477" s="19"/>
      <c r="F477" s="20"/>
      <c r="G477" s="20"/>
      <c r="H477" s="20"/>
      <c r="I477" s="20"/>
      <c r="J477" s="297"/>
      <c r="K477" s="20"/>
      <c r="L477" s="297"/>
      <c r="M477" s="20"/>
      <c r="N477" s="20"/>
      <c r="O477" s="20"/>
    </row>
    <row r="478" spans="1:15" ht="16.5" x14ac:dyDescent="0.25">
      <c r="A478" s="230"/>
      <c r="B478" s="311"/>
      <c r="C478" s="251" t="s">
        <v>389</v>
      </c>
      <c r="D478" s="17" t="s">
        <v>390</v>
      </c>
      <c r="E478" s="251"/>
      <c r="F478" s="251"/>
      <c r="G478" s="251"/>
      <c r="H478" s="251"/>
      <c r="I478" s="251"/>
      <c r="J478" s="251"/>
      <c r="K478" s="251"/>
      <c r="L478" s="251"/>
    </row>
    <row r="479" spans="1:15" ht="16.5" x14ac:dyDescent="0.25">
      <c r="A479" s="230"/>
      <c r="B479" s="311"/>
      <c r="C479" s="251"/>
      <c r="D479" s="251"/>
      <c r="E479" s="251"/>
      <c r="F479" s="251"/>
      <c r="G479" s="251"/>
      <c r="H479" s="251"/>
      <c r="I479" s="251"/>
      <c r="J479" s="251"/>
      <c r="K479" s="251"/>
      <c r="L479" s="251"/>
    </row>
    <row r="480" spans="1:15" ht="16.5" x14ac:dyDescent="0.25">
      <c r="A480" s="239" t="s">
        <v>391</v>
      </c>
      <c r="B480" s="291" t="s">
        <v>392</v>
      </c>
      <c r="C480" s="295"/>
      <c r="D480" s="295"/>
      <c r="E480" s="295"/>
      <c r="F480" s="295"/>
      <c r="G480" s="295"/>
      <c r="H480" s="295"/>
      <c r="I480" s="295"/>
      <c r="J480" s="17"/>
      <c r="K480" s="17"/>
      <c r="L480" s="17"/>
    </row>
    <row r="481" spans="1:20" ht="16.5" x14ac:dyDescent="0.25">
      <c r="A481" s="230"/>
      <c r="B481" s="296" t="s">
        <v>393</v>
      </c>
      <c r="K481" s="17"/>
    </row>
    <row r="482" spans="1:20" ht="16.5" customHeight="1" x14ac:dyDescent="0.25">
      <c r="A482" s="230"/>
      <c r="B482" s="295"/>
      <c r="C482" s="295"/>
      <c r="D482" s="295"/>
      <c r="E482" s="295"/>
      <c r="F482" s="295"/>
      <c r="G482" s="295"/>
      <c r="H482" s="295"/>
      <c r="I482" s="295"/>
      <c r="J482" s="298" t="str">
        <f>J221</f>
        <v>Januari</v>
      </c>
      <c r="L482" s="334" t="str">
        <f>L221</f>
        <v>Februari</v>
      </c>
      <c r="N482" s="284" t="str">
        <f>N306</f>
        <v>Maret</v>
      </c>
      <c r="P482" s="284" t="str">
        <f>P306</f>
        <v>April</v>
      </c>
      <c r="R482" s="284" t="str">
        <f>R306</f>
        <v>Mei</v>
      </c>
      <c r="T482" s="284" t="s">
        <v>52</v>
      </c>
    </row>
    <row r="483" spans="1:20" ht="16.5" x14ac:dyDescent="0.25">
      <c r="A483" s="230"/>
      <c r="B483" s="335" t="s">
        <v>77</v>
      </c>
      <c r="C483" s="291"/>
      <c r="D483" s="18"/>
      <c r="E483" s="18"/>
      <c r="F483" s="18"/>
      <c r="G483" s="18"/>
      <c r="H483" s="18"/>
      <c r="I483" s="18"/>
      <c r="J483" s="232">
        <f>WS!F98</f>
        <v>6000000</v>
      </c>
      <c r="K483" s="252"/>
      <c r="L483" s="285">
        <f>WS!G98</f>
        <v>6000000</v>
      </c>
      <c r="N483" s="232">
        <f>WS!H98</f>
        <v>0</v>
      </c>
      <c r="P483" s="232">
        <f>WS!I98</f>
        <v>0</v>
      </c>
      <c r="R483" s="232">
        <f>WS!L98</f>
        <v>6000000</v>
      </c>
      <c r="T483" s="232">
        <f>WS!M98</f>
        <v>6000000</v>
      </c>
    </row>
    <row r="484" spans="1:20" ht="16.5" x14ac:dyDescent="0.25">
      <c r="A484" s="230"/>
      <c r="B484" s="335" t="s">
        <v>74</v>
      </c>
      <c r="C484" s="18"/>
      <c r="D484" s="18"/>
      <c r="E484" s="18"/>
      <c r="F484" s="18"/>
      <c r="G484" s="18"/>
      <c r="H484" s="18"/>
      <c r="I484" s="18"/>
      <c r="K484" s="252"/>
      <c r="L484" s="285"/>
      <c r="N484" s="232"/>
      <c r="P484" s="232"/>
      <c r="R484" s="232"/>
      <c r="T484" s="232"/>
    </row>
    <row r="485" spans="1:20" ht="16.5" x14ac:dyDescent="0.25">
      <c r="A485" s="230"/>
      <c r="B485" s="335"/>
      <c r="C485" s="335" t="s">
        <v>394</v>
      </c>
      <c r="D485" s="18"/>
      <c r="E485" s="18"/>
      <c r="F485" s="18"/>
      <c r="G485" s="18"/>
      <c r="H485" s="18"/>
      <c r="I485" s="18"/>
      <c r="J485" s="232">
        <f>J520</f>
        <v>140819997</v>
      </c>
      <c r="K485" s="252"/>
      <c r="L485" s="285">
        <f>WS!G109</f>
        <v>145325430</v>
      </c>
      <c r="N485" s="232">
        <f>WS!H109</f>
        <v>28073695</v>
      </c>
      <c r="P485" s="232">
        <f>WS!I109</f>
        <v>41031188</v>
      </c>
      <c r="R485" s="232">
        <f>R520</f>
        <v>128782647</v>
      </c>
      <c r="T485" s="232">
        <f>T520</f>
        <v>133202464</v>
      </c>
    </row>
    <row r="486" spans="1:20" ht="16.5" x14ac:dyDescent="0.25">
      <c r="A486" s="230"/>
      <c r="B486" s="335"/>
      <c r="C486" s="335" t="s">
        <v>395</v>
      </c>
      <c r="D486" s="18"/>
      <c r="E486" s="18"/>
      <c r="F486" s="18"/>
      <c r="G486" s="18"/>
      <c r="H486" s="18"/>
      <c r="I486" s="18"/>
      <c r="J486" s="232">
        <f>J521</f>
        <v>15185968</v>
      </c>
      <c r="K486" s="252"/>
      <c r="L486" s="285">
        <f>WS!G110</f>
        <v>16195487</v>
      </c>
      <c r="N486" s="232">
        <f>WS!H110</f>
        <v>3678580</v>
      </c>
      <c r="P486" s="232">
        <f>WS!I110</f>
        <v>4470540</v>
      </c>
      <c r="R486" s="232">
        <f>R521</f>
        <v>13400569</v>
      </c>
      <c r="T486" s="232">
        <f>T521</f>
        <v>13953731</v>
      </c>
    </row>
    <row r="487" spans="1:20" ht="16.5" x14ac:dyDescent="0.25">
      <c r="A487" s="230"/>
      <c r="B487" s="335"/>
      <c r="C487" s="335" t="s">
        <v>396</v>
      </c>
      <c r="D487" s="18"/>
      <c r="E487" s="18"/>
      <c r="F487" s="18"/>
      <c r="G487" s="18"/>
      <c r="H487" s="18"/>
      <c r="I487" s="18"/>
      <c r="J487" s="232">
        <f>WS!F111</f>
        <v>2500000</v>
      </c>
      <c r="K487" s="252"/>
      <c r="L487" s="285">
        <f>WS!G111</f>
        <v>2500000</v>
      </c>
      <c r="N487" s="232">
        <f>WS!H111</f>
        <v>0</v>
      </c>
      <c r="P487" s="232">
        <f>WS!I111</f>
        <v>0</v>
      </c>
      <c r="R487" s="232">
        <f>WS!L111</f>
        <v>2500000</v>
      </c>
      <c r="T487" s="232">
        <f>WS!M111</f>
        <v>2500000</v>
      </c>
    </row>
    <row r="488" spans="1:20" ht="16.5" x14ac:dyDescent="0.25">
      <c r="A488" s="230"/>
      <c r="B488" s="335" t="s">
        <v>72</v>
      </c>
      <c r="C488" s="18"/>
      <c r="D488" s="18"/>
      <c r="E488" s="18"/>
      <c r="F488" s="18"/>
      <c r="G488" s="18"/>
      <c r="H488" s="18"/>
      <c r="I488" s="18"/>
      <c r="J488" s="232">
        <f>WS!F104</f>
        <v>110179705.59999999</v>
      </c>
      <c r="K488" s="252"/>
      <c r="L488" s="285">
        <f>WS!G104</f>
        <v>110179705.59999999</v>
      </c>
      <c r="N488" s="232">
        <f>WS!H104</f>
        <v>110179705.59999999</v>
      </c>
      <c r="P488" s="232">
        <f>WS!I104</f>
        <v>195179705.59999999</v>
      </c>
      <c r="R488" s="232">
        <f>WS!L104</f>
        <v>110179705.59999999</v>
      </c>
      <c r="T488" s="232">
        <f>WS!M104</f>
        <v>110179705.59999999</v>
      </c>
    </row>
    <row r="489" spans="1:20" ht="16.5" x14ac:dyDescent="0.25">
      <c r="A489" s="230"/>
      <c r="B489" s="335" t="s">
        <v>78</v>
      </c>
      <c r="C489" s="18"/>
      <c r="D489" s="18"/>
      <c r="E489" s="18"/>
      <c r="F489" s="18"/>
      <c r="G489" s="18"/>
      <c r="H489" s="18"/>
      <c r="I489" s="18"/>
      <c r="J489" s="232">
        <f>WS!F105</f>
        <v>4000000</v>
      </c>
      <c r="K489" s="252"/>
      <c r="L489" s="285">
        <f>WS!G105</f>
        <v>4000000</v>
      </c>
      <c r="N489" s="232">
        <f>WS!H105</f>
        <v>0</v>
      </c>
      <c r="P489" s="232">
        <f>WS!I105</f>
        <v>0</v>
      </c>
      <c r="R489" s="232"/>
      <c r="T489" s="232"/>
    </row>
    <row r="490" spans="1:20" ht="16.5" x14ac:dyDescent="0.25">
      <c r="A490" s="230"/>
      <c r="B490" s="335" t="s">
        <v>76</v>
      </c>
      <c r="C490" s="18"/>
      <c r="D490" s="18"/>
      <c r="E490" s="18"/>
      <c r="F490" s="18"/>
      <c r="G490" s="18"/>
      <c r="H490" s="18"/>
      <c r="I490" s="18"/>
      <c r="J490" s="232">
        <f>WS!F102</f>
        <v>0</v>
      </c>
      <c r="K490" s="252"/>
      <c r="L490" s="285">
        <f>WS!G102</f>
        <v>197740909</v>
      </c>
      <c r="N490" s="232">
        <f>WS!H102</f>
        <v>0</v>
      </c>
      <c r="P490" s="232">
        <f>WS!I102</f>
        <v>0</v>
      </c>
      <c r="R490" s="232"/>
      <c r="T490" s="232"/>
    </row>
    <row r="491" spans="1:20" ht="18" customHeight="1" thickBot="1" x14ac:dyDescent="0.3">
      <c r="A491" s="230"/>
      <c r="B491" s="252"/>
      <c r="C491" s="19" t="s">
        <v>32</v>
      </c>
      <c r="D491" s="336"/>
      <c r="E491" s="336"/>
      <c r="F491" s="336"/>
      <c r="G491" s="336"/>
      <c r="H491" s="336"/>
      <c r="I491" s="336"/>
      <c r="J491" s="337">
        <f>SUM(J483:J490)</f>
        <v>278685670.60000002</v>
      </c>
      <c r="K491" s="252"/>
      <c r="L491" s="337">
        <f>SUM(L483:L490)</f>
        <v>481941531.60000002</v>
      </c>
      <c r="N491" s="337">
        <f>SUM(N483:N490)</f>
        <v>141931980.59999999</v>
      </c>
      <c r="P491" s="337">
        <f>SUM(P483:T490)</f>
        <v>767380255.80000007</v>
      </c>
      <c r="R491" s="337">
        <f>SUM(R483:R488)</f>
        <v>260862921.59999999</v>
      </c>
      <c r="T491" s="337">
        <f>SUM(T483:T488)</f>
        <v>265835900.59999999</v>
      </c>
    </row>
    <row r="492" spans="1:20" ht="6.75" customHeight="1" thickTop="1" x14ac:dyDescent="0.25">
      <c r="A492" s="230"/>
      <c r="B492" s="252"/>
      <c r="C492" s="19"/>
      <c r="D492" s="336"/>
      <c r="E492" s="336"/>
      <c r="F492" s="336"/>
      <c r="G492" s="336"/>
      <c r="H492" s="336"/>
      <c r="I492" s="336"/>
      <c r="J492" s="338"/>
      <c r="K492" s="252"/>
      <c r="L492" s="338"/>
    </row>
    <row r="493" spans="1:20" x14ac:dyDescent="0.25">
      <c r="A493" s="339"/>
      <c r="B493" s="340" t="s">
        <v>8</v>
      </c>
      <c r="C493" s="240" t="s">
        <v>397</v>
      </c>
      <c r="D493" s="240"/>
      <c r="E493" s="240"/>
      <c r="F493" s="240"/>
      <c r="G493" s="240"/>
      <c r="H493" s="240"/>
      <c r="I493" s="240"/>
      <c r="J493" s="240"/>
      <c r="K493" s="240"/>
      <c r="L493" s="240"/>
      <c r="M493" s="240"/>
      <c r="N493" s="240"/>
      <c r="O493" s="240"/>
      <c r="P493" s="240"/>
      <c r="Q493" s="240"/>
      <c r="R493" s="240"/>
      <c r="S493" s="240"/>
      <c r="T493" s="240"/>
    </row>
    <row r="494" spans="1:20" ht="16.5" x14ac:dyDescent="0.25">
      <c r="A494" s="339"/>
      <c r="B494" s="252"/>
      <c r="C494" s="251"/>
      <c r="D494" s="336"/>
      <c r="E494" s="336"/>
      <c r="F494" s="336"/>
      <c r="G494" s="336"/>
      <c r="H494" s="336"/>
      <c r="I494" s="336"/>
      <c r="J494" s="338"/>
      <c r="K494" s="341"/>
      <c r="L494" s="338"/>
    </row>
    <row r="495" spans="1:20" ht="16.5" x14ac:dyDescent="0.25">
      <c r="A495" s="239" t="s">
        <v>398</v>
      </c>
      <c r="B495" s="291" t="s">
        <v>399</v>
      </c>
      <c r="C495" s="295"/>
      <c r="D495" s="295"/>
      <c r="E495" s="336"/>
      <c r="F495" s="336"/>
      <c r="G495" s="336"/>
      <c r="H495" s="336"/>
      <c r="I495" s="336"/>
      <c r="J495" s="243"/>
      <c r="K495" s="336"/>
      <c r="L495" s="243"/>
    </row>
    <row r="496" spans="1:20" ht="16.5" x14ac:dyDescent="0.25">
      <c r="A496" s="230"/>
      <c r="B496" s="296" t="s">
        <v>400</v>
      </c>
      <c r="K496" s="17"/>
    </row>
    <row r="497" spans="1:20" ht="16.5" x14ac:dyDescent="0.25">
      <c r="A497" s="230"/>
      <c r="B497" s="291"/>
      <c r="C497" s="295"/>
      <c r="D497" s="295"/>
      <c r="E497" s="336"/>
      <c r="F497" s="336"/>
      <c r="G497" s="336"/>
      <c r="H497" s="336"/>
      <c r="I497" s="336"/>
      <c r="J497" s="298" t="str">
        <f>J482</f>
        <v>Januari</v>
      </c>
      <c r="L497" s="334" t="str">
        <f>L482</f>
        <v>Februari</v>
      </c>
      <c r="N497" s="284" t="str">
        <f>N482</f>
        <v>Maret</v>
      </c>
      <c r="P497" s="284" t="str">
        <f>P482</f>
        <v>April</v>
      </c>
      <c r="R497" s="284" t="str">
        <f>R482</f>
        <v>Mei</v>
      </c>
      <c r="T497" s="284" t="s">
        <v>52</v>
      </c>
    </row>
    <row r="498" spans="1:20" ht="16.5" x14ac:dyDescent="0.25">
      <c r="A498" s="230"/>
      <c r="B498" s="342" t="s">
        <v>401</v>
      </c>
      <c r="C498" s="295"/>
      <c r="D498" s="295"/>
      <c r="E498" s="336"/>
      <c r="F498" s="336"/>
      <c r="G498" s="336"/>
      <c r="H498" s="336"/>
      <c r="I498" s="336"/>
      <c r="J498" s="243">
        <f>WS!F118</f>
        <v>6000000</v>
      </c>
      <c r="K498" s="336"/>
      <c r="L498" s="343">
        <f>WS!G117</f>
        <v>0</v>
      </c>
      <c r="N498" s="243">
        <f>WS!H117</f>
        <v>0</v>
      </c>
      <c r="P498" s="243">
        <f>WS!I117</f>
        <v>0</v>
      </c>
      <c r="R498" s="243">
        <f>WS!L118</f>
        <v>18000000</v>
      </c>
      <c r="T498" s="243">
        <f>WS!M118</f>
        <v>12000000</v>
      </c>
    </row>
    <row r="499" spans="1:20" ht="17.25" thickBot="1" x14ac:dyDescent="0.3">
      <c r="A499" s="230"/>
      <c r="B499" s="291"/>
      <c r="C499" s="19" t="s">
        <v>32</v>
      </c>
      <c r="D499" s="295"/>
      <c r="E499" s="336"/>
      <c r="F499" s="336"/>
      <c r="G499" s="336"/>
      <c r="H499" s="336"/>
      <c r="I499" s="336"/>
      <c r="J499" s="337">
        <f>SUM(J498)</f>
        <v>6000000</v>
      </c>
      <c r="K499" s="252"/>
      <c r="L499" s="344">
        <f>SUM(L498)</f>
        <v>0</v>
      </c>
      <c r="N499" s="337">
        <f>SUM(N498)</f>
        <v>0</v>
      </c>
      <c r="P499" s="337">
        <f>SUM(P498)</f>
        <v>0</v>
      </c>
      <c r="R499" s="337">
        <f>SUM(R498)</f>
        <v>18000000</v>
      </c>
      <c r="T499" s="337">
        <f>SUM(T498)</f>
        <v>12000000</v>
      </c>
    </row>
    <row r="500" spans="1:20" ht="17.25" thickTop="1" x14ac:dyDescent="0.25">
      <c r="A500" s="230"/>
      <c r="B500" s="291"/>
      <c r="C500" s="19"/>
      <c r="D500" s="295"/>
      <c r="E500" s="336"/>
      <c r="F500" s="336"/>
      <c r="G500" s="336"/>
      <c r="H500" s="336"/>
      <c r="I500" s="336"/>
      <c r="J500" s="338"/>
      <c r="K500" s="252"/>
      <c r="L500" s="338"/>
    </row>
    <row r="501" spans="1:20" ht="16.5" customHeight="1" x14ac:dyDescent="0.25">
      <c r="A501" s="230"/>
      <c r="B501" s="240" t="s">
        <v>402</v>
      </c>
      <c r="C501" s="240"/>
      <c r="D501" s="240"/>
      <c r="E501" s="240"/>
      <c r="F501" s="240"/>
      <c r="G501" s="240"/>
      <c r="H501" s="240"/>
      <c r="I501" s="240"/>
      <c r="J501" s="240"/>
      <c r="K501" s="240"/>
      <c r="L501" s="240"/>
      <c r="M501" s="240"/>
      <c r="N501" s="240"/>
      <c r="O501" s="240"/>
      <c r="P501" s="240"/>
      <c r="Q501" s="240"/>
      <c r="R501" s="240"/>
      <c r="S501" s="240"/>
      <c r="T501" s="240"/>
    </row>
    <row r="502" spans="1:20" ht="16.5" customHeight="1" x14ac:dyDescent="0.25">
      <c r="A502" s="230"/>
      <c r="B502" s="240"/>
      <c r="C502" s="240"/>
      <c r="D502" s="240"/>
      <c r="E502" s="240"/>
      <c r="F502" s="240"/>
      <c r="G502" s="240"/>
      <c r="H502" s="240"/>
      <c r="I502" s="240"/>
      <c r="J502" s="240"/>
      <c r="K502" s="240"/>
      <c r="L502" s="240"/>
      <c r="M502" s="240"/>
      <c r="N502" s="240"/>
      <c r="O502" s="240"/>
      <c r="P502" s="240"/>
      <c r="Q502" s="240"/>
      <c r="R502" s="240"/>
      <c r="S502" s="240"/>
      <c r="T502" s="240"/>
    </row>
    <row r="503" spans="1:20" ht="16.5" customHeight="1" x14ac:dyDescent="0.25">
      <c r="A503" s="339"/>
      <c r="B503" s="240"/>
      <c r="C503" s="240"/>
      <c r="D503" s="240"/>
      <c r="E503" s="240"/>
      <c r="F503" s="240"/>
      <c r="G503" s="240"/>
      <c r="H503" s="240"/>
      <c r="I503" s="240"/>
      <c r="J503" s="240"/>
      <c r="K503" s="240"/>
      <c r="L503" s="240"/>
      <c r="M503" s="240"/>
      <c r="N503" s="240"/>
      <c r="O503" s="240"/>
      <c r="P503" s="240"/>
      <c r="Q503" s="240"/>
      <c r="R503" s="240"/>
      <c r="S503" s="240"/>
      <c r="T503" s="240"/>
    </row>
    <row r="504" spans="1:20" ht="18" customHeight="1" x14ac:dyDescent="0.25">
      <c r="A504" s="339"/>
      <c r="B504" s="242"/>
      <c r="C504" s="242"/>
      <c r="D504" s="345" t="s">
        <v>403</v>
      </c>
      <c r="E504" s="242" t="s">
        <v>179</v>
      </c>
      <c r="F504" s="346">
        <v>385000000</v>
      </c>
      <c r="G504" s="242"/>
      <c r="H504" s="242"/>
      <c r="I504" s="242"/>
      <c r="J504" s="242"/>
      <c r="K504" s="242"/>
      <c r="L504" s="242"/>
    </row>
    <row r="505" spans="1:20" ht="18" customHeight="1" x14ac:dyDescent="0.25">
      <c r="A505" s="339"/>
      <c r="B505" s="242"/>
      <c r="C505" s="242"/>
      <c r="D505" s="345" t="s">
        <v>404</v>
      </c>
      <c r="E505" s="242" t="s">
        <v>179</v>
      </c>
      <c r="F505" s="346">
        <v>25000000</v>
      </c>
      <c r="G505" s="242"/>
      <c r="H505" s="242"/>
      <c r="I505" s="242"/>
      <c r="J505" s="242"/>
      <c r="K505" s="242"/>
      <c r="L505" s="242"/>
    </row>
    <row r="506" spans="1:20" ht="18" customHeight="1" x14ac:dyDescent="0.25">
      <c r="A506" s="339"/>
      <c r="B506" s="242"/>
      <c r="C506" s="242"/>
      <c r="D506" s="345" t="s">
        <v>367</v>
      </c>
      <c r="E506" s="242" t="s">
        <v>179</v>
      </c>
      <c r="F506" s="346">
        <v>360000000</v>
      </c>
      <c r="G506" s="242"/>
      <c r="H506" s="242"/>
      <c r="I506" s="242"/>
      <c r="J506" s="242"/>
      <c r="K506" s="242"/>
      <c r="L506" s="242"/>
    </row>
    <row r="507" spans="1:20" ht="18" customHeight="1" x14ac:dyDescent="0.25">
      <c r="A507" s="339"/>
      <c r="B507" s="242"/>
      <c r="C507" s="242"/>
      <c r="D507" s="345" t="s">
        <v>405</v>
      </c>
      <c r="E507" s="242" t="s">
        <v>179</v>
      </c>
      <c r="F507" s="346" t="s">
        <v>406</v>
      </c>
      <c r="G507" s="242"/>
      <c r="H507" s="242"/>
      <c r="I507" s="242"/>
      <c r="J507" s="242"/>
      <c r="K507" s="242"/>
      <c r="L507" s="242"/>
    </row>
    <row r="508" spans="1:20" ht="18" customHeight="1" x14ac:dyDescent="0.25">
      <c r="A508" s="339"/>
      <c r="B508" s="242"/>
      <c r="C508" s="242"/>
      <c r="D508" s="345" t="s">
        <v>407</v>
      </c>
      <c r="E508" s="242" t="s">
        <v>179</v>
      </c>
      <c r="F508" s="346" t="s">
        <v>408</v>
      </c>
      <c r="G508" s="242"/>
      <c r="H508" s="242"/>
      <c r="I508" s="242"/>
      <c r="J508" s="242"/>
      <c r="K508" s="242"/>
      <c r="L508" s="242"/>
    </row>
    <row r="509" spans="1:20" ht="18" customHeight="1" x14ac:dyDescent="0.25">
      <c r="A509" s="339"/>
      <c r="B509" s="242"/>
      <c r="C509" s="242"/>
      <c r="D509" s="345" t="s">
        <v>409</v>
      </c>
      <c r="E509" s="242" t="s">
        <v>179</v>
      </c>
      <c r="F509" s="346" t="s">
        <v>410</v>
      </c>
      <c r="G509" s="242"/>
      <c r="H509" s="242"/>
      <c r="I509" s="242"/>
      <c r="J509" s="242"/>
      <c r="K509" s="242"/>
      <c r="L509" s="242"/>
    </row>
    <row r="510" spans="1:20" ht="18" customHeight="1" x14ac:dyDescent="0.25">
      <c r="A510" s="339"/>
      <c r="B510" s="242"/>
      <c r="C510" s="242"/>
      <c r="D510" s="345"/>
      <c r="E510" s="242"/>
      <c r="F510" s="346"/>
      <c r="G510" s="242"/>
      <c r="H510" s="242"/>
      <c r="I510" s="242"/>
      <c r="J510" s="242"/>
      <c r="K510" s="242"/>
      <c r="L510" s="242"/>
    </row>
    <row r="511" spans="1:20" ht="18" customHeight="1" x14ac:dyDescent="0.25">
      <c r="A511" s="339"/>
      <c r="B511" s="242"/>
      <c r="C511" s="242"/>
      <c r="D511" s="345"/>
      <c r="E511" s="242"/>
      <c r="F511" s="346"/>
      <c r="G511" s="242"/>
      <c r="H511" s="242"/>
      <c r="I511" s="242"/>
      <c r="J511" s="242"/>
      <c r="K511" s="242"/>
      <c r="L511" s="242"/>
    </row>
    <row r="512" spans="1:20" ht="18" customHeight="1" x14ac:dyDescent="0.25">
      <c r="A512" s="339"/>
      <c r="B512" s="242"/>
      <c r="C512" s="242"/>
      <c r="D512" s="345"/>
      <c r="E512" s="242"/>
      <c r="F512" s="346"/>
      <c r="G512" s="242"/>
      <c r="H512" s="242"/>
      <c r="I512" s="242"/>
      <c r="J512" s="242"/>
      <c r="K512" s="242"/>
      <c r="L512" s="242"/>
    </row>
    <row r="513" spans="1:20" ht="18" customHeight="1" x14ac:dyDescent="0.25">
      <c r="A513" s="339"/>
      <c r="B513" s="242"/>
      <c r="C513" s="242"/>
      <c r="D513" s="345"/>
      <c r="E513" s="242"/>
      <c r="F513" s="346"/>
      <c r="G513" s="242"/>
      <c r="H513" s="242"/>
      <c r="I513" s="242"/>
      <c r="J513" s="242"/>
      <c r="K513" s="242"/>
      <c r="L513" s="242"/>
    </row>
    <row r="514" spans="1:20" ht="8.25" customHeight="1" x14ac:dyDescent="0.25">
      <c r="A514" s="339"/>
      <c r="B514" s="242"/>
      <c r="C514" s="242"/>
      <c r="D514" s="345"/>
      <c r="E514" s="242"/>
      <c r="F514" s="346"/>
      <c r="G514" s="242"/>
      <c r="H514" s="242"/>
      <c r="I514" s="242"/>
      <c r="J514" s="242"/>
      <c r="K514" s="242"/>
      <c r="L514" s="242"/>
    </row>
    <row r="515" spans="1:20" ht="8.25" customHeight="1" x14ac:dyDescent="0.25">
      <c r="A515" s="339"/>
      <c r="B515" s="242"/>
      <c r="C515" s="242"/>
      <c r="D515" s="345"/>
      <c r="E515" s="242"/>
      <c r="F515" s="346"/>
      <c r="G515" s="242"/>
      <c r="H515" s="242"/>
      <c r="I515" s="242"/>
      <c r="J515" s="242"/>
      <c r="K515" s="242"/>
      <c r="L515" s="242"/>
    </row>
    <row r="516" spans="1:20" ht="18.75" customHeight="1" x14ac:dyDescent="0.25">
      <c r="A516" s="239" t="s">
        <v>411</v>
      </c>
      <c r="B516" s="18" t="s">
        <v>412</v>
      </c>
      <c r="C516" s="347"/>
      <c r="D516" s="347"/>
      <c r="E516" s="347"/>
      <c r="F516" s="346"/>
      <c r="G516" s="347"/>
      <c r="H516" s="347"/>
      <c r="I516" s="347"/>
      <c r="J516" s="348"/>
      <c r="K516" s="347"/>
      <c r="L516" s="348"/>
      <c r="M516" s="253"/>
      <c r="N516" s="253"/>
      <c r="O516" s="253"/>
      <c r="P516" s="253"/>
      <c r="Q516" s="253"/>
      <c r="R516" s="253"/>
      <c r="S516" s="253"/>
    </row>
    <row r="517" spans="1:20" ht="16.5" x14ac:dyDescent="0.25">
      <c r="A517" s="239"/>
      <c r="B517" s="18" t="s">
        <v>413</v>
      </c>
      <c r="C517" s="349" t="s">
        <v>74</v>
      </c>
      <c r="D517" s="347"/>
      <c r="E517" s="347"/>
      <c r="F517" s="346"/>
      <c r="G517" s="347"/>
      <c r="H517" s="347"/>
      <c r="I517" s="347"/>
      <c r="J517" s="348"/>
      <c r="K517" s="347"/>
      <c r="L517" s="348"/>
      <c r="M517" s="253"/>
      <c r="N517" s="253"/>
      <c r="O517" s="253"/>
      <c r="P517" s="253"/>
      <c r="Q517" s="253"/>
      <c r="R517" s="253"/>
      <c r="S517" s="253"/>
    </row>
    <row r="518" spans="1:20" ht="16.5" x14ac:dyDescent="0.25">
      <c r="A518" s="230"/>
      <c r="C518" s="283" t="s">
        <v>414</v>
      </c>
      <c r="K518" s="17"/>
    </row>
    <row r="519" spans="1:20" ht="15.75" customHeight="1" x14ac:dyDescent="0.25">
      <c r="A519" s="230"/>
      <c r="B519" s="347"/>
      <c r="C519" s="347"/>
      <c r="D519" s="347"/>
      <c r="E519" s="347"/>
      <c r="F519" s="347"/>
      <c r="G519" s="347"/>
      <c r="H519" s="347"/>
      <c r="I519" s="347"/>
      <c r="J519" s="350" t="str">
        <f>J221</f>
        <v>Januari</v>
      </c>
      <c r="L519" s="351" t="str">
        <f>L221</f>
        <v>Februari</v>
      </c>
      <c r="N519" s="284" t="str">
        <f>N497</f>
        <v>Maret</v>
      </c>
      <c r="P519" s="284" t="str">
        <f>P497</f>
        <v>April</v>
      </c>
      <c r="R519" s="284" t="str">
        <f>R497</f>
        <v>Mei</v>
      </c>
      <c r="T519" s="284" t="s">
        <v>52</v>
      </c>
    </row>
    <row r="520" spans="1:20" ht="19.5" customHeight="1" x14ac:dyDescent="0.25">
      <c r="A520" s="230"/>
      <c r="C520" s="252" t="s">
        <v>394</v>
      </c>
      <c r="D520" s="19"/>
      <c r="E520" s="19"/>
      <c r="F520" s="19"/>
      <c r="G520" s="19"/>
      <c r="H520" s="20"/>
      <c r="I520" s="20"/>
      <c r="J520" s="232">
        <f>WS!F109</f>
        <v>140819997</v>
      </c>
      <c r="L520" s="285">
        <f>WS!G109</f>
        <v>145325430</v>
      </c>
      <c r="N520" s="232">
        <f>WS!H109</f>
        <v>28073695</v>
      </c>
      <c r="P520" s="232">
        <f>WS!I109</f>
        <v>41031188</v>
      </c>
      <c r="R520" s="232">
        <f>WS!L109</f>
        <v>128782647</v>
      </c>
      <c r="T520" s="232">
        <f>WS!M109</f>
        <v>133202464</v>
      </c>
    </row>
    <row r="521" spans="1:20" ht="19.5" customHeight="1" x14ac:dyDescent="0.25">
      <c r="A521" s="230"/>
      <c r="C521" s="252" t="s">
        <v>395</v>
      </c>
      <c r="D521" s="19"/>
      <c r="E521" s="19"/>
      <c r="F521" s="19"/>
      <c r="G521" s="19"/>
      <c r="H521" s="20"/>
      <c r="I521" s="20"/>
      <c r="J521" s="232">
        <f>WS!F110</f>
        <v>15185968</v>
      </c>
      <c r="L521" s="285">
        <f>WS!G110</f>
        <v>16195487</v>
      </c>
      <c r="N521" s="232">
        <f>WS!H110</f>
        <v>3678580</v>
      </c>
      <c r="P521" s="232">
        <f>WS!I110</f>
        <v>4470540</v>
      </c>
      <c r="R521" s="232">
        <f>WS!L110</f>
        <v>13400569</v>
      </c>
      <c r="T521" s="232">
        <f>WS!M110</f>
        <v>13953731</v>
      </c>
    </row>
    <row r="522" spans="1:20" ht="17.100000000000001" customHeight="1" x14ac:dyDescent="0.25">
      <c r="A522" s="230"/>
      <c r="C522" s="252" t="s">
        <v>396</v>
      </c>
      <c r="D522" s="19"/>
      <c r="E522" s="19"/>
      <c r="F522" s="19"/>
      <c r="G522" s="19"/>
      <c r="H522" s="20"/>
      <c r="I522" s="20"/>
      <c r="J522" s="232">
        <f>WS!F111</f>
        <v>2500000</v>
      </c>
      <c r="L522" s="285">
        <f>WS!G111</f>
        <v>2500000</v>
      </c>
      <c r="N522" s="232">
        <f>WS!H111</f>
        <v>0</v>
      </c>
      <c r="P522" s="232">
        <f>WS!I111</f>
        <v>0</v>
      </c>
      <c r="R522" s="232">
        <f>WS!L111</f>
        <v>2500000</v>
      </c>
      <c r="T522" s="232">
        <f>WS!M111</f>
        <v>2500000</v>
      </c>
    </row>
    <row r="523" spans="1:20" ht="16.5" customHeight="1" thickBot="1" x14ac:dyDescent="0.3">
      <c r="A523" s="230"/>
      <c r="C523" s="347"/>
      <c r="D523" s="19" t="s">
        <v>32</v>
      </c>
      <c r="E523" s="347"/>
      <c r="F523" s="347"/>
      <c r="G523" s="347"/>
      <c r="H523" s="347"/>
      <c r="I523" s="347"/>
      <c r="J523" s="352">
        <f>SUM(J520:J522)</f>
        <v>158505965</v>
      </c>
      <c r="L523" s="353">
        <f>SUM(L520:L522)</f>
        <v>164020917</v>
      </c>
      <c r="N523" s="352">
        <f>SUM(N520:N522)</f>
        <v>31752275</v>
      </c>
      <c r="P523" s="352">
        <f>SUM(P520:P522)</f>
        <v>45501728</v>
      </c>
      <c r="R523" s="352">
        <f>SUM(R520:R522)</f>
        <v>144683216</v>
      </c>
      <c r="T523" s="352">
        <f>SUM(T520:T522)</f>
        <v>149656195</v>
      </c>
    </row>
    <row r="524" spans="1:20" ht="17.25" thickTop="1" x14ac:dyDescent="0.25">
      <c r="A524" s="230"/>
      <c r="B524" s="18"/>
      <c r="C524" s="280"/>
      <c r="G524" s="347"/>
      <c r="H524" s="347"/>
      <c r="I524" s="347"/>
      <c r="J524" s="354"/>
      <c r="L524" s="354"/>
    </row>
    <row r="525" spans="1:20" ht="17.100000000000001" hidden="1" customHeight="1" x14ac:dyDescent="0.25">
      <c r="A525" s="230"/>
      <c r="B525" s="19" t="s">
        <v>11</v>
      </c>
      <c r="C525" s="19" t="s">
        <v>415</v>
      </c>
      <c r="D525" s="19"/>
      <c r="E525" s="19"/>
      <c r="F525" s="19"/>
      <c r="G525" s="19"/>
      <c r="H525" s="20"/>
      <c r="I525" s="20"/>
      <c r="J525" s="297"/>
      <c r="K525" s="20"/>
      <c r="L525" s="313"/>
    </row>
    <row r="526" spans="1:20" ht="16.5" hidden="1" customHeight="1" x14ac:dyDescent="0.25">
      <c r="A526" s="230"/>
      <c r="C526" s="278" t="s">
        <v>416</v>
      </c>
      <c r="D526" s="278"/>
      <c r="E526" s="278"/>
      <c r="F526" s="278"/>
      <c r="G526" s="278"/>
      <c r="H526" s="278"/>
      <c r="I526" s="278"/>
      <c r="J526" s="278"/>
      <c r="K526" s="278"/>
      <c r="L526" s="278"/>
    </row>
    <row r="527" spans="1:20" ht="16.5" hidden="1" customHeight="1" x14ac:dyDescent="0.25">
      <c r="A527" s="230"/>
      <c r="B527" s="279"/>
      <c r="C527" s="278"/>
      <c r="D527" s="278"/>
      <c r="E527" s="278"/>
      <c r="F527" s="278"/>
      <c r="G527" s="278"/>
      <c r="H527" s="278"/>
      <c r="I527" s="278"/>
      <c r="J527" s="278"/>
      <c r="K527" s="278"/>
      <c r="L527" s="278"/>
    </row>
    <row r="528" spans="1:20" ht="16.5" hidden="1" customHeight="1" x14ac:dyDescent="0.25">
      <c r="A528" s="230"/>
      <c r="B528" s="18"/>
      <c r="C528" s="19"/>
      <c r="D528" s="19"/>
      <c r="E528" s="19"/>
      <c r="F528" s="19"/>
      <c r="G528" s="19"/>
      <c r="H528" s="20"/>
      <c r="I528" s="20"/>
      <c r="J528" s="284" t="str">
        <f>J221</f>
        <v>Januari</v>
      </c>
      <c r="L528" s="350" t="str">
        <f>L221</f>
        <v>Februari</v>
      </c>
      <c r="N528" s="284" t="s">
        <v>417</v>
      </c>
      <c r="P528" s="284" t="s">
        <v>418</v>
      </c>
      <c r="R528" s="284" t="s">
        <v>419</v>
      </c>
      <c r="T528" s="284" t="s">
        <v>52</v>
      </c>
    </row>
    <row r="529" spans="1:14" ht="16.5" hidden="1" customHeight="1" x14ac:dyDescent="0.25">
      <c r="A529" s="230"/>
      <c r="C529" s="335" t="s">
        <v>420</v>
      </c>
      <c r="D529" s="19"/>
      <c r="E529" s="19"/>
      <c r="F529" s="19"/>
      <c r="G529" s="19"/>
      <c r="H529" s="20"/>
      <c r="I529" s="20"/>
    </row>
    <row r="530" spans="1:14" ht="16.5" hidden="1" customHeight="1" x14ac:dyDescent="0.25">
      <c r="A530" s="230"/>
      <c r="D530" s="335" t="s">
        <v>421</v>
      </c>
      <c r="E530" s="19"/>
      <c r="F530" s="19"/>
      <c r="G530" s="19"/>
      <c r="H530" s="20"/>
      <c r="I530" s="20"/>
      <c r="J530" s="232">
        <f>LPK!I46</f>
        <v>807944510.03999996</v>
      </c>
      <c r="L530" s="232">
        <f>LPK!K46</f>
        <v>1526884818.8</v>
      </c>
    </row>
    <row r="531" spans="1:14" ht="16.5" hidden="1" customHeight="1" x14ac:dyDescent="0.25">
      <c r="A531" s="230"/>
      <c r="C531" s="335" t="s">
        <v>422</v>
      </c>
      <c r="D531" s="355"/>
      <c r="E531" s="19"/>
      <c r="F531" s="19"/>
      <c r="G531" s="19"/>
      <c r="H531" s="20"/>
      <c r="I531" s="20"/>
    </row>
    <row r="532" spans="1:14" ht="16.5" hidden="1" customHeight="1" x14ac:dyDescent="0.25">
      <c r="A532" s="230"/>
      <c r="C532" s="335"/>
      <c r="D532" s="356" t="s">
        <v>423</v>
      </c>
      <c r="E532" s="19"/>
      <c r="F532" s="19"/>
      <c r="G532" s="19"/>
      <c r="H532" s="20"/>
      <c r="I532" s="20"/>
      <c r="J532" s="357">
        <f>-(J628+J627)</f>
        <v>-1876946.9100000001</v>
      </c>
      <c r="L532" s="357">
        <f>-(L628+L627)</f>
        <v>-8019135.1399999997</v>
      </c>
    </row>
    <row r="533" spans="1:14" ht="8.25" hidden="1" customHeight="1" x14ac:dyDescent="0.25">
      <c r="A533" s="230"/>
      <c r="C533" s="335"/>
      <c r="D533" s="356"/>
      <c r="E533" s="19"/>
      <c r="F533" s="19"/>
      <c r="G533" s="19"/>
      <c r="H533" s="20"/>
      <c r="I533" s="20"/>
      <c r="J533" s="357"/>
    </row>
    <row r="534" spans="1:14" ht="16.5" hidden="1" customHeight="1" x14ac:dyDescent="0.25">
      <c r="A534" s="230"/>
      <c r="C534" s="291" t="s">
        <v>424</v>
      </c>
      <c r="D534" s="355"/>
      <c r="E534" s="355"/>
      <c r="F534" s="19"/>
      <c r="G534" s="19"/>
      <c r="H534" s="20"/>
      <c r="I534" s="20"/>
    </row>
    <row r="535" spans="1:14" ht="16.5" hidden="1" customHeight="1" x14ac:dyDescent="0.25">
      <c r="A535" s="230"/>
      <c r="C535" s="291" t="s">
        <v>425</v>
      </c>
      <c r="D535" s="355"/>
      <c r="E535" s="355"/>
      <c r="F535" s="19"/>
      <c r="G535" s="19"/>
      <c r="H535" s="20"/>
      <c r="I535" s="20"/>
    </row>
    <row r="536" spans="1:14" ht="16.5" hidden="1" customHeight="1" x14ac:dyDescent="0.25">
      <c r="A536" s="230"/>
      <c r="C536" s="358" t="s">
        <v>100</v>
      </c>
      <c r="D536" s="356" t="s">
        <v>426</v>
      </c>
      <c r="E536" s="355"/>
      <c r="F536" s="19"/>
      <c r="G536" s="19"/>
      <c r="H536" s="20"/>
      <c r="I536" s="20"/>
      <c r="J536" s="232">
        <f>J726</f>
        <v>2319000</v>
      </c>
      <c r="L536" s="232">
        <f>L726</f>
        <v>1660000</v>
      </c>
    </row>
    <row r="537" spans="1:14" ht="16.5" hidden="1" customHeight="1" x14ac:dyDescent="0.25">
      <c r="A537" s="230"/>
      <c r="C537" s="358" t="s">
        <v>100</v>
      </c>
      <c r="D537" s="356" t="s">
        <v>427</v>
      </c>
      <c r="E537" s="355"/>
      <c r="F537" s="19"/>
      <c r="G537" s="19"/>
      <c r="H537" s="20"/>
      <c r="I537" s="20"/>
      <c r="J537" s="232">
        <f>J680</f>
        <v>18038565</v>
      </c>
      <c r="K537" s="231">
        <f>L689</f>
        <v>0</v>
      </c>
      <c r="L537" s="232">
        <f>L680</f>
        <v>14887083</v>
      </c>
    </row>
    <row r="538" spans="1:14" ht="16.5" hidden="1" customHeight="1" x14ac:dyDescent="0.25">
      <c r="A538" s="230"/>
      <c r="C538" s="358" t="s">
        <v>100</v>
      </c>
      <c r="D538" s="356" t="s">
        <v>428</v>
      </c>
      <c r="E538" s="355"/>
      <c r="F538" s="19"/>
      <c r="G538" s="19"/>
      <c r="H538" s="20"/>
      <c r="I538" s="20"/>
      <c r="J538" s="232">
        <v>30677812</v>
      </c>
      <c r="L538" s="232">
        <f>[3]CALK!$J$398</f>
        <v>40350478</v>
      </c>
    </row>
    <row r="539" spans="1:14" ht="16.5" hidden="1" customHeight="1" x14ac:dyDescent="0.25">
      <c r="A539" s="230"/>
      <c r="C539" s="358" t="s">
        <v>100</v>
      </c>
      <c r="D539" s="356" t="s">
        <v>429</v>
      </c>
      <c r="E539" s="355"/>
      <c r="F539" s="19"/>
      <c r="G539" s="19"/>
      <c r="H539" s="20"/>
      <c r="I539" s="20"/>
      <c r="J539" s="232">
        <f>J728</f>
        <v>709804.57</v>
      </c>
      <c r="L539" s="232">
        <f>L728</f>
        <v>486500</v>
      </c>
      <c r="M539" s="32"/>
      <c r="N539" s="32"/>
    </row>
    <row r="540" spans="1:14" s="19" customFormat="1" ht="16.5" hidden="1" customHeight="1" x14ac:dyDescent="0.25">
      <c r="A540" s="230"/>
      <c r="C540" s="359"/>
      <c r="D540" s="355" t="s">
        <v>430</v>
      </c>
      <c r="E540" s="355"/>
      <c r="H540" s="20"/>
      <c r="I540" s="20"/>
      <c r="J540" s="35">
        <f>SUM(J536:J539)</f>
        <v>51745181.57</v>
      </c>
      <c r="K540" s="360"/>
      <c r="L540" s="35">
        <f>SUM(L536:L539)</f>
        <v>57384061</v>
      </c>
      <c r="M540" s="361"/>
    </row>
    <row r="541" spans="1:14" ht="16.5" hidden="1" customHeight="1" x14ac:dyDescent="0.25">
      <c r="A541" s="230"/>
      <c r="C541" s="291" t="s">
        <v>431</v>
      </c>
      <c r="D541" s="355"/>
      <c r="E541" s="355"/>
      <c r="F541" s="19"/>
      <c r="G541" s="19"/>
      <c r="H541" s="20"/>
      <c r="I541" s="20"/>
      <c r="J541" s="35">
        <f>J540</f>
        <v>51745181.57</v>
      </c>
      <c r="L541" s="35">
        <f>L540</f>
        <v>57384061</v>
      </c>
      <c r="M541" s="321"/>
    </row>
    <row r="542" spans="1:14" ht="16.5" hidden="1" customHeight="1" x14ac:dyDescent="0.25">
      <c r="A542" s="230"/>
      <c r="C542" s="291" t="s">
        <v>432</v>
      </c>
      <c r="D542" s="355"/>
      <c r="E542" s="355"/>
      <c r="F542" s="355"/>
      <c r="G542" s="355"/>
      <c r="H542" s="362"/>
      <c r="I542" s="20"/>
      <c r="J542" s="363">
        <v>3114940000</v>
      </c>
      <c r="L542" s="363">
        <v>4196745000</v>
      </c>
      <c r="M542" s="364"/>
      <c r="N542" s="32"/>
    </row>
    <row r="543" spans="1:14" ht="113.25" hidden="1" customHeight="1" x14ac:dyDescent="0.25">
      <c r="A543" s="230"/>
      <c r="B543" s="252"/>
      <c r="C543" s="365" t="s">
        <v>433</v>
      </c>
      <c r="D543" s="365"/>
      <c r="E543" s="365"/>
      <c r="F543" s="365"/>
      <c r="G543" s="365"/>
      <c r="H543" s="365"/>
      <c r="I543" s="20"/>
      <c r="J543" s="366"/>
      <c r="L543" s="366"/>
      <c r="M543" s="364"/>
      <c r="N543" s="32"/>
    </row>
    <row r="544" spans="1:14" ht="16.5" hidden="1" customHeight="1" x14ac:dyDescent="0.25">
      <c r="A544" s="230"/>
      <c r="C544" s="291" t="s">
        <v>434</v>
      </c>
      <c r="D544" s="355"/>
      <c r="E544" s="355"/>
      <c r="F544" s="355"/>
      <c r="G544" s="355"/>
      <c r="H544" s="362"/>
      <c r="I544" s="20"/>
      <c r="J544" s="35">
        <f>SUM(J542)</f>
        <v>3114940000</v>
      </c>
      <c r="L544" s="35">
        <f>SUM(L542)</f>
        <v>4196745000</v>
      </c>
      <c r="M544" s="367"/>
      <c r="N544" s="32"/>
    </row>
    <row r="545" spans="1:20" ht="16.5" hidden="1" customHeight="1" x14ac:dyDescent="0.25">
      <c r="A545" s="230"/>
      <c r="C545" s="368" t="s">
        <v>435</v>
      </c>
      <c r="D545" s="279"/>
      <c r="E545" s="279"/>
      <c r="F545" s="279"/>
      <c r="G545" s="279"/>
      <c r="H545" s="279"/>
      <c r="I545" s="20"/>
      <c r="J545" s="369">
        <f>ROUNDDOWN(J530+J532+J541-J544,-3)</f>
        <v>-2257127000</v>
      </c>
      <c r="L545" s="369">
        <f>ROUNDDOWN(L530+L532+L541-L544,-3)</f>
        <v>-2620495000</v>
      </c>
      <c r="M545" s="367"/>
      <c r="N545" s="32"/>
    </row>
    <row r="546" spans="1:20" ht="16.5" hidden="1" customHeight="1" x14ac:dyDescent="0.25">
      <c r="A546" s="230"/>
      <c r="C546" s="368"/>
      <c r="D546" s="335" t="s">
        <v>436</v>
      </c>
      <c r="E546" s="279"/>
      <c r="F546" s="279"/>
      <c r="G546" s="279"/>
      <c r="H546" s="279"/>
      <c r="I546" s="20"/>
      <c r="M546" s="367"/>
      <c r="N546" s="32"/>
    </row>
    <row r="547" spans="1:20" ht="16.5" hidden="1" customHeight="1" x14ac:dyDescent="0.25">
      <c r="C547" s="368" t="s">
        <v>437</v>
      </c>
      <c r="D547" s="370"/>
      <c r="E547" s="279"/>
      <c r="F547" s="279"/>
      <c r="G547" s="279"/>
      <c r="H547" s="279"/>
      <c r="I547" s="32"/>
      <c r="J547" s="371">
        <v>0</v>
      </c>
      <c r="L547" s="232">
        <v>0</v>
      </c>
    </row>
    <row r="548" spans="1:20" ht="16.5" hidden="1" customHeight="1" x14ac:dyDescent="0.25">
      <c r="C548" s="368" t="s">
        <v>438</v>
      </c>
      <c r="D548" s="372"/>
      <c r="E548" s="373"/>
      <c r="F548" s="373"/>
      <c r="G548" s="373"/>
      <c r="H548" s="373"/>
      <c r="I548" s="32"/>
      <c r="J548" s="232">
        <v>0</v>
      </c>
      <c r="L548" s="232">
        <v>0</v>
      </c>
    </row>
    <row r="549" spans="1:20" ht="16.5" hidden="1" customHeight="1" x14ac:dyDescent="0.25">
      <c r="A549" s="230"/>
      <c r="C549" s="368" t="s">
        <v>439</v>
      </c>
      <c r="D549" s="370"/>
      <c r="E549" s="279"/>
      <c r="F549" s="279"/>
      <c r="G549" s="279"/>
      <c r="H549" s="279"/>
      <c r="I549" s="20"/>
      <c r="J549" s="35">
        <f>J547-J548</f>
        <v>0</v>
      </c>
      <c r="L549" s="35">
        <v>0</v>
      </c>
    </row>
    <row r="550" spans="1:20" ht="17.45" hidden="1" customHeight="1" x14ac:dyDescent="0.25">
      <c r="A550" s="230"/>
      <c r="C550" s="368" t="s">
        <v>440</v>
      </c>
      <c r="D550" s="370"/>
      <c r="E550" s="279"/>
      <c r="F550" s="279"/>
      <c r="G550" s="279"/>
      <c r="H550" s="279"/>
      <c r="I550" s="20"/>
      <c r="J550" s="21">
        <v>0</v>
      </c>
      <c r="K550" s="252"/>
      <c r="L550" s="21">
        <v>0</v>
      </c>
    </row>
    <row r="551" spans="1:20" ht="17.45" hidden="1" customHeight="1" x14ac:dyDescent="0.25">
      <c r="A551" s="230"/>
      <c r="C551" s="368"/>
      <c r="D551" s="370"/>
      <c r="E551" s="279"/>
      <c r="F551" s="279"/>
      <c r="G551" s="279"/>
      <c r="H551" s="279"/>
      <c r="I551" s="20"/>
      <c r="J551" s="21"/>
      <c r="K551" s="252"/>
      <c r="L551" s="21"/>
    </row>
    <row r="552" spans="1:20" ht="17.45" hidden="1" customHeight="1" x14ac:dyDescent="0.25">
      <c r="A552" s="230"/>
      <c r="C552" s="368"/>
      <c r="D552" s="370"/>
      <c r="E552" s="279"/>
      <c r="F552" s="279"/>
      <c r="G552" s="279"/>
      <c r="H552" s="279"/>
      <c r="I552" s="20"/>
      <c r="J552" s="21"/>
      <c r="K552" s="252"/>
      <c r="L552" s="21"/>
    </row>
    <row r="553" spans="1:20" ht="17.45" hidden="1" customHeight="1" x14ac:dyDescent="0.25">
      <c r="A553" s="230"/>
      <c r="C553" s="368"/>
      <c r="D553" s="370"/>
      <c r="E553" s="279"/>
      <c r="F553" s="279"/>
      <c r="G553" s="279"/>
      <c r="H553" s="279"/>
      <c r="I553" s="20"/>
      <c r="J553" s="21"/>
      <c r="K553" s="252"/>
      <c r="L553" s="21"/>
    </row>
    <row r="554" spans="1:20" ht="17.25" hidden="1" customHeight="1" x14ac:dyDescent="0.25">
      <c r="A554" s="230"/>
      <c r="C554" s="368"/>
      <c r="D554" s="370"/>
      <c r="E554" s="279"/>
      <c r="F554" s="279"/>
      <c r="G554" s="279"/>
      <c r="H554" s="279"/>
      <c r="I554" s="20"/>
      <c r="J554" s="21"/>
      <c r="K554" s="252"/>
      <c r="L554" s="21"/>
    </row>
    <row r="555" spans="1:20" ht="18" customHeight="1" x14ac:dyDescent="0.25">
      <c r="A555" s="230"/>
      <c r="B555" s="19" t="s">
        <v>11</v>
      </c>
      <c r="C555" s="374" t="s">
        <v>441</v>
      </c>
      <c r="D555" s="374"/>
      <c r="E555" s="374"/>
      <c r="F555" s="374"/>
      <c r="H555" s="32"/>
      <c r="I555" s="32"/>
      <c r="K555" s="286"/>
    </row>
    <row r="556" spans="1:20" ht="67.5" customHeight="1" x14ac:dyDescent="0.25">
      <c r="A556" s="230"/>
      <c r="C556" s="240" t="s">
        <v>442</v>
      </c>
      <c r="D556" s="240"/>
      <c r="E556" s="240"/>
      <c r="F556" s="240"/>
      <c r="G556" s="240"/>
      <c r="H556" s="240"/>
      <c r="I556" s="240"/>
      <c r="J556" s="240"/>
      <c r="K556" s="240"/>
      <c r="L556" s="240"/>
      <c r="M556" s="240"/>
      <c r="N556" s="240"/>
      <c r="O556" s="240"/>
      <c r="P556" s="240"/>
      <c r="Q556" s="240"/>
      <c r="R556" s="240"/>
      <c r="S556" s="240"/>
      <c r="T556" s="240"/>
    </row>
    <row r="557" spans="1:20" ht="18" customHeight="1" x14ac:dyDescent="0.25">
      <c r="A557" s="230"/>
      <c r="B557" s="19"/>
      <c r="C557" s="278" t="s">
        <v>443</v>
      </c>
      <c r="D557" s="278"/>
      <c r="E557" s="278"/>
      <c r="F557" s="278"/>
      <c r="G557" s="278"/>
      <c r="H557" s="278"/>
      <c r="I557" s="278"/>
      <c r="J557" s="278"/>
      <c r="K557" s="278"/>
      <c r="L557" s="278"/>
    </row>
    <row r="558" spans="1:20" ht="16.5" customHeight="1" x14ac:dyDescent="0.25">
      <c r="A558" s="230"/>
      <c r="H558" s="32"/>
      <c r="I558" s="32"/>
      <c r="J558" s="284" t="s">
        <v>47</v>
      </c>
      <c r="L558" s="284" t="str">
        <f>L519</f>
        <v>Februari</v>
      </c>
      <c r="N558" s="284" t="str">
        <f>N519</f>
        <v>Maret</v>
      </c>
      <c r="P558" s="284" t="str">
        <f>P519</f>
        <v>April</v>
      </c>
      <c r="R558" s="284" t="str">
        <f>R519</f>
        <v>Mei</v>
      </c>
      <c r="T558" s="284" t="s">
        <v>52</v>
      </c>
    </row>
    <row r="559" spans="1:20" ht="16.5" x14ac:dyDescent="0.25">
      <c r="A559" s="230"/>
      <c r="C559" s="17" t="s">
        <v>444</v>
      </c>
      <c r="H559" s="32"/>
      <c r="I559" s="32"/>
      <c r="J559" s="31"/>
      <c r="L559" s="285"/>
    </row>
    <row r="560" spans="1:20" ht="16.5" x14ac:dyDescent="0.25">
      <c r="A560" s="230"/>
      <c r="C560" s="375"/>
      <c r="D560" s="17" t="s">
        <v>445</v>
      </c>
      <c r="H560" s="32"/>
      <c r="I560" s="32"/>
      <c r="J560" s="31">
        <f>WS!N30</f>
        <v>89855847</v>
      </c>
      <c r="L560" s="285">
        <f>WS!$O30</f>
        <v>89855847</v>
      </c>
      <c r="N560" s="285">
        <f>WS!$O30</f>
        <v>89855847</v>
      </c>
      <c r="P560" s="232">
        <f>WS!$O30</f>
        <v>89855847</v>
      </c>
      <c r="R560" s="232">
        <f>WS!$O30</f>
        <v>89855847</v>
      </c>
      <c r="T560" s="232">
        <f>WS!$O30</f>
        <v>89855847</v>
      </c>
    </row>
    <row r="561" spans="1:20" ht="16.5" x14ac:dyDescent="0.25">
      <c r="A561" s="230"/>
      <c r="D561" s="376" t="s">
        <v>446</v>
      </c>
      <c r="H561" s="32"/>
      <c r="I561" s="32"/>
      <c r="J561" s="31">
        <f>WS!N28</f>
        <v>18246003</v>
      </c>
      <c r="L561" s="285">
        <f>WS!$O28</f>
        <v>18246003</v>
      </c>
      <c r="N561" s="285">
        <f>WS!$O28</f>
        <v>18246003</v>
      </c>
      <c r="P561" s="232">
        <f>WS!$O28</f>
        <v>18246003</v>
      </c>
      <c r="R561" s="232">
        <f>WS!$O28</f>
        <v>18246003</v>
      </c>
      <c r="T561" s="232">
        <f>WS!$O28</f>
        <v>18246003</v>
      </c>
    </row>
    <row r="562" spans="1:20" ht="16.5" x14ac:dyDescent="0.25">
      <c r="A562" s="230"/>
      <c r="D562" s="17" t="s">
        <v>447</v>
      </c>
      <c r="H562" s="32"/>
      <c r="I562" s="32"/>
      <c r="J562" s="31">
        <f>WS!N29</f>
        <v>4014744</v>
      </c>
      <c r="L562" s="285">
        <f>WS!$O29</f>
        <v>4014744</v>
      </c>
      <c r="N562" s="285">
        <f>WS!$O29</f>
        <v>4014744</v>
      </c>
      <c r="P562" s="232">
        <f>WS!$O29</f>
        <v>4014744</v>
      </c>
      <c r="R562" s="232">
        <f>WS!$O29</f>
        <v>4014744</v>
      </c>
      <c r="T562" s="232">
        <f>WS!$O29</f>
        <v>4014744</v>
      </c>
    </row>
    <row r="563" spans="1:20" ht="18" customHeight="1" thickBot="1" x14ac:dyDescent="0.3">
      <c r="D563" s="19" t="s">
        <v>448</v>
      </c>
      <c r="J563" s="287">
        <f>SUM(J560:J562)</f>
        <v>112116594</v>
      </c>
      <c r="L563" s="294">
        <f>SUM(L560:L562)</f>
        <v>112116594</v>
      </c>
      <c r="N563" s="287">
        <v>112116594</v>
      </c>
      <c r="P563" s="287">
        <v>112116594</v>
      </c>
      <c r="R563" s="287">
        <v>112116594</v>
      </c>
      <c r="T563" s="287">
        <v>112116594</v>
      </c>
    </row>
    <row r="564" spans="1:20" ht="18" hidden="1" customHeight="1" thickBot="1" x14ac:dyDescent="0.3">
      <c r="D564" s="19"/>
      <c r="J564" s="21"/>
      <c r="L564" s="21"/>
    </row>
    <row r="565" spans="1:20" ht="17.25" hidden="1" thickTop="1" x14ac:dyDescent="0.25">
      <c r="A565" s="230">
        <v>4</v>
      </c>
      <c r="B565" s="18" t="s">
        <v>324</v>
      </c>
      <c r="C565" s="295"/>
      <c r="D565" s="295"/>
      <c r="E565" s="295"/>
      <c r="F565" s="295"/>
      <c r="G565" s="295"/>
      <c r="H565" s="295"/>
      <c r="I565" s="295"/>
      <c r="L565" s="243"/>
    </row>
    <row r="566" spans="1:20" ht="17.25" hidden="1" thickTop="1" x14ac:dyDescent="0.25">
      <c r="A566" s="230"/>
      <c r="B566" s="296" t="s">
        <v>449</v>
      </c>
      <c r="C566" s="295"/>
      <c r="D566" s="295"/>
      <c r="E566" s="295"/>
      <c r="F566" s="295"/>
      <c r="G566" s="295"/>
      <c r="H566" s="295"/>
      <c r="I566" s="295"/>
      <c r="L566" s="243"/>
    </row>
    <row r="567" spans="1:20" ht="15.75" hidden="1" customHeight="1" thickTop="1" x14ac:dyDescent="0.25">
      <c r="A567" s="230"/>
      <c r="B567" s="18"/>
      <c r="C567" s="295"/>
      <c r="D567" s="295"/>
      <c r="E567" s="295"/>
      <c r="F567" s="295"/>
      <c r="G567" s="295"/>
      <c r="H567" s="295"/>
      <c r="I567" s="295"/>
      <c r="J567" s="309" t="str">
        <f>J221</f>
        <v>Januari</v>
      </c>
      <c r="L567" s="309" t="str">
        <f>L221</f>
        <v>Februari</v>
      </c>
    </row>
    <row r="568" spans="1:20" ht="3.75" hidden="1" customHeight="1" thickTop="1" x14ac:dyDescent="0.25">
      <c r="A568" s="230"/>
      <c r="B568" s="18"/>
      <c r="C568" s="295"/>
      <c r="D568" s="295"/>
      <c r="E568" s="295"/>
      <c r="F568" s="295"/>
      <c r="G568" s="295"/>
      <c r="H568" s="295"/>
      <c r="I568" s="295"/>
    </row>
    <row r="569" spans="1:20" ht="17.25" hidden="1" thickTop="1" x14ac:dyDescent="0.25">
      <c r="A569" s="230"/>
      <c r="B569" s="252" t="s">
        <v>450</v>
      </c>
      <c r="C569" s="295"/>
      <c r="D569" s="295"/>
      <c r="E569" s="295"/>
      <c r="F569" s="295"/>
      <c r="G569" s="295"/>
      <c r="H569" s="295"/>
      <c r="I569" s="295"/>
      <c r="J569" s="232">
        <f>WS!I33</f>
        <v>0</v>
      </c>
      <c r="L569" s="232">
        <f>WS!F33</f>
        <v>0</v>
      </c>
    </row>
    <row r="570" spans="1:20" ht="17.25" hidden="1" thickTop="1" x14ac:dyDescent="0.25">
      <c r="A570" s="230"/>
      <c r="B570" s="252" t="s">
        <v>326</v>
      </c>
      <c r="C570" s="295"/>
      <c r="D570" s="295"/>
      <c r="E570" s="295"/>
      <c r="F570" s="295"/>
      <c r="G570" s="295"/>
      <c r="H570" s="295"/>
      <c r="I570" s="295"/>
      <c r="J570" s="232">
        <f>WS!I34</f>
        <v>34000000</v>
      </c>
      <c r="L570" s="232">
        <f>WS!F34</f>
        <v>29500000</v>
      </c>
    </row>
    <row r="571" spans="1:20" ht="17.25" hidden="1" thickTop="1" x14ac:dyDescent="0.25">
      <c r="A571" s="230"/>
      <c r="B571" s="252" t="s">
        <v>451</v>
      </c>
      <c r="C571" s="295"/>
      <c r="D571" s="295"/>
      <c r="E571" s="295"/>
      <c r="F571" s="295"/>
      <c r="G571" s="295"/>
      <c r="H571" s="295"/>
      <c r="I571" s="295"/>
      <c r="J571" s="232">
        <f>WS!I35</f>
        <v>0</v>
      </c>
      <c r="L571" s="232">
        <f>WS!F35</f>
        <v>0</v>
      </c>
    </row>
    <row r="572" spans="1:20" ht="6" hidden="1" customHeight="1" thickTop="1" x14ac:dyDescent="0.25">
      <c r="A572" s="230"/>
      <c r="B572" s="252"/>
      <c r="L572" s="232">
        <f>WS!F36</f>
        <v>0</v>
      </c>
    </row>
    <row r="573" spans="1:20" ht="17.25" hidden="1" thickTop="1" x14ac:dyDescent="0.25">
      <c r="A573" s="230"/>
      <c r="C573" s="18" t="s">
        <v>32</v>
      </c>
      <c r="D573" s="18"/>
      <c r="E573" s="18"/>
      <c r="G573" s="19"/>
      <c r="H573" s="20"/>
      <c r="I573" s="20"/>
      <c r="J573" s="377">
        <f>SUM(J569:J571)</f>
        <v>34000000</v>
      </c>
      <c r="L573" s="377">
        <f>SUM(L569:L571)</f>
        <v>29500000</v>
      </c>
    </row>
    <row r="574" spans="1:20" ht="16.5" hidden="1" customHeight="1" thickTop="1" x14ac:dyDescent="0.25">
      <c r="A574" s="230"/>
      <c r="B574" s="109"/>
      <c r="C574" s="109"/>
      <c r="D574" s="109"/>
      <c r="E574" s="109"/>
      <c r="F574" s="109"/>
      <c r="G574" s="109"/>
      <c r="H574" s="109"/>
      <c r="I574" s="109"/>
      <c r="J574" s="109"/>
      <c r="K574" s="109"/>
      <c r="L574" s="109"/>
    </row>
    <row r="575" spans="1:20" ht="17.25" hidden="1" thickTop="1" x14ac:dyDescent="0.25">
      <c r="A575" s="230"/>
      <c r="B575" s="17" t="s">
        <v>452</v>
      </c>
      <c r="C575" s="19"/>
      <c r="D575" s="19"/>
      <c r="E575" s="19"/>
      <c r="F575" s="19"/>
      <c r="G575" s="19"/>
      <c r="H575" s="20"/>
      <c r="I575" s="20"/>
    </row>
    <row r="576" spans="1:20" ht="20.25" hidden="1" customHeight="1" thickTop="1" x14ac:dyDescent="0.25">
      <c r="A576" s="230"/>
      <c r="B576" s="18"/>
      <c r="C576" s="19" t="s">
        <v>453</v>
      </c>
      <c r="D576" s="19"/>
      <c r="E576" s="19"/>
      <c r="F576" s="19"/>
      <c r="G576" s="19"/>
      <c r="H576" s="20"/>
      <c r="I576" s="20"/>
      <c r="J576" s="378">
        <f>J573-J575</f>
        <v>34000000</v>
      </c>
      <c r="L576" s="378">
        <f>L573-L575</f>
        <v>29500000</v>
      </c>
    </row>
    <row r="577" spans="1:20" ht="12.95" hidden="1" customHeight="1" thickTop="1" x14ac:dyDescent="0.25">
      <c r="A577" s="230"/>
      <c r="B577" s="18"/>
      <c r="C577" s="19"/>
      <c r="D577" s="19"/>
      <c r="E577" s="19"/>
      <c r="F577" s="19"/>
      <c r="G577" s="19"/>
      <c r="H577" s="20"/>
      <c r="I577" s="20"/>
      <c r="L577" s="379"/>
    </row>
    <row r="578" spans="1:20" ht="30.75" hidden="1" customHeight="1" thickTop="1" x14ac:dyDescent="0.25">
      <c r="A578" s="230"/>
      <c r="B578" s="240" t="s">
        <v>454</v>
      </c>
      <c r="C578" s="240"/>
      <c r="D578" s="240"/>
      <c r="E578" s="240"/>
      <c r="F578" s="240"/>
      <c r="G578" s="240"/>
      <c r="H578" s="240"/>
      <c r="I578" s="240"/>
      <c r="J578" s="240"/>
      <c r="K578" s="240"/>
      <c r="L578" s="240"/>
    </row>
    <row r="579" spans="1:20" ht="26.25" hidden="1" customHeight="1" thickTop="1" x14ac:dyDescent="0.25">
      <c r="A579" s="230"/>
      <c r="B579" s="240"/>
      <c r="C579" s="240"/>
      <c r="D579" s="240"/>
      <c r="E579" s="240"/>
      <c r="F579" s="240"/>
      <c r="G579" s="240"/>
      <c r="H579" s="240"/>
      <c r="I579" s="240"/>
      <c r="J579" s="240"/>
      <c r="K579" s="240"/>
      <c r="L579" s="240"/>
    </row>
    <row r="580" spans="1:20" ht="17.25" thickTop="1" x14ac:dyDescent="0.25">
      <c r="A580" s="230"/>
      <c r="B580" s="242"/>
      <c r="C580" s="242"/>
      <c r="D580" s="242"/>
      <c r="E580" s="242"/>
      <c r="F580" s="242"/>
      <c r="G580" s="242"/>
      <c r="H580" s="242"/>
      <c r="I580" s="242"/>
      <c r="J580" s="242"/>
      <c r="K580" s="242"/>
      <c r="L580" s="242"/>
    </row>
    <row r="581" spans="1:20" ht="16.5" x14ac:dyDescent="0.25">
      <c r="A581" s="230"/>
      <c r="B581" s="19"/>
      <c r="C581" s="253"/>
      <c r="D581" s="253"/>
      <c r="E581" s="253"/>
      <c r="F581" s="253"/>
      <c r="G581" s="253"/>
      <c r="H581" s="253"/>
      <c r="I581" s="253"/>
      <c r="J581" s="289" t="str">
        <f>J221</f>
        <v>Januari</v>
      </c>
      <c r="K581" s="290"/>
      <c r="L581" s="284" t="str">
        <f>L221</f>
        <v>Februari</v>
      </c>
      <c r="N581" s="284" t="str">
        <f>N558</f>
        <v>Maret</v>
      </c>
      <c r="P581" s="284" t="str">
        <f>P558</f>
        <v>April</v>
      </c>
      <c r="R581" s="284" t="str">
        <f>R558</f>
        <v>Mei</v>
      </c>
      <c r="T581" s="284" t="s">
        <v>52</v>
      </c>
    </row>
    <row r="582" spans="1:20" ht="16.5" x14ac:dyDescent="0.25">
      <c r="A582" s="230"/>
      <c r="C582" s="17" t="s">
        <v>455</v>
      </c>
      <c r="D582" s="253"/>
      <c r="E582" s="253"/>
      <c r="F582" s="253"/>
      <c r="G582" s="253"/>
      <c r="H582" s="253"/>
      <c r="I582" s="253"/>
      <c r="J582" s="253"/>
      <c r="K582" s="253"/>
      <c r="L582" s="380"/>
    </row>
    <row r="583" spans="1:20" ht="19.5" customHeight="1" x14ac:dyDescent="0.25">
      <c r="A583" s="230"/>
      <c r="C583" s="241"/>
      <c r="D583" s="17" t="s">
        <v>455</v>
      </c>
      <c r="E583" s="241"/>
      <c r="F583" s="241"/>
      <c r="G583" s="241"/>
      <c r="H583" s="241"/>
      <c r="I583" s="241"/>
      <c r="J583" s="381">
        <f>WS!N41</f>
        <v>562543560</v>
      </c>
      <c r="K583" s="241"/>
      <c r="L583" s="382">
        <f>WS!$N41</f>
        <v>562543560</v>
      </c>
      <c r="N583" s="382">
        <f>WS!$N41</f>
        <v>562543560</v>
      </c>
      <c r="P583" s="381">
        <f>WS!$N41</f>
        <v>562543560</v>
      </c>
      <c r="R583" s="381">
        <f>WS!$N41</f>
        <v>562543560</v>
      </c>
      <c r="T583" s="381">
        <f>WS!$N41</f>
        <v>562543560</v>
      </c>
    </row>
    <row r="584" spans="1:20" ht="17.25" thickBot="1" x14ac:dyDescent="0.3">
      <c r="A584" s="230"/>
      <c r="B584" s="241"/>
      <c r="C584" s="241"/>
      <c r="D584" s="19" t="s">
        <v>448</v>
      </c>
      <c r="E584" s="241"/>
      <c r="F584" s="241"/>
      <c r="G584" s="241"/>
      <c r="H584" s="241"/>
      <c r="I584" s="241"/>
      <c r="J584" s="287">
        <f>SUM(J583)</f>
        <v>562543560</v>
      </c>
      <c r="K584" s="241"/>
      <c r="L584" s="294">
        <f>SUM(L583)</f>
        <v>562543560</v>
      </c>
      <c r="N584" s="287">
        <f>SUM(N583)</f>
        <v>562543560</v>
      </c>
      <c r="P584" s="287">
        <f>SUM(P583)</f>
        <v>562543560</v>
      </c>
      <c r="R584" s="287">
        <f>SUM(R583)</f>
        <v>562543560</v>
      </c>
      <c r="T584" s="287">
        <f>SUM(T583)</f>
        <v>562543560</v>
      </c>
    </row>
    <row r="585" spans="1:20" ht="14.25" customHeight="1" thickTop="1" x14ac:dyDescent="0.25">
      <c r="A585" s="230"/>
      <c r="B585" s="295"/>
      <c r="C585" s="295"/>
      <c r="D585" s="295"/>
      <c r="E585" s="295"/>
      <c r="F585" s="295"/>
      <c r="G585" s="295"/>
      <c r="H585" s="295"/>
      <c r="I585" s="295"/>
      <c r="J585" s="243"/>
      <c r="K585" s="295"/>
      <c r="L585" s="243"/>
    </row>
    <row r="586" spans="1:20" ht="17.25" customHeight="1" x14ac:dyDescent="0.25">
      <c r="A586" s="230"/>
      <c r="B586" s="368"/>
      <c r="D586" s="19"/>
      <c r="E586" s="19"/>
      <c r="F586" s="19"/>
      <c r="G586" s="19"/>
      <c r="H586" s="20"/>
      <c r="I586" s="20"/>
      <c r="J586" s="298" t="str">
        <f>J482</f>
        <v>Januari</v>
      </c>
      <c r="L586" s="334" t="str">
        <f>L482</f>
        <v>Februari</v>
      </c>
      <c r="N586" s="284" t="str">
        <f>N581</f>
        <v>Maret</v>
      </c>
      <c r="P586" s="284" t="str">
        <f>P581</f>
        <v>April</v>
      </c>
      <c r="R586" s="284" t="str">
        <f>R581</f>
        <v>Mei</v>
      </c>
      <c r="T586" s="284" t="s">
        <v>52</v>
      </c>
    </row>
    <row r="587" spans="1:20" ht="17.25" customHeight="1" x14ac:dyDescent="0.25">
      <c r="A587" s="230"/>
      <c r="C587" s="342" t="s">
        <v>456</v>
      </c>
      <c r="E587" s="19"/>
      <c r="F587" s="19"/>
      <c r="G587" s="19"/>
      <c r="H587" s="20"/>
      <c r="I587" s="20"/>
      <c r="J587" s="383"/>
      <c r="L587" s="384"/>
    </row>
    <row r="588" spans="1:20" ht="17.25" customHeight="1" x14ac:dyDescent="0.25">
      <c r="A588" s="230"/>
      <c r="C588" s="18"/>
      <c r="D588" s="342" t="s">
        <v>457</v>
      </c>
      <c r="E588" s="19"/>
      <c r="F588" s="19"/>
      <c r="G588" s="19"/>
      <c r="H588" s="20"/>
      <c r="I588" s="20"/>
      <c r="J588" s="232">
        <f>WS!F79</f>
        <v>389087226</v>
      </c>
      <c r="K588" s="252"/>
      <c r="L588" s="285">
        <f>WS!$I79</f>
        <v>389087226</v>
      </c>
      <c r="N588" s="285">
        <f>WS!$I79</f>
        <v>389087226</v>
      </c>
      <c r="P588" s="232">
        <f>WS!$I79</f>
        <v>389087226</v>
      </c>
      <c r="R588" s="232">
        <f>WS!$I79</f>
        <v>389087226</v>
      </c>
      <c r="T588" s="232">
        <f>WS!$I79</f>
        <v>389087226</v>
      </c>
    </row>
    <row r="589" spans="1:20" ht="17.25" customHeight="1" x14ac:dyDescent="0.25">
      <c r="A589" s="230"/>
      <c r="C589" s="18"/>
      <c r="D589" s="342" t="s">
        <v>458</v>
      </c>
      <c r="E589" s="19"/>
      <c r="F589" s="19"/>
      <c r="G589" s="19"/>
      <c r="H589" s="20"/>
      <c r="I589" s="20"/>
      <c r="J589" s="31">
        <f>WS!F78</f>
        <v>136252620</v>
      </c>
      <c r="K589" s="385"/>
      <c r="L589" s="285">
        <f>WS!$I78</f>
        <v>136252620</v>
      </c>
      <c r="N589" s="285">
        <f>WS!$I78</f>
        <v>136252620</v>
      </c>
      <c r="P589" s="31">
        <f>WS!$I78</f>
        <v>136252620</v>
      </c>
      <c r="R589" s="31">
        <f>WS!$I78</f>
        <v>136252620</v>
      </c>
      <c r="T589" s="31">
        <f>WS!$I78</f>
        <v>136252620</v>
      </c>
    </row>
    <row r="590" spans="1:20" ht="17.25" customHeight="1" thickBot="1" x14ac:dyDescent="0.3">
      <c r="A590" s="230"/>
      <c r="B590" s="18"/>
      <c r="C590" s="19"/>
      <c r="D590" s="19" t="s">
        <v>448</v>
      </c>
      <c r="E590" s="19"/>
      <c r="F590" s="19"/>
      <c r="G590" s="19"/>
      <c r="H590" s="20"/>
      <c r="I590" s="20"/>
      <c r="J590" s="337">
        <f>SUM(J588:J589)</f>
        <v>525339846</v>
      </c>
      <c r="K590" s="252"/>
      <c r="L590" s="344">
        <f>SUM(L588:L589)</f>
        <v>525339846</v>
      </c>
      <c r="N590" s="337">
        <f>SUM(N588:N589)</f>
        <v>525339846</v>
      </c>
      <c r="P590" s="337">
        <f>SUM(P588:P589)</f>
        <v>525339846</v>
      </c>
      <c r="R590" s="337">
        <f>SUM(R588:R589)</f>
        <v>525339846</v>
      </c>
      <c r="T590" s="337">
        <f>SUM(T588:T589)</f>
        <v>525339846</v>
      </c>
    </row>
    <row r="591" spans="1:20" ht="15" customHeight="1" thickTop="1" x14ac:dyDescent="0.25">
      <c r="A591" s="230"/>
      <c r="B591" s="18"/>
      <c r="C591" s="19"/>
      <c r="D591" s="19"/>
      <c r="E591" s="19"/>
      <c r="F591" s="19"/>
      <c r="G591" s="19"/>
      <c r="H591" s="20"/>
      <c r="I591" s="20"/>
      <c r="J591" s="338"/>
      <c r="K591" s="252"/>
      <c r="L591" s="338"/>
    </row>
    <row r="592" spans="1:20" ht="15" customHeight="1" x14ac:dyDescent="0.25">
      <c r="A592" s="230"/>
      <c r="B592" s="18"/>
      <c r="C592" s="19"/>
      <c r="D592" s="19"/>
      <c r="E592" s="19"/>
      <c r="F592" s="19"/>
      <c r="G592" s="19"/>
      <c r="H592" s="20"/>
      <c r="I592" s="20"/>
      <c r="J592" s="338"/>
      <c r="K592" s="252"/>
      <c r="L592" s="338"/>
    </row>
    <row r="593" spans="1:20" ht="15" customHeight="1" x14ac:dyDescent="0.25">
      <c r="A593" s="230"/>
      <c r="B593" s="18"/>
      <c r="C593" s="19"/>
      <c r="D593" s="19"/>
      <c r="E593" s="19"/>
      <c r="F593" s="19"/>
      <c r="G593" s="19"/>
      <c r="H593" s="20"/>
      <c r="I593" s="20"/>
      <c r="J593" s="338"/>
      <c r="K593" s="252"/>
      <c r="L593" s="338"/>
    </row>
    <row r="594" spans="1:20" ht="15" customHeight="1" x14ac:dyDescent="0.25">
      <c r="A594" s="230"/>
      <c r="B594" s="18"/>
      <c r="C594" s="19"/>
      <c r="D594" s="19"/>
      <c r="E594" s="19"/>
      <c r="F594" s="19"/>
      <c r="G594" s="19"/>
      <c r="H594" s="20"/>
      <c r="I594" s="20"/>
      <c r="J594" s="338"/>
      <c r="K594" s="252"/>
      <c r="L594" s="338"/>
    </row>
    <row r="595" spans="1:20" ht="15" customHeight="1" x14ac:dyDescent="0.25">
      <c r="A595" s="230"/>
      <c r="B595" s="18"/>
      <c r="C595" s="19"/>
      <c r="D595" s="19"/>
      <c r="E595" s="19"/>
      <c r="F595" s="19"/>
      <c r="G595" s="19"/>
      <c r="H595" s="20"/>
      <c r="I595" s="20"/>
      <c r="J595" s="338"/>
      <c r="K595" s="252"/>
      <c r="L595" s="338"/>
    </row>
    <row r="596" spans="1:20" ht="15" customHeight="1" x14ac:dyDescent="0.25">
      <c r="A596" s="230"/>
      <c r="B596" s="18"/>
      <c r="C596" s="19"/>
      <c r="D596" s="19"/>
      <c r="E596" s="19"/>
      <c r="F596" s="19"/>
      <c r="G596" s="19"/>
      <c r="H596" s="20"/>
      <c r="I596" s="20"/>
      <c r="J596" s="338"/>
      <c r="K596" s="252"/>
      <c r="L596" s="338"/>
    </row>
    <row r="597" spans="1:20" ht="15" customHeight="1" x14ac:dyDescent="0.25">
      <c r="A597" s="230"/>
      <c r="B597" s="18"/>
      <c r="C597" s="19"/>
      <c r="D597" s="19"/>
      <c r="E597" s="19"/>
      <c r="F597" s="19"/>
      <c r="G597" s="19"/>
      <c r="H597" s="20"/>
      <c r="I597" s="20"/>
      <c r="J597" s="338"/>
      <c r="K597" s="252"/>
      <c r="L597" s="338"/>
    </row>
    <row r="598" spans="1:20" ht="15" customHeight="1" x14ac:dyDescent="0.25">
      <c r="A598" s="230"/>
      <c r="B598" s="18"/>
      <c r="C598" s="19"/>
      <c r="D598" s="19"/>
      <c r="E598" s="19"/>
      <c r="F598" s="19"/>
      <c r="G598" s="19"/>
      <c r="H598" s="20"/>
      <c r="I598" s="20"/>
      <c r="J598" s="338"/>
      <c r="K598" s="252"/>
      <c r="L598" s="338"/>
    </row>
    <row r="599" spans="1:20" ht="15" customHeight="1" x14ac:dyDescent="0.25">
      <c r="A599" s="230"/>
      <c r="B599" s="18"/>
      <c r="C599" s="19"/>
      <c r="D599" s="19"/>
      <c r="E599" s="19"/>
      <c r="F599" s="19"/>
      <c r="G599" s="19"/>
      <c r="H599" s="20"/>
      <c r="I599" s="20"/>
      <c r="J599" s="338"/>
      <c r="K599" s="252"/>
      <c r="L599" s="338"/>
    </row>
    <row r="600" spans="1:20" ht="15" customHeight="1" x14ac:dyDescent="0.25">
      <c r="A600" s="230"/>
      <c r="B600" s="18"/>
      <c r="C600" s="19"/>
      <c r="D600" s="19"/>
      <c r="E600" s="19"/>
      <c r="F600" s="19"/>
      <c r="G600" s="19"/>
      <c r="H600" s="20"/>
      <c r="I600" s="20"/>
      <c r="J600" s="338"/>
      <c r="K600" s="252"/>
      <c r="L600" s="338"/>
    </row>
    <row r="601" spans="1:20" ht="15" customHeight="1" x14ac:dyDescent="0.25">
      <c r="A601" s="230"/>
      <c r="B601" s="18"/>
      <c r="C601" s="19"/>
      <c r="D601" s="19"/>
      <c r="E601" s="19"/>
      <c r="F601" s="19"/>
      <c r="G601" s="19"/>
      <c r="H601" s="20"/>
      <c r="I601" s="20"/>
      <c r="J601" s="338"/>
      <c r="K601" s="252"/>
      <c r="L601" s="338"/>
    </row>
    <row r="602" spans="1:20" ht="6.75" customHeight="1" x14ac:dyDescent="0.25">
      <c r="A602" s="230"/>
      <c r="B602" s="18"/>
      <c r="C602" s="19"/>
      <c r="D602" s="19"/>
      <c r="E602" s="19"/>
      <c r="F602" s="19"/>
      <c r="G602" s="19"/>
      <c r="H602" s="20"/>
      <c r="I602" s="20"/>
      <c r="J602" s="338"/>
      <c r="K602" s="252"/>
      <c r="L602" s="338"/>
    </row>
    <row r="603" spans="1:20" ht="6.75" customHeight="1" x14ac:dyDescent="0.25">
      <c r="A603" s="230"/>
      <c r="B603" s="18"/>
      <c r="C603" s="19"/>
      <c r="D603" s="19"/>
      <c r="E603" s="19"/>
      <c r="F603" s="19"/>
      <c r="G603" s="19"/>
      <c r="H603" s="20"/>
      <c r="I603" s="20"/>
      <c r="J603" s="338"/>
      <c r="K603" s="252"/>
      <c r="L603" s="338"/>
    </row>
    <row r="604" spans="1:20" ht="18.75" customHeight="1" x14ac:dyDescent="0.25">
      <c r="A604" s="239" t="s">
        <v>459</v>
      </c>
      <c r="B604" s="368" t="s">
        <v>460</v>
      </c>
      <c r="C604" s="295"/>
      <c r="D604" s="295"/>
      <c r="E604" s="295"/>
      <c r="F604" s="295"/>
      <c r="G604" s="295"/>
      <c r="H604" s="295"/>
      <c r="I604" s="295"/>
      <c r="J604" s="243"/>
      <c r="K604" s="295"/>
      <c r="L604" s="243"/>
    </row>
    <row r="605" spans="1:20" ht="18.75" customHeight="1" x14ac:dyDescent="0.25">
      <c r="A605" s="386"/>
      <c r="B605" s="342" t="s">
        <v>461</v>
      </c>
      <c r="C605" s="295"/>
      <c r="D605" s="295"/>
      <c r="E605" s="295"/>
      <c r="F605" s="295"/>
      <c r="G605" s="295"/>
      <c r="H605" s="295"/>
      <c r="I605" s="295"/>
      <c r="J605" s="243"/>
      <c r="K605" s="295"/>
      <c r="L605" s="243"/>
    </row>
    <row r="606" spans="1:20" ht="18.75" customHeight="1" x14ac:dyDescent="0.25">
      <c r="A606" s="230"/>
      <c r="C606" s="368" t="s">
        <v>462</v>
      </c>
      <c r="E606" s="295"/>
      <c r="F606" s="295"/>
      <c r="G606" s="295"/>
      <c r="H606" s="295"/>
      <c r="I606" s="295"/>
      <c r="J606" s="243"/>
      <c r="K606" s="295"/>
      <c r="L606" s="243"/>
    </row>
    <row r="607" spans="1:20" ht="16.5" customHeight="1" x14ac:dyDescent="0.25">
      <c r="A607" s="230"/>
      <c r="C607" s="387" t="s">
        <v>463</v>
      </c>
      <c r="D607" s="387"/>
      <c r="E607" s="387"/>
      <c r="F607" s="387"/>
      <c r="G607" s="387"/>
      <c r="H607" s="387"/>
      <c r="I607" s="387"/>
      <c r="J607" s="387"/>
      <c r="K607" s="387"/>
      <c r="L607" s="387"/>
      <c r="M607" s="387"/>
      <c r="N607" s="387"/>
      <c r="O607" s="387"/>
      <c r="P607" s="387"/>
      <c r="Q607" s="387"/>
      <c r="R607" s="387"/>
      <c r="S607" s="387"/>
      <c r="T607" s="387"/>
    </row>
    <row r="608" spans="1:20" ht="15.75" customHeight="1" x14ac:dyDescent="0.25">
      <c r="A608" s="230"/>
      <c r="C608" s="296"/>
      <c r="E608" s="295"/>
      <c r="F608" s="295"/>
      <c r="G608" s="295"/>
      <c r="H608" s="295"/>
      <c r="I608" s="295"/>
      <c r="J608" s="350" t="str">
        <f>J221</f>
        <v>Januari</v>
      </c>
      <c r="L608" s="351" t="str">
        <f>L221</f>
        <v>Februari</v>
      </c>
      <c r="N608" s="284" t="str">
        <f>N586</f>
        <v>Maret</v>
      </c>
      <c r="P608" s="284" t="str">
        <f>P586</f>
        <v>April</v>
      </c>
      <c r="R608" s="284" t="str">
        <f>R586</f>
        <v>Mei</v>
      </c>
      <c r="T608" s="284" t="s">
        <v>52</v>
      </c>
    </row>
    <row r="609" spans="1:20" ht="18.75" hidden="1" customHeight="1" x14ac:dyDescent="0.25">
      <c r="A609" s="230"/>
      <c r="B609" s="295"/>
      <c r="C609" s="295"/>
      <c r="D609" s="342" t="s">
        <v>464</v>
      </c>
      <c r="E609" s="295"/>
      <c r="F609" s="295"/>
      <c r="G609" s="295"/>
      <c r="H609" s="295"/>
      <c r="I609" s="295"/>
      <c r="L609" s="285"/>
      <c r="O609" s="17" t="s">
        <v>465</v>
      </c>
    </row>
    <row r="610" spans="1:20" ht="18.75" hidden="1" customHeight="1" x14ac:dyDescent="0.25">
      <c r="A610" s="230"/>
      <c r="B610" s="295"/>
      <c r="C610" s="295"/>
      <c r="D610" s="342" t="s">
        <v>466</v>
      </c>
      <c r="E610" s="295"/>
      <c r="F610" s="295"/>
      <c r="G610" s="295"/>
      <c r="H610" s="295"/>
      <c r="I610" s="295"/>
      <c r="J610" s="232">
        <f>WS!I128</f>
        <v>0</v>
      </c>
      <c r="L610" s="285">
        <f>WS!F128</f>
        <v>0</v>
      </c>
    </row>
    <row r="611" spans="1:20" ht="18.75" customHeight="1" x14ac:dyDescent="0.25">
      <c r="A611" s="230"/>
      <c r="B611" s="295"/>
      <c r="C611" s="295"/>
      <c r="D611" s="342" t="s">
        <v>467</v>
      </c>
      <c r="E611" s="295"/>
      <c r="F611" s="295"/>
      <c r="G611" s="295"/>
      <c r="H611" s="295"/>
      <c r="I611" s="295"/>
      <c r="J611" s="232">
        <f>WS!F129</f>
        <v>6882462891.0033302</v>
      </c>
      <c r="L611" s="285">
        <f>WS!G129</f>
        <v>7691607401.0433302</v>
      </c>
      <c r="N611" s="232">
        <f>L613</f>
        <v>9209917219.8433304</v>
      </c>
      <c r="P611" s="232">
        <f>N613</f>
        <v>9526642085.0433311</v>
      </c>
      <c r="R611" s="232">
        <f>WS!L129</f>
        <v>11647329186.293331</v>
      </c>
      <c r="T611" s="232">
        <f>WS!M129</f>
        <v>10881513060.233332</v>
      </c>
    </row>
    <row r="612" spans="1:20" ht="18.75" customHeight="1" x14ac:dyDescent="0.25">
      <c r="A612" s="230"/>
      <c r="B612" s="295"/>
      <c r="C612" s="295"/>
      <c r="D612" s="342" t="s">
        <v>138</v>
      </c>
      <c r="E612" s="295"/>
      <c r="F612" s="295"/>
      <c r="G612" s="295"/>
      <c r="H612" s="295"/>
      <c r="I612" s="295"/>
      <c r="J612" s="357">
        <f>WS!F130</f>
        <v>809144510.03999996</v>
      </c>
      <c r="K612" s="17"/>
      <c r="L612" s="285">
        <f>WS!G130</f>
        <v>1518309818.7999997</v>
      </c>
      <c r="N612" s="232">
        <f>WS!H130</f>
        <v>316724865.19999981</v>
      </c>
      <c r="P612" s="232">
        <f>WS!I130</f>
        <v>659683099.00999975</v>
      </c>
      <c r="R612" s="357">
        <f>WS!L130</f>
        <v>-765816126.06000018</v>
      </c>
      <c r="S612" s="32"/>
      <c r="T612" s="357">
        <f>WS!M130</f>
        <v>-108492567.33000016</v>
      </c>
    </row>
    <row r="613" spans="1:20" ht="18.75" customHeight="1" thickBot="1" x14ac:dyDescent="0.3">
      <c r="A613" s="230"/>
      <c r="D613" s="388" t="s">
        <v>468</v>
      </c>
      <c r="E613" s="295"/>
      <c r="F613" s="295"/>
      <c r="G613" s="295"/>
      <c r="H613" s="295"/>
      <c r="I613" s="295"/>
      <c r="J613" s="352">
        <f>SUM(J609:J612)</f>
        <v>7691607401.0433302</v>
      </c>
      <c r="L613" s="353">
        <f>SUM(L609:L612)</f>
        <v>9209917219.8433304</v>
      </c>
      <c r="N613" s="352">
        <f>SUM(N609:N612)</f>
        <v>9526642085.0433311</v>
      </c>
      <c r="P613" s="352">
        <f>SUM(P609:P612)</f>
        <v>10186325184.053331</v>
      </c>
      <c r="R613" s="352">
        <f>SUM(R609:R612)</f>
        <v>10881513060.233332</v>
      </c>
      <c r="T613" s="352">
        <f>SUM(T609:T612)</f>
        <v>10773020492.903332</v>
      </c>
    </row>
    <row r="614" spans="1:20" ht="17.25" thickTop="1" x14ac:dyDescent="0.25">
      <c r="A614" s="230"/>
      <c r="B614" s="295"/>
      <c r="C614" s="368" t="s">
        <v>469</v>
      </c>
      <c r="D614" s="342"/>
      <c r="E614" s="295"/>
      <c r="F614" s="295"/>
      <c r="G614" s="295"/>
      <c r="H614" s="295"/>
      <c r="I614" s="295"/>
      <c r="J614" s="243"/>
      <c r="K614" s="295"/>
      <c r="L614" s="243"/>
    </row>
    <row r="615" spans="1:20" ht="16.5" customHeight="1" x14ac:dyDescent="0.25">
      <c r="A615" s="230"/>
      <c r="C615" s="387" t="s">
        <v>470</v>
      </c>
      <c r="D615" s="387"/>
      <c r="E615" s="387"/>
      <c r="F615" s="387"/>
      <c r="G615" s="387"/>
      <c r="H615" s="387"/>
      <c r="I615" s="387"/>
      <c r="J615" s="387"/>
      <c r="K615" s="387"/>
      <c r="L615" s="387"/>
      <c r="M615" s="387"/>
      <c r="N615" s="387"/>
      <c r="O615" s="387"/>
      <c r="P615" s="387"/>
      <c r="Q615" s="387"/>
      <c r="R615" s="387"/>
      <c r="S615" s="387"/>
      <c r="T615" s="387"/>
    </row>
    <row r="616" spans="1:20" ht="16.5" x14ac:dyDescent="0.25">
      <c r="A616" s="230"/>
      <c r="B616" s="295"/>
      <c r="C616" s="295"/>
      <c r="D616" s="342"/>
      <c r="E616" s="295"/>
      <c r="F616" s="295"/>
      <c r="G616" s="295"/>
      <c r="H616" s="295"/>
      <c r="I616" s="295"/>
      <c r="J616" s="350" t="str">
        <f>J608</f>
        <v>Januari</v>
      </c>
      <c r="L616" s="350" t="str">
        <f>L608</f>
        <v>Februari</v>
      </c>
      <c r="N616" s="284" t="str">
        <f>N608</f>
        <v>Maret</v>
      </c>
      <c r="P616" s="284" t="str">
        <f>P608</f>
        <v>April</v>
      </c>
      <c r="R616" s="284" t="str">
        <f>R608</f>
        <v>Mei</v>
      </c>
      <c r="T616" s="284" t="s">
        <v>52</v>
      </c>
    </row>
    <row r="617" spans="1:20" ht="16.5" hidden="1" x14ac:dyDescent="0.25">
      <c r="A617" s="230"/>
      <c r="B617" s="295"/>
      <c r="C617" s="295"/>
      <c r="D617" s="342" t="s">
        <v>471</v>
      </c>
      <c r="E617" s="295"/>
      <c r="F617" s="295"/>
      <c r="G617" s="295"/>
      <c r="H617" s="295"/>
      <c r="I617" s="295"/>
      <c r="J617" s="232">
        <f>WS!I135</f>
        <v>0</v>
      </c>
      <c r="L617" s="285">
        <f>WS!F135</f>
        <v>0</v>
      </c>
    </row>
    <row r="618" spans="1:20" ht="16.5" x14ac:dyDescent="0.25">
      <c r="A618" s="230"/>
      <c r="B618" s="295"/>
      <c r="C618" s="295"/>
      <c r="D618" s="342" t="s">
        <v>467</v>
      </c>
      <c r="E618" s="295"/>
      <c r="F618" s="295"/>
      <c r="G618" s="295"/>
      <c r="H618" s="295"/>
      <c r="I618" s="295"/>
      <c r="J618" s="232">
        <f>WS!F136</f>
        <v>1709363970.96</v>
      </c>
      <c r="L618" s="389">
        <f>WS!G136</f>
        <v>1708163970.96</v>
      </c>
      <c r="N618" s="357">
        <f>L620</f>
        <v>1716738970.96</v>
      </c>
      <c r="P618" s="357">
        <f>N620</f>
        <v>1634588970.96</v>
      </c>
      <c r="R618" s="357">
        <f>WS!L136</f>
        <v>1694618970.96</v>
      </c>
      <c r="T618" s="357">
        <f>WS!M136</f>
        <v>1772361970.96</v>
      </c>
    </row>
    <row r="619" spans="1:20" ht="18.75" customHeight="1" x14ac:dyDescent="0.25">
      <c r="A619" s="230"/>
      <c r="B619" s="295"/>
      <c r="C619" s="295"/>
      <c r="D619" s="342" t="s">
        <v>138</v>
      </c>
      <c r="E619" s="295"/>
      <c r="F619" s="295"/>
      <c r="G619" s="295"/>
      <c r="H619" s="295"/>
      <c r="I619" s="295"/>
      <c r="J619" s="390">
        <f>WS!F137</f>
        <v>-1200000</v>
      </c>
      <c r="K619" s="17"/>
      <c r="L619" s="389">
        <f>WS!G137</f>
        <v>8575000</v>
      </c>
      <c r="N619" s="357">
        <f>WS!H137</f>
        <v>-82150000</v>
      </c>
      <c r="P619" s="357">
        <f>WS!I137</f>
        <v>-12900000</v>
      </c>
      <c r="R619" s="357">
        <f>WS!L137</f>
        <v>77743000</v>
      </c>
      <c r="T619" s="357">
        <f>WS!M137</f>
        <v>-68034500</v>
      </c>
    </row>
    <row r="620" spans="1:20" ht="18.75" customHeight="1" thickBot="1" x14ac:dyDescent="0.3">
      <c r="A620" s="230"/>
      <c r="B620" s="295"/>
      <c r="C620" s="295"/>
      <c r="D620" s="388" t="s">
        <v>468</v>
      </c>
      <c r="E620" s="295"/>
      <c r="F620" s="295"/>
      <c r="G620" s="295"/>
      <c r="H620" s="295"/>
      <c r="I620" s="295"/>
      <c r="J620" s="391">
        <f>SUM(J617:J619)</f>
        <v>1708163970.96</v>
      </c>
      <c r="L620" s="391">
        <f>SUM(L617:L619)</f>
        <v>1716738970.96</v>
      </c>
      <c r="N620" s="352">
        <f>SUM(N617:N619)</f>
        <v>1634588970.96</v>
      </c>
      <c r="P620" s="352">
        <f>SUM(P617:P619)</f>
        <v>1621688970.96</v>
      </c>
      <c r="R620" s="352">
        <f>SUM(R617:R619)</f>
        <v>1772361970.96</v>
      </c>
      <c r="T620" s="352">
        <f>SUM(T617:T619)</f>
        <v>1704327470.96</v>
      </c>
    </row>
    <row r="621" spans="1:20" ht="17.25" thickTop="1" x14ac:dyDescent="0.25">
      <c r="A621" s="230"/>
      <c r="B621" s="295"/>
      <c r="C621" s="295"/>
      <c r="D621" s="342"/>
      <c r="E621" s="295"/>
      <c r="F621" s="295"/>
      <c r="G621" s="295"/>
      <c r="H621" s="295"/>
      <c r="I621" s="295"/>
      <c r="J621" s="243"/>
      <c r="K621" s="295"/>
      <c r="L621" s="243"/>
    </row>
    <row r="622" spans="1:20" ht="16.5" x14ac:dyDescent="0.25">
      <c r="A622" s="392" t="s">
        <v>472</v>
      </c>
      <c r="B622" s="393" t="s">
        <v>473</v>
      </c>
      <c r="C622" s="204"/>
      <c r="D622" s="204"/>
      <c r="E622" s="204"/>
      <c r="F622" s="204"/>
      <c r="G622" s="204"/>
      <c r="H622" s="394"/>
      <c r="I622" s="394"/>
      <c r="J622" s="248"/>
      <c r="K622" s="395"/>
      <c r="L622" s="248"/>
    </row>
    <row r="623" spans="1:20" ht="16.5" x14ac:dyDescent="0.25">
      <c r="A623" s="230"/>
      <c r="B623" s="240" t="s">
        <v>474</v>
      </c>
      <c r="C623" s="240"/>
      <c r="D623" s="240"/>
      <c r="E623" s="240"/>
      <c r="F623" s="240"/>
      <c r="G623" s="240"/>
      <c r="H623" s="240"/>
      <c r="I623" s="240"/>
      <c r="J623" s="240"/>
      <c r="K623" s="240"/>
      <c r="L623" s="240"/>
      <c r="M623" s="240"/>
      <c r="N623" s="240"/>
      <c r="O623" s="240"/>
      <c r="P623" s="240"/>
      <c r="Q623" s="240"/>
      <c r="R623" s="240"/>
      <c r="S623" s="240"/>
      <c r="T623" s="240"/>
    </row>
    <row r="624" spans="1:20" ht="16.5" x14ac:dyDescent="0.25">
      <c r="A624" s="230"/>
      <c r="B624" s="396"/>
      <c r="C624" s="204"/>
      <c r="D624" s="204"/>
      <c r="E624" s="204"/>
      <c r="F624" s="204"/>
      <c r="G624" s="204"/>
      <c r="H624" s="394"/>
      <c r="I624" s="394"/>
      <c r="J624" s="350" t="str">
        <f>J616</f>
        <v>Januari</v>
      </c>
      <c r="L624" s="351" t="str">
        <f>L616</f>
        <v>Februari</v>
      </c>
      <c r="N624" s="284" t="str">
        <f>N616</f>
        <v>Maret</v>
      </c>
      <c r="P624" s="284" t="str">
        <f>P616</f>
        <v>April</v>
      </c>
      <c r="R624" s="284" t="str">
        <f>R616</f>
        <v>Mei</v>
      </c>
      <c r="T624" s="284" t="s">
        <v>52</v>
      </c>
    </row>
    <row r="625" spans="1:20" ht="17.25" customHeight="1" x14ac:dyDescent="0.25">
      <c r="A625" s="230"/>
      <c r="B625" s="396"/>
      <c r="C625" s="17" t="s">
        <v>97</v>
      </c>
      <c r="D625" s="342"/>
      <c r="E625" s="204"/>
      <c r="F625" s="204"/>
      <c r="G625" s="204"/>
      <c r="H625" s="394"/>
      <c r="I625" s="394"/>
      <c r="J625" s="397">
        <f>WS!F156</f>
        <v>1997524216.3599999</v>
      </c>
      <c r="L625" s="398">
        <f>WS!G156</f>
        <v>2619266509</v>
      </c>
      <c r="N625" s="397">
        <f>WS!H156</f>
        <v>1872926625</v>
      </c>
      <c r="P625" s="397">
        <f>WS!I156</f>
        <v>1994133509</v>
      </c>
      <c r="R625" s="397">
        <f>WS!L156</f>
        <v>950842750</v>
      </c>
      <c r="T625" s="397">
        <f>WS!M156</f>
        <v>1291960250</v>
      </c>
    </row>
    <row r="626" spans="1:20" ht="17.25" customHeight="1" x14ac:dyDescent="0.25">
      <c r="B626" s="399"/>
      <c r="C626" s="17" t="s">
        <v>102</v>
      </c>
      <c r="D626" s="342"/>
      <c r="E626" s="204"/>
      <c r="F626" s="204"/>
      <c r="G626" s="204"/>
      <c r="H626" s="394"/>
      <c r="I626" s="394"/>
      <c r="J626" s="397">
        <f>WS!F157</f>
        <v>407522.86</v>
      </c>
      <c r="L626" s="398">
        <f>WS!G157</f>
        <v>0</v>
      </c>
      <c r="N626" s="397">
        <f>WS!H157</f>
        <v>0</v>
      </c>
      <c r="P626" s="397">
        <f>WS!I157</f>
        <v>408603500</v>
      </c>
      <c r="R626" s="397" t="e">
        <f>WS!#REF!</f>
        <v>#REF!</v>
      </c>
      <c r="T626" s="397" t="e">
        <f>WS!#REF!</f>
        <v>#REF!</v>
      </c>
    </row>
    <row r="627" spans="1:20" ht="16.5" x14ac:dyDescent="0.25">
      <c r="A627" s="230"/>
      <c r="B627" s="396"/>
      <c r="C627" s="17" t="s">
        <v>99</v>
      </c>
      <c r="D627" s="342"/>
      <c r="E627" s="204"/>
      <c r="F627" s="204"/>
      <c r="G627" s="204"/>
      <c r="H627" s="394"/>
      <c r="I627" s="394"/>
      <c r="J627" s="397">
        <f>WS!F158</f>
        <v>873446.91</v>
      </c>
      <c r="L627" s="398">
        <f>WS!G158</f>
        <v>6019135.1399999997</v>
      </c>
      <c r="N627" s="397">
        <f>WS!H158</f>
        <v>8506169.6199999992</v>
      </c>
      <c r="P627" s="397">
        <f>WS!I158</f>
        <v>8382544.4100000001</v>
      </c>
      <c r="R627" s="397">
        <f>WS!L155</f>
        <v>0</v>
      </c>
      <c r="T627" s="397">
        <f>WS!M155</f>
        <v>2000000</v>
      </c>
    </row>
    <row r="628" spans="1:20" ht="18" customHeight="1" x14ac:dyDescent="0.25">
      <c r="A628" s="230"/>
      <c r="B628" s="396"/>
      <c r="C628" s="17" t="s">
        <v>98</v>
      </c>
      <c r="D628" s="342"/>
      <c r="E628" s="204"/>
      <c r="F628" s="204"/>
      <c r="G628" s="204"/>
      <c r="H628" s="394"/>
      <c r="I628" s="394"/>
      <c r="J628" s="397">
        <f>WS!F155</f>
        <v>1003500</v>
      </c>
      <c r="L628" s="398">
        <f>WS!G155</f>
        <v>2000000</v>
      </c>
      <c r="N628" s="397">
        <f>WS!H155</f>
        <v>19150000</v>
      </c>
      <c r="P628" s="397">
        <f>WS!I155</f>
        <v>2203500</v>
      </c>
      <c r="R628" s="397">
        <f>WS!L158</f>
        <v>4078195.26</v>
      </c>
      <c r="T628" s="397">
        <f>WS!M158</f>
        <v>3909064.79</v>
      </c>
    </row>
    <row r="629" spans="1:20" ht="17.25" customHeight="1" x14ac:dyDescent="0.25">
      <c r="A629" s="230"/>
      <c r="B629" s="396"/>
      <c r="C629" s="17" t="s">
        <v>101</v>
      </c>
      <c r="D629" s="342"/>
      <c r="E629" s="247"/>
      <c r="F629" s="247"/>
      <c r="G629" s="247"/>
      <c r="H629" s="319"/>
      <c r="I629" s="319"/>
      <c r="J629" s="397">
        <f>WS!F159</f>
        <v>0</v>
      </c>
      <c r="L629" s="398">
        <f>WS!G159</f>
        <v>28425000</v>
      </c>
      <c r="N629" s="397">
        <f>WS!H159</f>
        <v>0</v>
      </c>
      <c r="P629" s="397">
        <v>0</v>
      </c>
      <c r="R629" s="397">
        <f>WS!L157</f>
        <v>0</v>
      </c>
      <c r="T629" s="397">
        <f>WS!M157</f>
        <v>5320000</v>
      </c>
    </row>
    <row r="630" spans="1:20" s="19" customFormat="1" ht="17.25" customHeight="1" thickBot="1" x14ac:dyDescent="0.3">
      <c r="A630" s="230"/>
      <c r="B630" s="396"/>
      <c r="D630" s="368" t="s">
        <v>32</v>
      </c>
      <c r="E630" s="204"/>
      <c r="F630" s="204"/>
      <c r="G630" s="204"/>
      <c r="H630" s="394"/>
      <c r="I630" s="394"/>
      <c r="J630" s="400">
        <f>SUM(J625:J629)</f>
        <v>1999808686.1299999</v>
      </c>
      <c r="K630" s="360"/>
      <c r="L630" s="401">
        <f>SUM(L625:L629)</f>
        <v>2655710644.1399999</v>
      </c>
      <c r="N630" s="400">
        <f>SUM(N625:N629)</f>
        <v>1900582794.6199999</v>
      </c>
      <c r="P630" s="400">
        <f>SUM(P625:P629)</f>
        <v>2413323053.4099998</v>
      </c>
      <c r="R630" s="400" t="e">
        <f>SUM(R625:R629)</f>
        <v>#REF!</v>
      </c>
      <c r="T630" s="400" t="e">
        <f>SUM(T625:T629)</f>
        <v>#REF!</v>
      </c>
    </row>
    <row r="631" spans="1:20" s="19" customFormat="1" ht="17.25" customHeight="1" thickTop="1" x14ac:dyDescent="0.25">
      <c r="A631" s="230"/>
      <c r="B631" s="396"/>
      <c r="D631" s="368"/>
      <c r="E631" s="204"/>
      <c r="F631" s="204"/>
      <c r="G631" s="204"/>
      <c r="H631" s="394"/>
      <c r="I631" s="394"/>
      <c r="J631" s="402"/>
      <c r="K631" s="360"/>
      <c r="L631" s="403"/>
      <c r="N631" s="402"/>
      <c r="P631" s="402"/>
      <c r="R631" s="402"/>
      <c r="T631" s="402"/>
    </row>
    <row r="632" spans="1:20" ht="16.5" x14ac:dyDescent="0.25">
      <c r="A632" s="392" t="s">
        <v>475</v>
      </c>
      <c r="B632" s="393" t="s">
        <v>476</v>
      </c>
      <c r="C632" s="204"/>
      <c r="D632" s="204"/>
      <c r="E632" s="204"/>
      <c r="F632" s="204"/>
      <c r="G632" s="204"/>
      <c r="H632" s="394"/>
      <c r="I632" s="394"/>
      <c r="J632" s="248"/>
      <c r="K632" s="395"/>
      <c r="L632" s="248"/>
    </row>
    <row r="633" spans="1:20" ht="16.5" x14ac:dyDescent="0.25">
      <c r="A633" s="230"/>
      <c r="B633" s="240" t="s">
        <v>477</v>
      </c>
      <c r="C633" s="240"/>
      <c r="D633" s="240"/>
      <c r="E633" s="240"/>
      <c r="F633" s="240"/>
      <c r="G633" s="240"/>
      <c r="H633" s="240"/>
      <c r="I633" s="240"/>
      <c r="J633" s="240"/>
      <c r="K633" s="240"/>
      <c r="L633" s="240"/>
      <c r="M633" s="240"/>
      <c r="N633" s="240"/>
      <c r="O633" s="240"/>
      <c r="P633" s="240"/>
      <c r="Q633" s="240"/>
      <c r="R633" s="240"/>
      <c r="S633" s="240"/>
      <c r="T633" s="240"/>
    </row>
    <row r="634" spans="1:20" ht="15" hidden="1" customHeight="1" x14ac:dyDescent="0.25">
      <c r="A634" s="230"/>
      <c r="B634" s="396"/>
      <c r="C634" s="342" t="s">
        <v>478</v>
      </c>
      <c r="D634" s="204"/>
      <c r="E634" s="204"/>
      <c r="F634" s="204"/>
      <c r="G634" s="204"/>
      <c r="H634" s="394"/>
      <c r="I634" s="394"/>
      <c r="J634" s="232">
        <f>WS!I215</f>
        <v>0</v>
      </c>
      <c r="L634" s="232">
        <f>WS!F215</f>
        <v>0</v>
      </c>
    </row>
    <row r="635" spans="1:20" ht="16.5" x14ac:dyDescent="0.25">
      <c r="A635" s="230"/>
      <c r="B635" s="396"/>
      <c r="C635" s="204"/>
      <c r="D635" s="204"/>
      <c r="E635" s="204"/>
      <c r="F635" s="204"/>
      <c r="G635" s="204"/>
      <c r="H635" s="394"/>
      <c r="I635" s="394"/>
      <c r="J635" s="350" t="str">
        <f>J624</f>
        <v>Januari</v>
      </c>
      <c r="L635" s="404" t="s">
        <v>48</v>
      </c>
      <c r="N635" s="284" t="str">
        <f>N624</f>
        <v>Maret</v>
      </c>
      <c r="P635" s="284" t="str">
        <f>P624</f>
        <v>April</v>
      </c>
      <c r="R635" s="284" t="str">
        <f>R624</f>
        <v>Mei</v>
      </c>
      <c r="T635" s="284" t="s">
        <v>52</v>
      </c>
    </row>
    <row r="636" spans="1:20" ht="17.25" customHeight="1" x14ac:dyDescent="0.25">
      <c r="A636" s="230"/>
      <c r="B636" s="396"/>
      <c r="C636" s="17" t="s">
        <v>116</v>
      </c>
      <c r="D636" s="342"/>
      <c r="E636" s="204"/>
      <c r="F636" s="204"/>
      <c r="G636" s="204"/>
      <c r="H636" s="394"/>
      <c r="I636" s="394"/>
      <c r="J636" s="397">
        <f>WS!F216</f>
        <v>15500000</v>
      </c>
      <c r="L636" s="398">
        <f>WS!G216</f>
        <v>48250000</v>
      </c>
      <c r="N636" s="397">
        <f>WS!H216</f>
        <v>31000000</v>
      </c>
      <c r="P636" s="397">
        <f>WS!I216</f>
        <v>79000000</v>
      </c>
      <c r="R636" s="397">
        <f>WS!L217</f>
        <v>126500000</v>
      </c>
      <c r="T636" s="397">
        <f>WS!M217</f>
        <v>31500000</v>
      </c>
    </row>
    <row r="637" spans="1:20" ht="17.25" customHeight="1" x14ac:dyDescent="0.25">
      <c r="A637" s="230"/>
      <c r="B637" s="396"/>
      <c r="C637" s="17" t="s">
        <v>117</v>
      </c>
      <c r="D637" s="342"/>
      <c r="E637" s="204"/>
      <c r="F637" s="204"/>
      <c r="G637" s="204"/>
      <c r="H637" s="394"/>
      <c r="I637" s="394"/>
      <c r="J637" s="397">
        <f>WS!F217</f>
        <v>0</v>
      </c>
      <c r="L637" s="398">
        <f>WS!G217</f>
        <v>0</v>
      </c>
      <c r="N637" s="397">
        <f>WS!H217</f>
        <v>0</v>
      </c>
      <c r="P637" s="397">
        <f>WS!I217</f>
        <v>45400000</v>
      </c>
      <c r="R637" s="397">
        <f>WS!L216</f>
        <v>43250000</v>
      </c>
      <c r="T637" s="397">
        <f>WS!M216</f>
        <v>26000000</v>
      </c>
    </row>
    <row r="638" spans="1:20" ht="17.25" hidden="1" customHeight="1" x14ac:dyDescent="0.25">
      <c r="A638" s="230"/>
      <c r="B638" s="396"/>
      <c r="C638" s="17" t="s">
        <v>118</v>
      </c>
      <c r="D638" s="342"/>
      <c r="E638" s="204"/>
      <c r="F638" s="204"/>
      <c r="G638" s="204"/>
      <c r="H638" s="394"/>
      <c r="I638" s="394"/>
      <c r="J638" s="397">
        <f>WS!F218</f>
        <v>0</v>
      </c>
      <c r="L638" s="398">
        <f>WS!G218</f>
        <v>0</v>
      </c>
      <c r="N638" s="397">
        <f>WS!H218</f>
        <v>0</v>
      </c>
      <c r="P638" s="397">
        <f>WS!K218</f>
        <v>0</v>
      </c>
      <c r="R638" s="397">
        <f>WS!L218</f>
        <v>0</v>
      </c>
      <c r="T638" s="397">
        <f>WS!M218</f>
        <v>0</v>
      </c>
    </row>
    <row r="639" spans="1:20" ht="16.5" customHeight="1" thickBot="1" x14ac:dyDescent="0.3">
      <c r="A639" s="230"/>
      <c r="C639" s="405"/>
      <c r="D639" s="204" t="s">
        <v>32</v>
      </c>
      <c r="E639" s="204"/>
      <c r="F639" s="204"/>
      <c r="G639" s="204"/>
      <c r="H639" s="394"/>
      <c r="I639" s="394"/>
      <c r="J639" s="406">
        <f>SUM(J636:J638)</f>
        <v>15500000</v>
      </c>
      <c r="L639" s="407">
        <f>SUM(L636:L638)</f>
        <v>48250000</v>
      </c>
      <c r="N639" s="407">
        <f>SUM(N636:N638)</f>
        <v>31000000</v>
      </c>
      <c r="P639" s="406">
        <f>SUM(P636:P638)</f>
        <v>124400000</v>
      </c>
      <c r="R639" s="406">
        <f>SUM(R636:R638)</f>
        <v>169750000</v>
      </c>
      <c r="T639" s="406">
        <f>SUM(T636:T638)</f>
        <v>57500000</v>
      </c>
    </row>
    <row r="640" spans="1:20" ht="16.5" customHeight="1" thickTop="1" x14ac:dyDescent="0.25">
      <c r="A640" s="230"/>
      <c r="C640" s="405"/>
      <c r="D640" s="204"/>
      <c r="E640" s="204"/>
      <c r="F640" s="204"/>
      <c r="G640" s="204"/>
      <c r="H640" s="394"/>
      <c r="I640" s="394"/>
      <c r="J640" s="413"/>
      <c r="L640" s="702"/>
      <c r="N640" s="702"/>
      <c r="P640" s="413"/>
      <c r="R640" s="413"/>
      <c r="T640" s="413"/>
    </row>
    <row r="641" spans="1:20" ht="16.5" customHeight="1" x14ac:dyDescent="0.25">
      <c r="A641" s="230"/>
      <c r="C641" s="405"/>
      <c r="D641" s="204"/>
      <c r="E641" s="204"/>
      <c r="F641" s="204"/>
      <c r="G641" s="204"/>
      <c r="H641" s="394"/>
      <c r="I641" s="394"/>
      <c r="J641" s="413"/>
      <c r="L641" s="702"/>
      <c r="N641" s="702"/>
      <c r="P641" s="413"/>
      <c r="R641" s="413"/>
      <c r="T641" s="413"/>
    </row>
    <row r="642" spans="1:20" ht="16.5" customHeight="1" x14ac:dyDescent="0.25">
      <c r="A642" s="230"/>
      <c r="C642" s="405"/>
      <c r="D642" s="204"/>
      <c r="E642" s="204"/>
      <c r="F642" s="204"/>
      <c r="G642" s="204"/>
      <c r="H642" s="394"/>
      <c r="I642" s="394"/>
      <c r="J642" s="413"/>
      <c r="L642" s="702"/>
      <c r="N642" s="702"/>
      <c r="P642" s="413"/>
      <c r="R642" s="413"/>
      <c r="T642" s="413"/>
    </row>
    <row r="643" spans="1:20" ht="16.5" customHeight="1" x14ac:dyDescent="0.25">
      <c r="A643" s="230"/>
      <c r="C643" s="405"/>
      <c r="D643" s="204"/>
      <c r="E643" s="204"/>
      <c r="F643" s="204"/>
      <c r="G643" s="204"/>
      <c r="H643" s="394"/>
      <c r="I643" s="394"/>
      <c r="J643" s="413"/>
      <c r="L643" s="702"/>
      <c r="N643" s="702"/>
      <c r="P643" s="413"/>
      <c r="R643" s="413"/>
      <c r="T643" s="413"/>
    </row>
    <row r="644" spans="1:20" ht="16.5" customHeight="1" x14ac:dyDescent="0.25">
      <c r="A644" s="230"/>
      <c r="C644" s="405"/>
      <c r="D644" s="204"/>
      <c r="E644" s="204"/>
      <c r="F644" s="204"/>
      <c r="G644" s="204"/>
      <c r="H644" s="394"/>
      <c r="I644" s="394"/>
      <c r="J644" s="413"/>
      <c r="L644" s="702"/>
      <c r="N644" s="702"/>
      <c r="P644" s="413"/>
      <c r="R644" s="413"/>
      <c r="T644" s="413"/>
    </row>
    <row r="645" spans="1:20" ht="16.5" customHeight="1" x14ac:dyDescent="0.25">
      <c r="A645" s="230"/>
      <c r="C645" s="405"/>
      <c r="D645" s="204"/>
      <c r="E645" s="204"/>
      <c r="F645" s="204"/>
      <c r="G645" s="204"/>
      <c r="H645" s="394"/>
      <c r="I645" s="394"/>
      <c r="J645" s="413"/>
      <c r="L645" s="702"/>
      <c r="N645" s="702"/>
      <c r="P645" s="413"/>
      <c r="R645" s="413"/>
      <c r="T645" s="413"/>
    </row>
    <row r="646" spans="1:20" ht="16.5" customHeight="1" x14ac:dyDescent="0.25">
      <c r="A646" s="230"/>
      <c r="C646" s="405"/>
      <c r="D646" s="204"/>
      <c r="E646" s="204"/>
      <c r="F646" s="204"/>
      <c r="G646" s="204"/>
      <c r="H646" s="394"/>
      <c r="I646" s="394"/>
      <c r="J646" s="413"/>
      <c r="L646" s="702"/>
      <c r="N646" s="702"/>
      <c r="P646" s="413"/>
      <c r="R646" s="413"/>
      <c r="T646" s="413"/>
    </row>
    <row r="647" spans="1:20" ht="16.5" customHeight="1" x14ac:dyDescent="0.25">
      <c r="A647" s="230"/>
      <c r="C647" s="405"/>
      <c r="D647" s="204"/>
      <c r="E647" s="204"/>
      <c r="F647" s="204"/>
      <c r="G647" s="204"/>
      <c r="H647" s="394"/>
      <c r="I647" s="394"/>
      <c r="J647" s="413"/>
      <c r="L647" s="702"/>
      <c r="N647" s="702"/>
      <c r="P647" s="413"/>
      <c r="R647" s="413"/>
      <c r="T647" s="413"/>
    </row>
    <row r="648" spans="1:20" ht="16.5" customHeight="1" x14ac:dyDescent="0.25">
      <c r="A648" s="230"/>
      <c r="C648" s="405"/>
      <c r="D648" s="204"/>
      <c r="E648" s="204"/>
      <c r="F648" s="204"/>
      <c r="G648" s="204"/>
      <c r="H648" s="394"/>
      <c r="I648" s="394"/>
      <c r="J648" s="413"/>
      <c r="L648" s="702"/>
      <c r="N648" s="702"/>
      <c r="P648" s="413"/>
      <c r="R648" s="413"/>
      <c r="T648" s="413"/>
    </row>
    <row r="649" spans="1:20" ht="16.5" customHeight="1" x14ac:dyDescent="0.25">
      <c r="A649" s="230"/>
      <c r="C649" s="405"/>
      <c r="D649" s="204"/>
      <c r="E649" s="204"/>
      <c r="F649" s="204"/>
      <c r="G649" s="204"/>
      <c r="H649" s="394"/>
      <c r="I649" s="394"/>
      <c r="J649" s="413"/>
      <c r="L649" s="702"/>
      <c r="N649" s="702"/>
      <c r="P649" s="413"/>
      <c r="R649" s="413"/>
      <c r="T649" s="413"/>
    </row>
    <row r="650" spans="1:20" ht="16.5" customHeight="1" x14ac:dyDescent="0.25">
      <c r="A650" s="230"/>
      <c r="C650" s="405"/>
      <c r="D650" s="204"/>
      <c r="E650" s="204"/>
      <c r="F650" s="204"/>
      <c r="G650" s="204"/>
      <c r="H650" s="394"/>
      <c r="I650" s="394"/>
      <c r="J650" s="413"/>
      <c r="L650" s="702"/>
      <c r="N650" s="702"/>
      <c r="P650" s="413"/>
      <c r="R650" s="413"/>
      <c r="T650" s="413"/>
    </row>
    <row r="651" spans="1:20" ht="6.75" customHeight="1" x14ac:dyDescent="0.25">
      <c r="A651" s="230"/>
      <c r="B651" s="408"/>
      <c r="H651" s="17"/>
      <c r="I651" s="17"/>
      <c r="K651" s="17"/>
    </row>
    <row r="652" spans="1:20" ht="3" hidden="1" customHeight="1" thickBot="1" x14ac:dyDescent="0.3">
      <c r="A652" s="230"/>
      <c r="B652" s="396"/>
      <c r="C652" s="204"/>
      <c r="D652" s="204"/>
      <c r="E652" s="204"/>
      <c r="F652" s="204"/>
      <c r="G652" s="204"/>
      <c r="H652" s="394"/>
      <c r="I652" s="394"/>
      <c r="J652" s="248"/>
      <c r="K652" s="395"/>
      <c r="L652" s="248"/>
    </row>
    <row r="653" spans="1:20" ht="7.5" hidden="1" customHeight="1" x14ac:dyDescent="0.25">
      <c r="A653" s="230"/>
      <c r="B653" s="396"/>
      <c r="C653" s="204"/>
      <c r="D653" s="204"/>
      <c r="E653" s="204"/>
      <c r="F653" s="204"/>
      <c r="G653" s="204"/>
      <c r="H653" s="394"/>
      <c r="I653" s="394"/>
      <c r="J653" s="248"/>
      <c r="K653" s="395"/>
      <c r="L653" s="248"/>
    </row>
    <row r="654" spans="1:20" ht="18" hidden="1" customHeight="1" x14ac:dyDescent="0.25">
      <c r="A654" s="230"/>
      <c r="B654" s="396"/>
      <c r="C654" s="204" t="s">
        <v>32</v>
      </c>
      <c r="D654" s="204"/>
      <c r="E654" s="204"/>
      <c r="F654" s="204"/>
      <c r="G654" s="204"/>
      <c r="H654" s="394"/>
      <c r="I654" s="394"/>
      <c r="J654" s="248"/>
      <c r="K654" s="395"/>
      <c r="L654" s="248"/>
    </row>
    <row r="655" spans="1:20" ht="17.25" hidden="1" customHeight="1" x14ac:dyDescent="0.25">
      <c r="A655" s="230"/>
      <c r="B655" s="396"/>
      <c r="C655" s="204"/>
      <c r="D655" s="204"/>
      <c r="E655" s="204"/>
      <c r="F655" s="204"/>
      <c r="G655" s="204"/>
      <c r="H655" s="394"/>
      <c r="I655" s="394"/>
      <c r="J655" s="248"/>
      <c r="K655" s="395"/>
      <c r="L655" s="248"/>
    </row>
    <row r="656" spans="1:20" ht="17.25" hidden="1" customHeight="1" x14ac:dyDescent="0.25">
      <c r="A656" s="230"/>
      <c r="B656" s="399" t="s">
        <v>479</v>
      </c>
      <c r="C656" s="204"/>
      <c r="D656" s="204"/>
      <c r="E656" s="204"/>
      <c r="F656" s="204"/>
      <c r="G656" s="204"/>
      <c r="H656" s="394"/>
      <c r="I656" s="394"/>
      <c r="J656" s="248"/>
      <c r="K656" s="395"/>
      <c r="L656" s="248"/>
    </row>
    <row r="657" spans="1:20" ht="6.75" customHeight="1" x14ac:dyDescent="0.25">
      <c r="A657" s="230"/>
      <c r="B657" s="399"/>
      <c r="C657" s="204"/>
      <c r="D657" s="204"/>
      <c r="E657" s="204"/>
      <c r="F657" s="204"/>
      <c r="G657" s="204"/>
      <c r="H657" s="394"/>
      <c r="I657" s="394"/>
      <c r="J657" s="248"/>
      <c r="K657" s="395"/>
      <c r="L657" s="248"/>
    </row>
    <row r="658" spans="1:20" ht="17.25" customHeight="1" x14ac:dyDescent="0.25">
      <c r="A658" s="239" t="s">
        <v>480</v>
      </c>
      <c r="B658" s="393" t="s">
        <v>481</v>
      </c>
      <c r="C658" s="204"/>
      <c r="D658" s="204"/>
      <c r="E658" s="204"/>
      <c r="F658" s="204"/>
      <c r="G658" s="204"/>
      <c r="H658" s="394"/>
      <c r="I658" s="394"/>
      <c r="J658" s="248"/>
      <c r="K658" s="395"/>
      <c r="L658" s="248"/>
    </row>
    <row r="659" spans="1:20" ht="16.5" x14ac:dyDescent="0.25">
      <c r="A659" s="230"/>
      <c r="B659" s="240" t="s">
        <v>482</v>
      </c>
      <c r="C659" s="240"/>
      <c r="D659" s="240"/>
      <c r="E659" s="240"/>
      <c r="F659" s="240"/>
      <c r="G659" s="240"/>
      <c r="H659" s="240"/>
      <c r="I659" s="240"/>
      <c r="J659" s="240"/>
      <c r="K659" s="240"/>
      <c r="L659" s="240"/>
      <c r="M659" s="240"/>
      <c r="N659" s="240"/>
      <c r="O659" s="240"/>
      <c r="P659" s="240"/>
      <c r="Q659" s="240"/>
      <c r="R659" s="240"/>
      <c r="S659" s="240"/>
      <c r="T659" s="240"/>
    </row>
    <row r="660" spans="1:20" ht="16.5" x14ac:dyDescent="0.25">
      <c r="A660" s="230"/>
      <c r="B660" s="396"/>
      <c r="C660" s="204"/>
      <c r="D660" s="204"/>
      <c r="E660" s="204"/>
      <c r="F660" s="204"/>
      <c r="G660" s="204"/>
      <c r="H660" s="394"/>
      <c r="I660" s="394"/>
      <c r="J660" s="350" t="str">
        <f>J635</f>
        <v>Januari</v>
      </c>
      <c r="L660" s="404" t="str">
        <f>L635</f>
        <v>Februari</v>
      </c>
      <c r="N660" s="284" t="str">
        <f>N635</f>
        <v>Maret</v>
      </c>
      <c r="P660" s="284" t="str">
        <f>P635</f>
        <v>April</v>
      </c>
      <c r="R660" s="284" t="str">
        <f>R635</f>
        <v>Mei</v>
      </c>
      <c r="T660" s="284" t="s">
        <v>52</v>
      </c>
    </row>
    <row r="661" spans="1:20" ht="17.25" customHeight="1" x14ac:dyDescent="0.25">
      <c r="A661" s="230"/>
      <c r="B661" s="396"/>
      <c r="C661" s="204" t="s">
        <v>107</v>
      </c>
      <c r="D661" s="204"/>
      <c r="E661" s="204"/>
      <c r="F661" s="204"/>
      <c r="G661" s="204"/>
      <c r="H661" s="394"/>
      <c r="I661" s="394"/>
      <c r="J661" s="402"/>
      <c r="L661" s="403"/>
    </row>
    <row r="662" spans="1:20" ht="17.25" customHeight="1" x14ac:dyDescent="0.25">
      <c r="A662" s="230"/>
      <c r="B662" s="396"/>
      <c r="D662" s="342" t="s">
        <v>483</v>
      </c>
      <c r="E662" s="204"/>
      <c r="F662" s="204"/>
      <c r="G662" s="204"/>
      <c r="H662" s="394"/>
      <c r="I662" s="394"/>
      <c r="J662" s="397">
        <f>WS!F168</f>
        <v>60450000</v>
      </c>
      <c r="L662" s="398">
        <f>WS!G168</f>
        <v>16425000</v>
      </c>
      <c r="N662" s="397">
        <f>WS!H168</f>
        <v>18792706</v>
      </c>
      <c r="P662" s="397">
        <f>WS!I168</f>
        <v>178025000</v>
      </c>
      <c r="R662" s="397">
        <f>WS!L166</f>
        <v>191437273</v>
      </c>
      <c r="T662" s="397">
        <f>WS!M166</f>
        <v>186803000</v>
      </c>
    </row>
    <row r="663" spans="1:20" ht="17.25" customHeight="1" x14ac:dyDescent="0.25">
      <c r="A663" s="230"/>
      <c r="B663" s="396"/>
      <c r="D663" s="342" t="s">
        <v>484</v>
      </c>
      <c r="E663" s="204"/>
      <c r="F663" s="204"/>
      <c r="G663" s="204"/>
      <c r="H663" s="394"/>
      <c r="I663" s="394"/>
      <c r="J663" s="397">
        <f>WS!F166</f>
        <v>192575000</v>
      </c>
      <c r="L663" s="398">
        <f>WS!G166</f>
        <v>152740909</v>
      </c>
      <c r="N663" s="397">
        <f>WS!H166</f>
        <v>183454545</v>
      </c>
      <c r="P663" s="397">
        <f>WS!I166</f>
        <v>169790921</v>
      </c>
      <c r="R663" s="397">
        <f>WS!L165</f>
        <v>90000000</v>
      </c>
      <c r="T663" s="397">
        <f>WS!M165</f>
        <v>46000000</v>
      </c>
    </row>
    <row r="664" spans="1:20" ht="17.25" customHeight="1" x14ac:dyDescent="0.25">
      <c r="A664" s="230"/>
      <c r="B664" s="396"/>
      <c r="D664" s="342" t="s">
        <v>485</v>
      </c>
      <c r="E664" s="204"/>
      <c r="F664" s="204"/>
      <c r="G664" s="204"/>
      <c r="H664" s="394"/>
      <c r="I664" s="394"/>
      <c r="J664" s="397">
        <f>WS!F165</f>
        <v>45150000</v>
      </c>
      <c r="L664" s="398">
        <f>WS!G165</f>
        <v>45000000</v>
      </c>
      <c r="N664" s="397">
        <f>WS!H165</f>
        <v>41000000</v>
      </c>
      <c r="P664" s="397">
        <f>WS!I165</f>
        <v>52000000</v>
      </c>
      <c r="R664" s="397">
        <f>WS!L163</f>
        <v>153310000</v>
      </c>
      <c r="T664" s="397">
        <f>WS!M163</f>
        <v>77600000</v>
      </c>
    </row>
    <row r="665" spans="1:20" ht="17.25" customHeight="1" x14ac:dyDescent="0.25">
      <c r="A665" s="230"/>
      <c r="B665" s="396"/>
      <c r="D665" s="342" t="s">
        <v>486</v>
      </c>
      <c r="E665" s="204"/>
      <c r="F665" s="204"/>
      <c r="G665" s="204"/>
      <c r="H665" s="394"/>
      <c r="I665" s="394"/>
      <c r="J665" s="397">
        <f>WS!F163</f>
        <v>173913000</v>
      </c>
      <c r="L665" s="398">
        <f>WS!G163</f>
        <v>25300000</v>
      </c>
      <c r="N665" s="397">
        <f>WS!H163</f>
        <v>124930000</v>
      </c>
      <c r="P665" s="397">
        <f>WS!I163</f>
        <v>12050000</v>
      </c>
      <c r="R665" s="397">
        <f>WS!L168</f>
        <v>6300000</v>
      </c>
      <c r="T665" s="397">
        <f>WS!M168</f>
        <v>27600000</v>
      </c>
    </row>
    <row r="666" spans="1:20" ht="17.25" hidden="1" customHeight="1" x14ac:dyDescent="0.25">
      <c r="A666" s="230"/>
      <c r="B666" s="396"/>
      <c r="D666" s="342" t="s">
        <v>487</v>
      </c>
      <c r="E666" s="204"/>
      <c r="F666" s="204"/>
      <c r="G666" s="204"/>
      <c r="H666" s="394"/>
      <c r="I666" s="394"/>
      <c r="J666" s="397">
        <f>WS!I167</f>
        <v>0</v>
      </c>
      <c r="L666" s="398">
        <f>WS!F167</f>
        <v>0</v>
      </c>
      <c r="N666" s="397">
        <f>WS!J167</f>
        <v>0</v>
      </c>
      <c r="P666" s="397">
        <f>WS!L167</f>
        <v>0</v>
      </c>
      <c r="R666" s="397">
        <f>WS!N167</f>
        <v>0</v>
      </c>
      <c r="T666" s="397">
        <f>WS!P167</f>
        <v>0</v>
      </c>
    </row>
    <row r="667" spans="1:20" ht="17.25" customHeight="1" thickBot="1" x14ac:dyDescent="0.3">
      <c r="A667" s="230"/>
      <c r="B667" s="396"/>
      <c r="C667" s="342"/>
      <c r="D667" s="204" t="s">
        <v>448</v>
      </c>
      <c r="E667" s="204"/>
      <c r="F667" s="204"/>
      <c r="G667" s="204"/>
      <c r="H667" s="394"/>
      <c r="I667" s="394"/>
      <c r="J667" s="406">
        <f>SUM(J662:J665)</f>
        <v>472088000</v>
      </c>
      <c r="L667" s="407">
        <f>SUM(L662:L665)</f>
        <v>239465909</v>
      </c>
      <c r="N667" s="407">
        <f>SUM(N662:N665)</f>
        <v>368177251</v>
      </c>
      <c r="P667" s="407">
        <f>SUM(P662:P665)</f>
        <v>411865921</v>
      </c>
      <c r="R667" s="406">
        <f ca="1">SUM(R662:R746)</f>
        <v>472697273</v>
      </c>
      <c r="T667" s="406">
        <f ca="1">SUM(T662:T746)</f>
        <v>345203000</v>
      </c>
    </row>
    <row r="668" spans="1:20" ht="17.25" customHeight="1" thickTop="1" x14ac:dyDescent="0.25">
      <c r="A668" s="230"/>
      <c r="B668" s="396"/>
      <c r="C668" s="342"/>
      <c r="D668" s="204"/>
      <c r="E668" s="204"/>
      <c r="F668" s="204"/>
      <c r="G668" s="204"/>
      <c r="H668" s="394"/>
      <c r="I668" s="394"/>
      <c r="J668" s="397"/>
      <c r="L668" s="403"/>
    </row>
    <row r="669" spans="1:20" ht="16.5" x14ac:dyDescent="0.25">
      <c r="A669" s="230"/>
      <c r="B669" s="396"/>
      <c r="C669" s="204"/>
      <c r="D669" s="204"/>
      <c r="E669" s="204"/>
      <c r="F669" s="204"/>
      <c r="G669" s="204"/>
      <c r="H669" s="394"/>
      <c r="I669" s="394"/>
      <c r="J669" s="350" t="str">
        <f>J660</f>
        <v>Januari</v>
      </c>
      <c r="L669" s="404" t="str">
        <f>L660</f>
        <v>Februari</v>
      </c>
      <c r="N669" s="284" t="str">
        <f>N660</f>
        <v>Maret</v>
      </c>
      <c r="P669" s="284" t="str">
        <f>P660</f>
        <v>April</v>
      </c>
      <c r="R669" s="284" t="str">
        <f>R660</f>
        <v>Mei</v>
      </c>
      <c r="T669" s="284" t="s">
        <v>52</v>
      </c>
    </row>
    <row r="670" spans="1:20" ht="17.25" customHeight="1" x14ac:dyDescent="0.25">
      <c r="A670" s="230"/>
      <c r="B670" s="396"/>
      <c r="C670" s="368" t="s">
        <v>488</v>
      </c>
      <c r="D670" s="204"/>
      <c r="E670" s="204"/>
      <c r="F670" s="204"/>
      <c r="G670" s="204"/>
      <c r="H670" s="394"/>
      <c r="I670" s="394"/>
      <c r="J670" s="402"/>
      <c r="L670" s="403"/>
    </row>
    <row r="671" spans="1:20" ht="17.25" customHeight="1" x14ac:dyDescent="0.25">
      <c r="A671" s="230"/>
      <c r="B671" s="396"/>
      <c r="C671" s="342"/>
      <c r="D671" s="247" t="s">
        <v>489</v>
      </c>
      <c r="E671" s="204"/>
      <c r="F671" s="204"/>
      <c r="G671" s="204"/>
      <c r="H671" s="394"/>
      <c r="I671" s="394"/>
      <c r="J671" s="409">
        <f>WS!F164</f>
        <v>900000</v>
      </c>
      <c r="L671" s="398">
        <f>WS!G164</f>
        <v>965000</v>
      </c>
      <c r="N671" s="409">
        <f>WS!H164</f>
        <v>1165982</v>
      </c>
      <c r="P671" s="409">
        <f>WS!I164</f>
        <v>378000</v>
      </c>
      <c r="R671" s="409">
        <f>WS!L164</f>
        <v>14000000</v>
      </c>
      <c r="T671" s="409">
        <f>WS!M164</f>
        <v>7112000</v>
      </c>
    </row>
    <row r="672" spans="1:20" ht="17.25" customHeight="1" thickBot="1" x14ac:dyDescent="0.3">
      <c r="A672" s="230"/>
      <c r="B672" s="396"/>
      <c r="C672" s="342"/>
      <c r="D672" s="204" t="s">
        <v>448</v>
      </c>
      <c r="E672" s="204"/>
      <c r="F672" s="204"/>
      <c r="G672" s="204"/>
      <c r="H672" s="394"/>
      <c r="I672" s="394"/>
      <c r="J672" s="410">
        <f>SUM(J671)</f>
        <v>900000</v>
      </c>
      <c r="L672" s="407">
        <f>SUM(L671)</f>
        <v>965000</v>
      </c>
      <c r="N672" s="410">
        <f>SUM(N671)</f>
        <v>1165982</v>
      </c>
      <c r="P672" s="410">
        <f>SUM(P671)</f>
        <v>378000</v>
      </c>
      <c r="R672" s="410">
        <f>SUM(R671)</f>
        <v>14000000</v>
      </c>
      <c r="T672" s="410">
        <f>SUM(T671)</f>
        <v>7112000</v>
      </c>
    </row>
    <row r="673" spans="1:20" ht="17.25" customHeight="1" thickTop="1" x14ac:dyDescent="0.25">
      <c r="A673" s="230"/>
      <c r="B673" s="396"/>
      <c r="C673" s="342"/>
      <c r="D673" s="204"/>
      <c r="E673" s="204"/>
      <c r="F673" s="204"/>
      <c r="G673" s="204"/>
      <c r="H673" s="394"/>
      <c r="I673" s="394"/>
      <c r="J673" s="397"/>
      <c r="L673" s="403"/>
    </row>
    <row r="674" spans="1:20" ht="16.5" x14ac:dyDescent="0.25">
      <c r="A674" s="230"/>
      <c r="B674" s="396"/>
      <c r="C674" s="204"/>
      <c r="D674" s="204"/>
      <c r="E674" s="204"/>
      <c r="F674" s="204"/>
      <c r="G674" s="204"/>
      <c r="H674" s="394"/>
      <c r="I674" s="394"/>
      <c r="J674" s="350" t="str">
        <f>J669</f>
        <v>Januari</v>
      </c>
      <c r="L674" s="404" t="str">
        <f>L669</f>
        <v>Februari</v>
      </c>
      <c r="N674" s="284" t="str">
        <f>N669</f>
        <v>Maret</v>
      </c>
      <c r="P674" s="284" t="str">
        <f>P669</f>
        <v>April</v>
      </c>
      <c r="R674" s="284" t="str">
        <f>R669</f>
        <v>Mei</v>
      </c>
      <c r="T674" s="284" t="s">
        <v>52</v>
      </c>
    </row>
    <row r="675" spans="1:20" ht="17.25" customHeight="1" x14ac:dyDescent="0.25">
      <c r="A675" s="230"/>
      <c r="B675" s="396"/>
      <c r="C675" s="368" t="s">
        <v>490</v>
      </c>
      <c r="D675" s="204"/>
      <c r="E675" s="204"/>
      <c r="F675" s="204"/>
      <c r="G675" s="204"/>
      <c r="H675" s="394"/>
      <c r="I675" s="394"/>
      <c r="J675" s="397"/>
      <c r="L675" s="403"/>
    </row>
    <row r="676" spans="1:20" ht="17.25" customHeight="1" x14ac:dyDescent="0.25">
      <c r="A676" s="230"/>
      <c r="B676" s="411"/>
      <c r="D676" s="342" t="s">
        <v>491</v>
      </c>
      <c r="E676" s="204"/>
      <c r="F676" s="204"/>
      <c r="G676" s="204"/>
      <c r="H676" s="394"/>
      <c r="I676" s="394"/>
      <c r="J676" s="397">
        <f>WS!F180</f>
        <v>56752890</v>
      </c>
      <c r="L676" s="398">
        <f>WS!G180</f>
        <v>30000000</v>
      </c>
      <c r="N676" s="397">
        <f>WS!H180</f>
        <v>278000000</v>
      </c>
      <c r="P676" s="397">
        <f>WS!I180</f>
        <v>100000000</v>
      </c>
      <c r="R676" s="397">
        <f>WS!L173</f>
        <v>18014096</v>
      </c>
      <c r="T676" s="397">
        <f>WS!M173</f>
        <v>29245066</v>
      </c>
    </row>
    <row r="677" spans="1:20" ht="17.25" customHeight="1" x14ac:dyDescent="0.25">
      <c r="A677" s="230"/>
      <c r="B677" s="411"/>
      <c r="D677" s="342" t="s">
        <v>492</v>
      </c>
      <c r="E677" s="204"/>
      <c r="F677" s="204"/>
      <c r="G677" s="204"/>
      <c r="H677" s="394"/>
      <c r="I677" s="394"/>
      <c r="J677" s="321">
        <f>WS!F186</f>
        <v>92973405</v>
      </c>
      <c r="K677" s="17"/>
      <c r="L677" s="412">
        <f>WS!G186</f>
        <v>96679805</v>
      </c>
      <c r="N677" s="321">
        <f>WS!H186</f>
        <v>93096904</v>
      </c>
      <c r="P677" s="321">
        <f>WS!I186</f>
        <v>96970405</v>
      </c>
      <c r="R677" s="397">
        <f>WS!L176</f>
        <v>349500</v>
      </c>
      <c r="T677" s="397">
        <f>WS!M176</f>
        <v>429500</v>
      </c>
    </row>
    <row r="678" spans="1:20" ht="17.25" customHeight="1" x14ac:dyDescent="0.25">
      <c r="A678" s="230"/>
      <c r="B678" s="411"/>
      <c r="D678" s="342" t="s">
        <v>493</v>
      </c>
      <c r="E678" s="204"/>
      <c r="F678" s="204"/>
      <c r="G678" s="204"/>
      <c r="H678" s="394"/>
      <c r="I678" s="394"/>
      <c r="J678" s="397">
        <f>WS!F173</f>
        <v>26424500</v>
      </c>
      <c r="L678" s="398">
        <f>WS!G173</f>
        <v>13108235</v>
      </c>
      <c r="N678" s="397">
        <f>WS!H173</f>
        <v>18608100</v>
      </c>
      <c r="P678" s="397">
        <f>WS!I173</f>
        <v>41737800</v>
      </c>
      <c r="R678" s="321">
        <f>WS!L186</f>
        <v>1499000</v>
      </c>
      <c r="T678" s="321">
        <f>WS!M186</f>
        <v>234089000</v>
      </c>
    </row>
    <row r="679" spans="1:20" ht="17.25" customHeight="1" x14ac:dyDescent="0.25">
      <c r="A679" s="230"/>
      <c r="B679" s="411"/>
      <c r="D679" s="342" t="s">
        <v>494</v>
      </c>
      <c r="E679" s="204"/>
      <c r="F679" s="204"/>
      <c r="G679" s="204"/>
      <c r="H679" s="394"/>
      <c r="I679" s="394"/>
      <c r="J679" s="397">
        <f>WS!F179</f>
        <v>0</v>
      </c>
      <c r="L679" s="398">
        <f>WS!G179</f>
        <v>1460000</v>
      </c>
      <c r="N679" s="397">
        <f>WS!H179</f>
        <v>73115000</v>
      </c>
      <c r="P679" s="397">
        <f>WS!I179</f>
        <v>41195000</v>
      </c>
      <c r="R679" s="397">
        <f>WS!L172</f>
        <v>0</v>
      </c>
      <c r="T679" s="397">
        <f>WS!M172</f>
        <v>3740112</v>
      </c>
    </row>
    <row r="680" spans="1:20" ht="17.25" customHeight="1" x14ac:dyDescent="0.25">
      <c r="A680" s="230"/>
      <c r="B680" s="396"/>
      <c r="D680" s="342" t="s">
        <v>495</v>
      </c>
      <c r="E680" s="204"/>
      <c r="F680" s="204"/>
      <c r="G680" s="204"/>
      <c r="H680" s="394"/>
      <c r="I680" s="394"/>
      <c r="J680" s="397">
        <f>WS!F171</f>
        <v>18038565</v>
      </c>
      <c r="L680" s="398">
        <f>WS!G171</f>
        <v>14887083</v>
      </c>
      <c r="N680" s="397">
        <f>WS!H171</f>
        <v>12454652</v>
      </c>
      <c r="P680" s="397">
        <f>WS!I171</f>
        <v>15070641</v>
      </c>
      <c r="R680" s="397">
        <f>WS!L195</f>
        <v>8081500</v>
      </c>
      <c r="T680" s="397">
        <f>WS!M195</f>
        <v>19675000</v>
      </c>
    </row>
    <row r="681" spans="1:20" ht="17.25" customHeight="1" x14ac:dyDescent="0.25">
      <c r="A681" s="230"/>
      <c r="B681" s="411"/>
      <c r="D681" s="342" t="s">
        <v>496</v>
      </c>
      <c r="E681" s="204"/>
      <c r="F681" s="204"/>
      <c r="G681" s="204"/>
      <c r="H681" s="394"/>
      <c r="I681" s="394"/>
      <c r="J681" s="397">
        <f>WS!F177</f>
        <v>33150000</v>
      </c>
      <c r="L681" s="398">
        <f>WS!G177</f>
        <v>20190500</v>
      </c>
      <c r="N681" s="321">
        <f>WS!H177</f>
        <v>33537109</v>
      </c>
      <c r="P681" s="321">
        <f>WS!I177</f>
        <v>12600000</v>
      </c>
      <c r="R681" s="321">
        <f>WS!L170</f>
        <v>0</v>
      </c>
      <c r="T681" s="321">
        <f>WS!M170</f>
        <v>3000000</v>
      </c>
    </row>
    <row r="682" spans="1:20" ht="17.25" customHeight="1" x14ac:dyDescent="0.25">
      <c r="A682" s="230"/>
      <c r="B682" s="411"/>
      <c r="D682" s="342" t="s">
        <v>497</v>
      </c>
      <c r="E682" s="204"/>
      <c r="F682" s="204"/>
      <c r="G682" s="204"/>
      <c r="H682" s="394"/>
      <c r="I682" s="394"/>
      <c r="J682" s="397">
        <f>WS!F169</f>
        <v>5792960</v>
      </c>
      <c r="L682" s="398">
        <f>WS!G169</f>
        <v>10678880</v>
      </c>
      <c r="N682" s="397">
        <f>WS!H169</f>
        <v>10407440</v>
      </c>
      <c r="P682" s="397">
        <f>WS!I169</f>
        <v>10407440</v>
      </c>
      <c r="R682" s="397">
        <f>WS!L177</f>
        <v>12080000</v>
      </c>
      <c r="T682" s="397">
        <f>WS!M177</f>
        <v>9892600</v>
      </c>
    </row>
    <row r="683" spans="1:20" ht="17.25" customHeight="1" x14ac:dyDescent="0.25">
      <c r="A683" s="230"/>
      <c r="B683" s="411"/>
      <c r="D683" s="342" t="s">
        <v>498</v>
      </c>
      <c r="E683" s="204"/>
      <c r="F683" s="204"/>
      <c r="G683" s="204"/>
      <c r="H683" s="394"/>
      <c r="I683" s="394"/>
      <c r="J683" s="397">
        <f>WS!F174</f>
        <v>3151999</v>
      </c>
      <c r="L683" s="398">
        <f>WS!G174</f>
        <v>3946001</v>
      </c>
      <c r="N683" s="397">
        <f>WS!H174</f>
        <v>9778001</v>
      </c>
      <c r="P683" s="397">
        <f>WS!I174</f>
        <v>6992355</v>
      </c>
      <c r="R683" s="397">
        <f>WS!L180</f>
        <v>0</v>
      </c>
      <c r="T683" s="397">
        <f>WS!M180</f>
        <v>0</v>
      </c>
    </row>
    <row r="684" spans="1:20" ht="17.25" customHeight="1" x14ac:dyDescent="0.25">
      <c r="A684" s="230"/>
      <c r="B684" s="411"/>
      <c r="D684" s="342" t="s">
        <v>499</v>
      </c>
      <c r="E684" s="204"/>
      <c r="F684" s="204"/>
      <c r="G684" s="204"/>
      <c r="H684" s="394"/>
      <c r="I684" s="394"/>
      <c r="J684" s="397">
        <f>WS!F192</f>
        <v>150000</v>
      </c>
      <c r="L684" s="398">
        <f>WS!G192</f>
        <v>800000</v>
      </c>
      <c r="N684" s="397">
        <f>WS!H192</f>
        <v>6795500</v>
      </c>
      <c r="P684" s="397">
        <f>WS!I192</f>
        <v>3900000</v>
      </c>
      <c r="R684" s="397">
        <f>WS!L171</f>
        <v>20465661</v>
      </c>
      <c r="T684" s="397">
        <f>WS!M171</f>
        <v>19521252</v>
      </c>
    </row>
    <row r="685" spans="1:20" ht="17.25" customHeight="1" x14ac:dyDescent="0.25">
      <c r="A685" s="230"/>
      <c r="B685" s="411"/>
      <c r="D685" s="342" t="s">
        <v>500</v>
      </c>
      <c r="E685" s="204"/>
      <c r="F685" s="204"/>
      <c r="G685" s="204"/>
      <c r="H685" s="394"/>
      <c r="I685" s="394"/>
      <c r="J685" s="397">
        <f>WS!F172</f>
        <v>3143966</v>
      </c>
      <c r="L685" s="398">
        <f>WS!G172</f>
        <v>3099800</v>
      </c>
      <c r="N685" s="397">
        <f>WS!H172</f>
        <v>3095040</v>
      </c>
      <c r="P685" s="397">
        <f>WS!I172</f>
        <v>3125794</v>
      </c>
      <c r="R685" s="397">
        <f>WS!L169</f>
        <v>5792960</v>
      </c>
      <c r="T685" s="397">
        <f>WS!M169</f>
        <v>5792960</v>
      </c>
    </row>
    <row r="686" spans="1:20" ht="17.25" customHeight="1" x14ac:dyDescent="0.25">
      <c r="A686" s="230"/>
      <c r="B686" s="411"/>
      <c r="D686" s="342" t="s">
        <v>501</v>
      </c>
      <c r="E686" s="204"/>
      <c r="F686" s="204"/>
      <c r="G686" s="204"/>
      <c r="H686" s="394"/>
      <c r="I686" s="394"/>
      <c r="J686" s="397">
        <f>WS!F195</f>
        <v>40663500</v>
      </c>
      <c r="L686" s="398">
        <f>WS!G195</f>
        <v>359000</v>
      </c>
      <c r="N686" s="397">
        <f>WS!H195</f>
        <v>68186200</v>
      </c>
      <c r="P686" s="397">
        <f>WS!I195</f>
        <v>1610000</v>
      </c>
      <c r="R686" s="397">
        <f>WS!L175</f>
        <v>6313100</v>
      </c>
      <c r="T686" s="397">
        <f>WS!M175</f>
        <v>17755038</v>
      </c>
    </row>
    <row r="687" spans="1:20" ht="17.25" customHeight="1" x14ac:dyDescent="0.25">
      <c r="A687" s="230"/>
      <c r="B687" s="411"/>
      <c r="D687" s="342" t="s">
        <v>502</v>
      </c>
      <c r="E687" s="204"/>
      <c r="F687" s="204"/>
      <c r="G687" s="204"/>
      <c r="H687" s="394"/>
      <c r="I687" s="394"/>
      <c r="J687" s="397">
        <f>WS!F176</f>
        <v>375000</v>
      </c>
      <c r="L687" s="398">
        <f>WS!G176</f>
        <v>869500</v>
      </c>
      <c r="N687" s="321">
        <f>WS!H176</f>
        <v>329000</v>
      </c>
      <c r="P687" s="321">
        <f>WS!I176</f>
        <v>1132000</v>
      </c>
      <c r="R687" s="397">
        <f>WS!L187</f>
        <v>0</v>
      </c>
      <c r="T687" s="397">
        <f>WS!M187</f>
        <v>8073000</v>
      </c>
    </row>
    <row r="688" spans="1:20" ht="17.25" customHeight="1" x14ac:dyDescent="0.25">
      <c r="A688" s="230"/>
      <c r="B688" s="411"/>
      <c r="D688" s="342" t="s">
        <v>503</v>
      </c>
      <c r="E688" s="204"/>
      <c r="F688" s="204"/>
      <c r="G688" s="204"/>
      <c r="H688" s="394"/>
      <c r="I688" s="394"/>
      <c r="J688" s="397">
        <f>WS!F175</f>
        <v>1097000</v>
      </c>
      <c r="L688" s="398">
        <f>WS!G175</f>
        <v>2532000</v>
      </c>
      <c r="N688" s="397">
        <f>WS!H175</f>
        <v>2463000</v>
      </c>
      <c r="P688" s="397">
        <f>WS!I175</f>
        <v>303000</v>
      </c>
      <c r="R688" s="397">
        <f>WS!L174</f>
        <v>13850401</v>
      </c>
      <c r="T688" s="397">
        <f>WS!M174</f>
        <v>23633550</v>
      </c>
    </row>
    <row r="689" spans="1:20" ht="17.25" customHeight="1" x14ac:dyDescent="0.25">
      <c r="A689" s="230"/>
      <c r="B689" s="411"/>
      <c r="D689" s="342" t="s">
        <v>504</v>
      </c>
      <c r="E689" s="204"/>
      <c r="F689" s="204"/>
      <c r="G689" s="204"/>
      <c r="H689" s="394"/>
      <c r="I689" s="394"/>
      <c r="J689" s="321">
        <f>WS!F170</f>
        <v>49000000</v>
      </c>
      <c r="K689" s="17"/>
      <c r="L689" s="412">
        <f>WS!G170</f>
        <v>0</v>
      </c>
      <c r="N689" s="397">
        <f>WS!H170</f>
        <v>139650000</v>
      </c>
      <c r="P689" s="397">
        <f>WS!I170</f>
        <v>0</v>
      </c>
      <c r="R689" s="321">
        <f>WS!L191</f>
        <v>0</v>
      </c>
      <c r="T689" s="321">
        <f>WS!M191</f>
        <v>3000000</v>
      </c>
    </row>
    <row r="690" spans="1:20" ht="17.25" hidden="1" customHeight="1" x14ac:dyDescent="0.25">
      <c r="A690" s="230"/>
      <c r="B690" s="411"/>
      <c r="D690" s="342" t="s">
        <v>505</v>
      </c>
      <c r="E690" s="204"/>
      <c r="F690" s="204"/>
      <c r="G690" s="204"/>
      <c r="H690" s="394"/>
      <c r="I690" s="394"/>
      <c r="J690" s="397">
        <f>WS!F187</f>
        <v>0</v>
      </c>
      <c r="L690" s="398">
        <f>WS!I187</f>
        <v>0</v>
      </c>
      <c r="N690" s="397">
        <v>0</v>
      </c>
      <c r="P690" s="397">
        <v>0</v>
      </c>
      <c r="R690" s="397">
        <f>WS!L192</f>
        <v>2000000</v>
      </c>
      <c r="T690" s="397">
        <f>WS!M192</f>
        <v>1181900</v>
      </c>
    </row>
    <row r="691" spans="1:20" ht="17.25" hidden="1" customHeight="1" x14ac:dyDescent="0.25">
      <c r="A691" s="230"/>
      <c r="B691" s="411"/>
      <c r="D691" s="342" t="s">
        <v>506</v>
      </c>
      <c r="E691" s="204"/>
      <c r="F691" s="204"/>
      <c r="G691" s="204"/>
      <c r="H691" s="394"/>
      <c r="I691" s="394"/>
      <c r="J691" s="321">
        <f>WS!F191</f>
        <v>0</v>
      </c>
      <c r="K691" s="17"/>
      <c r="L691" s="412">
        <f>WS!G191</f>
        <v>0</v>
      </c>
      <c r="N691" s="321">
        <f>WS!J178</f>
        <v>0</v>
      </c>
      <c r="P691" s="321">
        <f>WS!K178</f>
        <v>0</v>
      </c>
      <c r="R691" s="321">
        <f>WS!L178</f>
        <v>0</v>
      </c>
      <c r="T691" s="321">
        <f>WS!M178</f>
        <v>0</v>
      </c>
    </row>
    <row r="692" spans="1:20" ht="17.25" hidden="1" customHeight="1" x14ac:dyDescent="0.25">
      <c r="A692" s="230"/>
      <c r="B692" s="411"/>
      <c r="D692" s="342" t="s">
        <v>507</v>
      </c>
      <c r="E692" s="204"/>
      <c r="F692" s="204"/>
      <c r="G692" s="204"/>
      <c r="H692" s="394"/>
      <c r="I692" s="394"/>
      <c r="J692" s="321">
        <f>WS!F178</f>
        <v>0</v>
      </c>
      <c r="K692" s="17"/>
      <c r="L692" s="412">
        <f>WS!I178</f>
        <v>0</v>
      </c>
      <c r="N692" s="397">
        <v>0</v>
      </c>
      <c r="P692" s="397">
        <f>WS!K193</f>
        <v>0</v>
      </c>
      <c r="R692" s="397">
        <f>WS!L193</f>
        <v>85500</v>
      </c>
      <c r="T692" s="397">
        <f>WS!M193</f>
        <v>99000</v>
      </c>
    </row>
    <row r="693" spans="1:20" ht="17.25" customHeight="1" x14ac:dyDescent="0.25">
      <c r="A693" s="230"/>
      <c r="B693" s="396"/>
      <c r="D693" s="342" t="s">
        <v>508</v>
      </c>
      <c r="E693" s="204"/>
      <c r="F693" s="204"/>
      <c r="G693" s="204"/>
      <c r="H693" s="394"/>
      <c r="I693" s="394"/>
      <c r="J693" s="397">
        <f>WS!F226</f>
        <v>5500000</v>
      </c>
      <c r="L693" s="398">
        <f>WS!G226</f>
        <v>7000000</v>
      </c>
      <c r="N693" s="397">
        <f>WS!H226</f>
        <v>0</v>
      </c>
      <c r="P693" s="397">
        <f>WS!I226</f>
        <v>0</v>
      </c>
      <c r="R693" s="397">
        <f>WS!L224</f>
        <v>31650000</v>
      </c>
      <c r="T693" s="397">
        <f>WS!M224</f>
        <v>7200000</v>
      </c>
    </row>
    <row r="694" spans="1:20" ht="17.25" hidden="1" customHeight="1" x14ac:dyDescent="0.25">
      <c r="A694" s="230"/>
      <c r="B694" s="411"/>
      <c r="D694" s="342" t="s">
        <v>509</v>
      </c>
      <c r="E694" s="204"/>
      <c r="F694" s="204"/>
      <c r="G694" s="204"/>
      <c r="H694" s="394"/>
      <c r="I694" s="394"/>
      <c r="J694" s="397">
        <f>WS!F178</f>
        <v>0</v>
      </c>
      <c r="L694" s="398">
        <f>WS!I178</f>
        <v>0</v>
      </c>
      <c r="N694" s="402">
        <f>WS!J189</f>
        <v>0</v>
      </c>
      <c r="P694" s="402">
        <f>WS!L189</f>
        <v>0</v>
      </c>
      <c r="R694" s="402">
        <f>WS!N189</f>
        <v>0</v>
      </c>
      <c r="T694" s="402">
        <f>WS!P189</f>
        <v>0</v>
      </c>
    </row>
    <row r="695" spans="1:20" ht="17.25" hidden="1" customHeight="1" x14ac:dyDescent="0.25">
      <c r="A695" s="230"/>
      <c r="B695" s="411"/>
      <c r="D695" s="342" t="s">
        <v>510</v>
      </c>
      <c r="E695" s="204"/>
      <c r="F695" s="204"/>
      <c r="G695" s="204"/>
      <c r="H695" s="394"/>
      <c r="I695" s="394"/>
      <c r="J695" s="397">
        <f>WS!I189</f>
        <v>0</v>
      </c>
      <c r="L695" s="403">
        <f>WS!F189</f>
        <v>0</v>
      </c>
      <c r="N695" s="397">
        <f>WS!J179</f>
        <v>0</v>
      </c>
      <c r="P695" s="397">
        <v>0</v>
      </c>
      <c r="R695" s="397">
        <f>WS!L179</f>
        <v>94597000</v>
      </c>
      <c r="T695" s="397">
        <f>WS!M179</f>
        <v>36700000</v>
      </c>
    </row>
    <row r="696" spans="1:20" ht="17.25" customHeight="1" x14ac:dyDescent="0.25">
      <c r="A696" s="230"/>
      <c r="B696" s="411"/>
      <c r="D696" s="342" t="s">
        <v>511</v>
      </c>
      <c r="E696" s="204"/>
      <c r="F696" s="204"/>
      <c r="G696" s="204"/>
      <c r="H696" s="394"/>
      <c r="I696" s="394"/>
      <c r="J696" s="397">
        <f>WS!F193</f>
        <v>72000</v>
      </c>
      <c r="L696" s="398">
        <f>WS!G193</f>
        <v>0</v>
      </c>
      <c r="N696" s="397">
        <f>WS!H193</f>
        <v>0</v>
      </c>
      <c r="P696" s="397">
        <f>WS!I193</f>
        <v>0</v>
      </c>
      <c r="R696" s="397">
        <f>WS!L178</f>
        <v>0</v>
      </c>
      <c r="T696" s="397">
        <f>WS!M178</f>
        <v>0</v>
      </c>
    </row>
    <row r="697" spans="1:20" ht="17.25" customHeight="1" thickBot="1" x14ac:dyDescent="0.3">
      <c r="A697" s="230"/>
      <c r="B697" s="411"/>
      <c r="D697" s="204" t="s">
        <v>448</v>
      </c>
      <c r="E697" s="204"/>
      <c r="F697" s="204"/>
      <c r="G697" s="204"/>
      <c r="H697" s="394"/>
      <c r="I697" s="394"/>
      <c r="J697" s="400">
        <f>SUM(J676:J696)</f>
        <v>336285785</v>
      </c>
      <c r="L697" s="400">
        <f>SUM(L676:L696)</f>
        <v>205610804</v>
      </c>
      <c r="N697" s="400">
        <f>SUM(N676:N696)</f>
        <v>749515946</v>
      </c>
      <c r="P697" s="400">
        <f>SUM(P676:P696)</f>
        <v>335044435</v>
      </c>
      <c r="R697" s="400">
        <f>SUM(R676:R696)</f>
        <v>214778718</v>
      </c>
      <c r="T697" s="397"/>
    </row>
    <row r="698" spans="1:20" ht="17.25" customHeight="1" thickTop="1" x14ac:dyDescent="0.25">
      <c r="A698" s="230"/>
      <c r="B698" s="411"/>
      <c r="D698" s="342"/>
      <c r="E698" s="204"/>
      <c r="F698" s="204"/>
      <c r="G698" s="204"/>
      <c r="H698" s="394"/>
      <c r="I698" s="394"/>
      <c r="J698" s="397"/>
      <c r="L698" s="398"/>
      <c r="N698" s="397"/>
      <c r="P698" s="397"/>
      <c r="R698" s="397"/>
      <c r="T698" s="397"/>
    </row>
    <row r="699" spans="1:20" ht="16.5" x14ac:dyDescent="0.25">
      <c r="A699" s="230"/>
      <c r="B699" s="396"/>
      <c r="C699" s="204"/>
      <c r="D699" s="204"/>
      <c r="E699" s="204"/>
      <c r="F699" s="204"/>
      <c r="G699" s="204"/>
      <c r="H699" s="394"/>
      <c r="I699" s="394"/>
      <c r="J699" s="350" t="str">
        <f>J674</f>
        <v>Januari</v>
      </c>
      <c r="L699" s="350" t="str">
        <f>L674</f>
        <v>Februari</v>
      </c>
      <c r="N699" s="284" t="str">
        <f>N674</f>
        <v>Maret</v>
      </c>
      <c r="P699" s="284" t="str">
        <f>P674</f>
        <v>April</v>
      </c>
      <c r="R699" s="284" t="str">
        <f>R674</f>
        <v>Mei</v>
      </c>
      <c r="T699" s="284" t="s">
        <v>52</v>
      </c>
    </row>
    <row r="700" spans="1:20" ht="17.25" customHeight="1" x14ac:dyDescent="0.25">
      <c r="A700" s="230"/>
      <c r="B700" s="396"/>
      <c r="C700" s="368" t="s">
        <v>108</v>
      </c>
      <c r="D700" s="204"/>
      <c r="E700" s="204"/>
      <c r="F700" s="204"/>
      <c r="G700" s="204"/>
      <c r="H700" s="394"/>
      <c r="I700" s="394"/>
      <c r="J700" s="397"/>
      <c r="L700" s="403"/>
    </row>
    <row r="701" spans="1:20" ht="17.25" customHeight="1" x14ac:dyDescent="0.25">
      <c r="A701" s="230"/>
      <c r="B701" s="396"/>
      <c r="D701" s="342" t="s">
        <v>512</v>
      </c>
      <c r="E701" s="204"/>
      <c r="F701" s="204"/>
      <c r="G701" s="204"/>
      <c r="H701" s="394"/>
      <c r="I701" s="394"/>
      <c r="J701" s="397">
        <f>WS!F181</f>
        <v>13614904.33</v>
      </c>
      <c r="L701" s="398">
        <f>WS!G181</f>
        <v>13614904.17</v>
      </c>
      <c r="N701" s="397">
        <f>WS!H181</f>
        <v>13614904</v>
      </c>
      <c r="P701" s="397">
        <f>WS!I181</f>
        <v>13614904</v>
      </c>
      <c r="R701" s="397">
        <f>WS!L181</f>
        <v>0</v>
      </c>
      <c r="T701" s="397">
        <f>WS!M181</f>
        <v>163378850</v>
      </c>
    </row>
    <row r="702" spans="1:20" ht="17.25" customHeight="1" x14ac:dyDescent="0.25">
      <c r="A702" s="230"/>
      <c r="B702" s="396"/>
      <c r="D702" s="342" t="s">
        <v>513</v>
      </c>
      <c r="E702" s="204"/>
      <c r="F702" s="204"/>
      <c r="G702" s="204"/>
      <c r="H702" s="394"/>
      <c r="I702" s="394"/>
      <c r="J702" s="397">
        <f>WS!F184</f>
        <v>6387175</v>
      </c>
      <c r="L702" s="398">
        <f>WS!G184</f>
        <v>6387175</v>
      </c>
      <c r="N702" s="397">
        <f>WS!H184</f>
        <v>6314300</v>
      </c>
      <c r="P702" s="397">
        <f>WS!I184</f>
        <v>6314300</v>
      </c>
      <c r="R702" s="397">
        <f>WS!L182</f>
        <v>0</v>
      </c>
      <c r="T702" s="397">
        <f>WS!M182</f>
        <v>29841519.690000001</v>
      </c>
    </row>
    <row r="703" spans="1:20" ht="17.25" customHeight="1" x14ac:dyDescent="0.25">
      <c r="A703" s="230"/>
      <c r="B703" s="396"/>
      <c r="D703" s="342" t="s">
        <v>514</v>
      </c>
      <c r="E703" s="204"/>
      <c r="F703" s="204"/>
      <c r="G703" s="204"/>
      <c r="H703" s="394"/>
      <c r="I703" s="394"/>
      <c r="J703" s="397">
        <f>WS!F182</f>
        <v>5968303.9400000004</v>
      </c>
      <c r="L703" s="398">
        <f>WS!G182</f>
        <v>5968303.9400000004</v>
      </c>
      <c r="N703" s="397">
        <f>WS!H182</f>
        <v>5968303.9400000004</v>
      </c>
      <c r="P703" s="397">
        <f>WS!I182</f>
        <v>5968303.9400000004</v>
      </c>
      <c r="R703" s="397">
        <f>WS!L184</f>
        <v>0</v>
      </c>
      <c r="T703" s="397">
        <f>WS!M184</f>
        <v>29620166.670000002</v>
      </c>
    </row>
    <row r="704" spans="1:20" ht="17.25" customHeight="1" x14ac:dyDescent="0.25">
      <c r="A704" s="230"/>
      <c r="B704" s="396"/>
      <c r="D704" s="342" t="s">
        <v>515</v>
      </c>
      <c r="E704" s="204"/>
      <c r="F704" s="204"/>
      <c r="G704" s="204"/>
      <c r="H704" s="394"/>
      <c r="I704" s="394"/>
      <c r="J704" s="397">
        <f>WS!F183</f>
        <v>18750</v>
      </c>
      <c r="L704" s="398">
        <f>WS!G183</f>
        <v>18750</v>
      </c>
      <c r="N704" s="397">
        <f>WS!H183</f>
        <v>18750</v>
      </c>
      <c r="P704" s="397">
        <f>WS!I183</f>
        <v>18750</v>
      </c>
      <c r="R704" s="397">
        <f>WS!L183</f>
        <v>0</v>
      </c>
      <c r="T704" s="397">
        <f>WS!M183</f>
        <v>18750</v>
      </c>
    </row>
    <row r="705" spans="1:20" ht="17.25" customHeight="1" thickBot="1" x14ac:dyDescent="0.3">
      <c r="A705" s="230"/>
      <c r="B705" s="396"/>
      <c r="C705" s="342"/>
      <c r="D705" s="204" t="s">
        <v>448</v>
      </c>
      <c r="E705" s="204"/>
      <c r="F705" s="204"/>
      <c r="G705" s="204"/>
      <c r="H705" s="394"/>
      <c r="I705" s="394"/>
      <c r="J705" s="406">
        <f>SUM(J701:J704)</f>
        <v>25989133.27</v>
      </c>
      <c r="L705" s="406">
        <f>SUM(L701:L704)</f>
        <v>25989133.110000003</v>
      </c>
      <c r="N705" s="406">
        <f>SUM(N701:N704)</f>
        <v>25916257.940000001</v>
      </c>
      <c r="P705" s="406">
        <f>SUM(P701:P704)</f>
        <v>25916257.940000001</v>
      </c>
      <c r="R705" s="406">
        <f>SUM(R701:R704)</f>
        <v>0</v>
      </c>
      <c r="T705" s="406">
        <f>SUM(T701:T704)</f>
        <v>222859286.36000001</v>
      </c>
    </row>
    <row r="706" spans="1:20" ht="17.25" customHeight="1" thickTop="1" x14ac:dyDescent="0.25">
      <c r="A706" s="230"/>
      <c r="B706" s="396"/>
      <c r="D706" s="342"/>
      <c r="E706" s="204"/>
      <c r="F706" s="204"/>
      <c r="G706" s="204"/>
      <c r="H706" s="394"/>
      <c r="I706" s="394"/>
      <c r="J706" s="397"/>
      <c r="L706" s="403"/>
    </row>
    <row r="707" spans="1:20" ht="16.5" x14ac:dyDescent="0.25">
      <c r="A707" s="230"/>
      <c r="B707" s="396"/>
      <c r="C707" s="204"/>
      <c r="D707" s="204"/>
      <c r="E707" s="204"/>
      <c r="F707" s="204"/>
      <c r="G707" s="204"/>
      <c r="H707" s="394"/>
      <c r="I707" s="394"/>
      <c r="J707" s="350" t="str">
        <f>J699</f>
        <v>Januari</v>
      </c>
      <c r="L707" s="350" t="str">
        <f>L699</f>
        <v>Februari</v>
      </c>
      <c r="N707" s="284" t="str">
        <f>N699</f>
        <v>Maret</v>
      </c>
      <c r="P707" s="284" t="str">
        <f>P699</f>
        <v>April</v>
      </c>
      <c r="R707" s="284" t="str">
        <f>R699</f>
        <v>Mei</v>
      </c>
      <c r="T707" s="284" t="s">
        <v>52</v>
      </c>
    </row>
    <row r="708" spans="1:20" ht="17.25" customHeight="1" x14ac:dyDescent="0.25">
      <c r="A708" s="230"/>
      <c r="B708" s="396"/>
      <c r="C708" s="19" t="s">
        <v>106</v>
      </c>
      <c r="D708" s="342"/>
      <c r="E708" s="204"/>
      <c r="F708" s="204"/>
      <c r="G708" s="204"/>
      <c r="H708" s="394"/>
      <c r="I708" s="394"/>
      <c r="J708" s="397"/>
      <c r="L708" s="403"/>
    </row>
    <row r="709" spans="1:20" ht="17.25" customHeight="1" x14ac:dyDescent="0.25">
      <c r="A709" s="230"/>
      <c r="B709" s="396"/>
      <c r="D709" s="342" t="s">
        <v>516</v>
      </c>
      <c r="E709" s="204"/>
      <c r="F709" s="204"/>
      <c r="G709" s="204"/>
      <c r="H709" s="394"/>
      <c r="I709" s="394"/>
      <c r="J709" s="397">
        <f>WS!F188</f>
        <v>342025000</v>
      </c>
      <c r="L709" s="398">
        <f>WS!G188</f>
        <v>612460000</v>
      </c>
      <c r="N709" s="397">
        <f>WS!H188</f>
        <v>371000000</v>
      </c>
      <c r="P709" s="397">
        <f>WS!I188</f>
        <v>890300000</v>
      </c>
      <c r="R709" s="397">
        <f>WS!L188</f>
        <v>1020700000</v>
      </c>
      <c r="T709" s="397">
        <f>WS!M188</f>
        <v>394800000</v>
      </c>
    </row>
    <row r="710" spans="1:20" ht="17.25" customHeight="1" x14ac:dyDescent="0.25">
      <c r="A710" s="230"/>
      <c r="B710" s="396"/>
      <c r="D710" s="342" t="s">
        <v>517</v>
      </c>
      <c r="E710" s="204"/>
      <c r="F710" s="204"/>
      <c r="G710" s="204"/>
      <c r="H710" s="394"/>
      <c r="I710" s="394"/>
      <c r="J710" s="397">
        <f>WS!F194</f>
        <v>0</v>
      </c>
      <c r="L710" s="398">
        <f>WS!G194</f>
        <v>40000000</v>
      </c>
      <c r="N710" s="397">
        <f>WS!H194</f>
        <v>50000000</v>
      </c>
      <c r="P710" s="397">
        <f>WS!I194</f>
        <v>40000000</v>
      </c>
      <c r="R710" s="397">
        <f>WS!L194</f>
        <v>50000000</v>
      </c>
      <c r="T710" s="397">
        <f>WS!M194</f>
        <v>4000000</v>
      </c>
    </row>
    <row r="711" spans="1:20" ht="17.25" customHeight="1" x14ac:dyDescent="0.25">
      <c r="A711" s="230"/>
      <c r="B711" s="396"/>
      <c r="D711" s="342" t="s">
        <v>518</v>
      </c>
      <c r="E711" s="204"/>
      <c r="F711" s="204"/>
      <c r="G711" s="204"/>
      <c r="H711" s="394"/>
      <c r="I711" s="394"/>
      <c r="J711" s="397">
        <f>WS!F185</f>
        <v>1945000</v>
      </c>
      <c r="L711" s="398">
        <f>WS!G185</f>
        <v>0</v>
      </c>
      <c r="N711" s="397">
        <f>WS!H185</f>
        <v>2031700</v>
      </c>
      <c r="P711" s="397">
        <f>WS!I185</f>
        <v>10056885</v>
      </c>
      <c r="R711" s="397">
        <f>WS!L185</f>
        <v>410000</v>
      </c>
      <c r="T711" s="397">
        <f>WS!M185</f>
        <v>1175000</v>
      </c>
    </row>
    <row r="712" spans="1:20" ht="17.25" customHeight="1" thickBot="1" x14ac:dyDescent="0.3">
      <c r="A712" s="230"/>
      <c r="B712" s="396"/>
      <c r="C712" s="342"/>
      <c r="D712" s="204" t="s">
        <v>448</v>
      </c>
      <c r="E712" s="204"/>
      <c r="F712" s="204"/>
      <c r="G712" s="204"/>
      <c r="H712" s="394"/>
      <c r="I712" s="394"/>
      <c r="J712" s="406">
        <f>SUM(J709:J711)</f>
        <v>343970000</v>
      </c>
      <c r="L712" s="406">
        <f>SUM(L709:L711)</f>
        <v>652460000</v>
      </c>
      <c r="N712" s="406">
        <f>SUM(N709:N711)</f>
        <v>423031700</v>
      </c>
      <c r="P712" s="406">
        <f>SUM(P709:P711)</f>
        <v>940356885</v>
      </c>
      <c r="R712" s="406">
        <f>SUM(R709:R711)</f>
        <v>1071110000</v>
      </c>
      <c r="T712" s="406">
        <f>SUM(T709:T711)</f>
        <v>399975000</v>
      </c>
    </row>
    <row r="713" spans="1:20" ht="17.25" customHeight="1" thickTop="1" x14ac:dyDescent="0.25">
      <c r="A713" s="230"/>
      <c r="B713" s="396"/>
      <c r="C713" s="342"/>
      <c r="D713" s="204"/>
      <c r="E713" s="204"/>
      <c r="F713" s="204"/>
      <c r="G713" s="204"/>
      <c r="H713" s="394"/>
      <c r="I713" s="394"/>
      <c r="J713" s="413"/>
      <c r="L713" s="413"/>
      <c r="N713" s="413"/>
      <c r="P713" s="413"/>
      <c r="R713" s="413"/>
      <c r="T713" s="413"/>
    </row>
    <row r="714" spans="1:20" ht="16.5" x14ac:dyDescent="0.25">
      <c r="A714" s="230"/>
      <c r="B714" s="396"/>
      <c r="C714" s="204"/>
      <c r="D714" s="204"/>
      <c r="E714" s="204"/>
      <c r="F714" s="204"/>
      <c r="G714" s="204"/>
      <c r="H714" s="394"/>
      <c r="I714" s="394"/>
      <c r="J714" s="350" t="str">
        <f>J707</f>
        <v>Januari</v>
      </c>
      <c r="L714" s="350" t="str">
        <f>L707</f>
        <v>Februari</v>
      </c>
      <c r="N714" s="284" t="str">
        <f>N707</f>
        <v>Maret</v>
      </c>
      <c r="P714" s="284" t="str">
        <f>P707</f>
        <v>April</v>
      </c>
      <c r="R714" s="284" t="str">
        <f>R707</f>
        <v>Mei</v>
      </c>
      <c r="T714" s="284" t="s">
        <v>52</v>
      </c>
    </row>
    <row r="715" spans="1:20" s="19" customFormat="1" ht="17.25" customHeight="1" x14ac:dyDescent="0.25">
      <c r="A715" s="230"/>
      <c r="B715" s="396"/>
      <c r="C715" s="368" t="s">
        <v>109</v>
      </c>
      <c r="D715" s="204"/>
      <c r="E715" s="204"/>
      <c r="F715" s="204"/>
      <c r="G715" s="204"/>
      <c r="H715" s="394"/>
      <c r="I715" s="394"/>
      <c r="J715" s="402"/>
      <c r="K715" s="360"/>
      <c r="L715" s="403"/>
    </row>
    <row r="716" spans="1:20" ht="17.25" customHeight="1" x14ac:dyDescent="0.25">
      <c r="A716" s="230"/>
      <c r="B716" s="396"/>
      <c r="D716" s="342" t="s">
        <v>519</v>
      </c>
      <c r="E716" s="204"/>
      <c r="F716" s="204"/>
      <c r="G716" s="204"/>
      <c r="H716" s="394"/>
      <c r="I716" s="394"/>
      <c r="J716" s="397">
        <f>WS!F196</f>
        <v>7617533</v>
      </c>
      <c r="L716" s="398">
        <f>WS!G196</f>
        <v>4505433</v>
      </c>
      <c r="N716" s="397">
        <f>WS!H196</f>
        <v>9820333</v>
      </c>
      <c r="P716" s="397">
        <f>WS!I196</f>
        <v>12957493</v>
      </c>
      <c r="R716" s="397">
        <f>WS!L197</f>
        <v>684519</v>
      </c>
      <c r="T716" s="397">
        <f>WS!M197</f>
        <v>9353162</v>
      </c>
    </row>
    <row r="717" spans="1:20" ht="17.25" customHeight="1" x14ac:dyDescent="0.25">
      <c r="A717" s="230"/>
      <c r="B717" s="396"/>
      <c r="D717" s="342" t="s">
        <v>520</v>
      </c>
      <c r="E717" s="204"/>
      <c r="F717" s="204"/>
      <c r="G717" s="204"/>
      <c r="H717" s="394"/>
      <c r="I717" s="394"/>
      <c r="J717" s="397">
        <f>WS!F197</f>
        <v>1232237</v>
      </c>
      <c r="L717" s="398">
        <f>WS!G197</f>
        <v>1009519</v>
      </c>
      <c r="N717" s="397">
        <f>WS!H197</f>
        <v>1436825</v>
      </c>
      <c r="P717" s="397">
        <f>WS!I197</f>
        <v>791960</v>
      </c>
      <c r="R717" s="397">
        <f>WS!L196</f>
        <v>3782687</v>
      </c>
      <c r="T717" s="397">
        <f>WS!M196</f>
        <v>13257342</v>
      </c>
    </row>
    <row r="718" spans="1:20" ht="17.25" customHeight="1" x14ac:dyDescent="0.25">
      <c r="A718" s="230"/>
      <c r="B718" s="396"/>
      <c r="D718" s="342" t="s">
        <v>521</v>
      </c>
      <c r="E718" s="204"/>
      <c r="F718" s="204"/>
      <c r="G718" s="204"/>
      <c r="H718" s="394"/>
      <c r="I718" s="394"/>
      <c r="J718" s="397">
        <f>WS!F199</f>
        <v>0</v>
      </c>
      <c r="L718" s="398">
        <f>WS!G199</f>
        <v>7044700</v>
      </c>
      <c r="N718" s="397">
        <f>WS!H199</f>
        <v>1924900</v>
      </c>
      <c r="P718" s="397">
        <f>WS!I199</f>
        <v>350000</v>
      </c>
      <c r="R718" s="397">
        <f>WS!L199</f>
        <v>0</v>
      </c>
      <c r="T718" s="397">
        <f>WS!M199</f>
        <v>0</v>
      </c>
    </row>
    <row r="719" spans="1:20" ht="17.25" hidden="1" customHeight="1" x14ac:dyDescent="0.25">
      <c r="A719" s="230"/>
      <c r="B719" s="396"/>
      <c r="D719" s="342" t="s">
        <v>522</v>
      </c>
      <c r="E719" s="204"/>
      <c r="F719" s="204"/>
      <c r="G719" s="204"/>
      <c r="H719" s="394"/>
      <c r="I719" s="394"/>
      <c r="J719" s="397">
        <f>WS!F204</f>
        <v>0</v>
      </c>
      <c r="L719" s="398">
        <f>WS!G204</f>
        <v>0</v>
      </c>
      <c r="N719" s="397">
        <f>WS!J204</f>
        <v>0</v>
      </c>
      <c r="P719" s="397">
        <f>WS!K204</f>
        <v>0</v>
      </c>
      <c r="R719" s="397">
        <f>WS!L204</f>
        <v>0</v>
      </c>
      <c r="T719" s="397">
        <f>WS!M204</f>
        <v>0</v>
      </c>
    </row>
    <row r="720" spans="1:20" ht="17.25" hidden="1" customHeight="1" x14ac:dyDescent="0.25">
      <c r="A720" s="230"/>
      <c r="B720" s="396"/>
      <c r="D720" s="342" t="s">
        <v>523</v>
      </c>
      <c r="E720" s="204"/>
      <c r="F720" s="204"/>
      <c r="G720" s="204"/>
      <c r="H720" s="394"/>
      <c r="I720" s="394"/>
      <c r="J720" s="397">
        <f>WS!I206</f>
        <v>0</v>
      </c>
      <c r="L720" s="398">
        <f>WS!F206</f>
        <v>0</v>
      </c>
      <c r="N720" s="397">
        <f>WS!J206</f>
        <v>0</v>
      </c>
      <c r="P720" s="397">
        <f>WS!L206</f>
        <v>0</v>
      </c>
      <c r="R720" s="397">
        <f>WS!N206</f>
        <v>0</v>
      </c>
      <c r="T720" s="397">
        <f>WS!P206</f>
        <v>0</v>
      </c>
    </row>
    <row r="721" spans="1:22" ht="17.25" hidden="1" customHeight="1" x14ac:dyDescent="0.25">
      <c r="A721" s="230"/>
      <c r="B721" s="396"/>
      <c r="D721" s="342" t="s">
        <v>524</v>
      </c>
      <c r="E721" s="204"/>
      <c r="F721" s="204"/>
      <c r="G721" s="204"/>
      <c r="H721" s="394"/>
      <c r="I721" s="394"/>
      <c r="J721" s="397">
        <f>WS!I198</f>
        <v>0</v>
      </c>
      <c r="L721" s="398">
        <f>WS!F198</f>
        <v>0</v>
      </c>
      <c r="N721" s="397">
        <f>WS!J198</f>
        <v>0</v>
      </c>
      <c r="P721" s="397">
        <f>WS!L198</f>
        <v>0</v>
      </c>
      <c r="R721" s="397">
        <f>WS!N198</f>
        <v>0</v>
      </c>
      <c r="T721" s="397">
        <f>WS!P198</f>
        <v>0</v>
      </c>
    </row>
    <row r="722" spans="1:22" ht="17.25" customHeight="1" thickBot="1" x14ac:dyDescent="0.3">
      <c r="A722" s="230"/>
      <c r="B722" s="396"/>
      <c r="C722" s="342"/>
      <c r="D722" s="204" t="s">
        <v>448</v>
      </c>
      <c r="E722" s="204"/>
      <c r="F722" s="204"/>
      <c r="G722" s="204"/>
      <c r="H722" s="394"/>
      <c r="I722" s="394"/>
      <c r="J722" s="406">
        <f>SUM(J716:J721)</f>
        <v>8849770</v>
      </c>
      <c r="L722" s="406">
        <f>SUM(L716:L721)</f>
        <v>12559652</v>
      </c>
      <c r="N722" s="406">
        <f>SUM(N716:N721)</f>
        <v>13182058</v>
      </c>
      <c r="P722" s="406">
        <f>SUM(P716:P721)</f>
        <v>14099453</v>
      </c>
      <c r="R722" s="406">
        <f>SUM(R716:R721)</f>
        <v>4467206</v>
      </c>
      <c r="T722" s="406">
        <f>SUM(T716:T721)</f>
        <v>22610504</v>
      </c>
    </row>
    <row r="723" spans="1:22" ht="17.25" customHeight="1" thickTop="1" x14ac:dyDescent="0.25">
      <c r="A723" s="230"/>
      <c r="B723" s="396"/>
      <c r="C723" s="342"/>
      <c r="D723" s="204"/>
      <c r="E723" s="204"/>
      <c r="F723" s="204"/>
      <c r="G723" s="204"/>
      <c r="H723" s="394"/>
      <c r="I723" s="394"/>
      <c r="J723" s="397"/>
      <c r="L723" s="403"/>
    </row>
    <row r="724" spans="1:22" ht="16.5" x14ac:dyDescent="0.25">
      <c r="A724" s="230"/>
      <c r="B724" s="396"/>
      <c r="C724" s="204"/>
      <c r="D724" s="204"/>
      <c r="E724" s="204"/>
      <c r="F724" s="204"/>
      <c r="G724" s="204"/>
      <c r="H724" s="394"/>
      <c r="I724" s="394"/>
      <c r="J724" s="350" t="str">
        <f>J714</f>
        <v>Januari</v>
      </c>
      <c r="L724" s="350" t="str">
        <f>L714</f>
        <v>Februari</v>
      </c>
      <c r="N724" s="284" t="str">
        <f>N714</f>
        <v>Maret</v>
      </c>
      <c r="P724" s="284" t="str">
        <f>P714</f>
        <v>April</v>
      </c>
      <c r="R724" s="284" t="str">
        <f>R714</f>
        <v>Mei</v>
      </c>
      <c r="T724" s="284" t="s">
        <v>52</v>
      </c>
    </row>
    <row r="725" spans="1:22" ht="17.25" customHeight="1" x14ac:dyDescent="0.25">
      <c r="A725" s="230"/>
      <c r="B725" s="396"/>
      <c r="C725" s="368" t="s">
        <v>525</v>
      </c>
      <c r="D725" s="204"/>
      <c r="E725" s="204"/>
      <c r="F725" s="204"/>
      <c r="G725" s="204"/>
      <c r="H725" s="394"/>
      <c r="I725" s="394"/>
      <c r="J725" s="397"/>
      <c r="L725" s="403"/>
    </row>
    <row r="726" spans="1:22" ht="17.25" customHeight="1" x14ac:dyDescent="0.25">
      <c r="A726" s="230"/>
      <c r="B726" s="396"/>
      <c r="D726" s="342" t="s">
        <v>526</v>
      </c>
      <c r="E726" s="204"/>
      <c r="F726" s="204"/>
      <c r="G726" s="204"/>
      <c r="H726" s="394"/>
      <c r="I726" s="394"/>
      <c r="J726" s="397">
        <f>WS!F203</f>
        <v>2319000</v>
      </c>
      <c r="L726" s="398">
        <f>WS!G203</f>
        <v>1660000</v>
      </c>
      <c r="N726" s="397">
        <f>WS!H203</f>
        <v>535000</v>
      </c>
      <c r="P726" s="397">
        <f>WS!I203</f>
        <v>23608000</v>
      </c>
      <c r="R726" s="397">
        <f>WS!L205</f>
        <v>815180.64</v>
      </c>
      <c r="T726" s="397">
        <f>WS!M205</f>
        <v>781278.55</v>
      </c>
    </row>
    <row r="727" spans="1:22" ht="17.25" customHeight="1" x14ac:dyDescent="0.25">
      <c r="A727" s="230"/>
      <c r="B727" s="396"/>
      <c r="D727" s="342" t="s">
        <v>527</v>
      </c>
      <c r="E727" s="204"/>
      <c r="F727" s="204"/>
      <c r="G727" s="204"/>
      <c r="H727" s="394"/>
      <c r="I727" s="394"/>
      <c r="J727" s="397">
        <f>WS!F205</f>
        <v>1052683.25</v>
      </c>
      <c r="L727" s="398">
        <f>WS!G205</f>
        <v>1203827.23</v>
      </c>
      <c r="N727" s="397">
        <f>WS!H205</f>
        <v>1701234.48</v>
      </c>
      <c r="P727" s="397">
        <f>WS!I205</f>
        <v>1676502.46</v>
      </c>
      <c r="R727" s="397">
        <f>WS!L201</f>
        <v>658693.68000000005</v>
      </c>
      <c r="T727" s="397">
        <f>WS!M201</f>
        <v>452300</v>
      </c>
    </row>
    <row r="728" spans="1:22" ht="17.25" customHeight="1" x14ac:dyDescent="0.25">
      <c r="A728" s="230"/>
      <c r="B728" s="396"/>
      <c r="D728" s="342" t="s">
        <v>528</v>
      </c>
      <c r="E728" s="204"/>
      <c r="F728" s="204"/>
      <c r="G728" s="204"/>
      <c r="H728" s="394"/>
      <c r="I728" s="394"/>
      <c r="J728" s="397">
        <f>WS!F201</f>
        <v>709804.57</v>
      </c>
      <c r="L728" s="398">
        <f>WS!G201</f>
        <v>486500</v>
      </c>
      <c r="N728" s="397">
        <f>WS!H201</f>
        <v>632500</v>
      </c>
      <c r="P728" s="397">
        <f>WS!I201</f>
        <v>694500</v>
      </c>
      <c r="R728" s="397">
        <f>WS!L203</f>
        <v>1500000</v>
      </c>
      <c r="T728" s="397">
        <f>WS!M203</f>
        <v>50000</v>
      </c>
    </row>
    <row r="729" spans="1:22" ht="17.25" customHeight="1" x14ac:dyDescent="0.25">
      <c r="A729" s="230"/>
      <c r="B729" s="396"/>
      <c r="D729" s="342" t="s">
        <v>529</v>
      </c>
      <c r="E729" s="204"/>
      <c r="F729" s="204"/>
      <c r="G729" s="204"/>
      <c r="H729" s="394"/>
      <c r="I729" s="394"/>
      <c r="J729" s="397">
        <f>WS!F200</f>
        <v>4000000</v>
      </c>
      <c r="L729" s="398">
        <f>WS!G200</f>
        <v>4000000</v>
      </c>
      <c r="N729" s="397">
        <f>WS!H200</f>
        <v>0</v>
      </c>
      <c r="P729" s="397">
        <f>WS!I200</f>
        <v>0</v>
      </c>
      <c r="R729" s="397">
        <f>WS!L200</f>
        <v>4000000</v>
      </c>
      <c r="T729" s="397">
        <f>WS!M200</f>
        <v>4000535.21</v>
      </c>
    </row>
    <row r="730" spans="1:22" ht="17.25" hidden="1" customHeight="1" x14ac:dyDescent="0.25">
      <c r="A730" s="230"/>
      <c r="B730" s="396"/>
      <c r="D730" s="342" t="s">
        <v>530</v>
      </c>
      <c r="E730" s="204"/>
      <c r="F730" s="204"/>
      <c r="G730" s="204"/>
      <c r="H730" s="394"/>
      <c r="I730" s="394"/>
      <c r="J730" s="397">
        <f>WS!F202</f>
        <v>0</v>
      </c>
      <c r="L730" s="398">
        <f>WS!G202</f>
        <v>0</v>
      </c>
      <c r="N730" s="402">
        <f>WS!J202</f>
        <v>0</v>
      </c>
      <c r="P730" s="402">
        <f>WS!I202</f>
        <v>0</v>
      </c>
      <c r="R730" s="397">
        <f>WS!L202</f>
        <v>10000</v>
      </c>
      <c r="T730" s="397">
        <f>WS!M202</f>
        <v>10000</v>
      </c>
    </row>
    <row r="731" spans="1:22" ht="17.25" hidden="1" customHeight="1" x14ac:dyDescent="0.25">
      <c r="A731" s="230"/>
      <c r="B731" s="396"/>
      <c r="D731" s="342" t="s">
        <v>531</v>
      </c>
      <c r="E731" s="204"/>
      <c r="F731" s="204"/>
      <c r="G731" s="204"/>
      <c r="H731" s="394"/>
      <c r="I731" s="394"/>
      <c r="J731" s="397">
        <f>WS!I207</f>
        <v>0</v>
      </c>
      <c r="L731" s="403">
        <f>WS!F207</f>
        <v>0</v>
      </c>
      <c r="N731" s="402">
        <f>WS!J207</f>
        <v>0</v>
      </c>
      <c r="P731" s="402">
        <f>WS!L207</f>
        <v>0</v>
      </c>
      <c r="R731" s="402">
        <f>WS!N207</f>
        <v>0</v>
      </c>
      <c r="T731" s="402">
        <f>WS!P207</f>
        <v>0</v>
      </c>
    </row>
    <row r="732" spans="1:22" ht="17.25" customHeight="1" thickBot="1" x14ac:dyDescent="0.3">
      <c r="A732" s="230"/>
      <c r="B732" s="396"/>
      <c r="C732" s="342"/>
      <c r="D732" s="204" t="s">
        <v>448</v>
      </c>
      <c r="E732" s="204"/>
      <c r="F732" s="204"/>
      <c r="G732" s="204"/>
      <c r="H732" s="394"/>
      <c r="I732" s="394"/>
      <c r="J732" s="406">
        <f>SUM(J726:J731)</f>
        <v>8081487.8200000003</v>
      </c>
      <c r="L732" s="406">
        <f>SUM(L726:L731)</f>
        <v>7350327.2300000004</v>
      </c>
      <c r="N732" s="406">
        <f>SUM(N726:N731)</f>
        <v>2868734.48</v>
      </c>
      <c r="P732" s="406">
        <f>SUM(P726:P731)</f>
        <v>25979002.460000001</v>
      </c>
      <c r="R732" s="406">
        <f>SUM(R726:R731)</f>
        <v>6983874.3200000003</v>
      </c>
      <c r="T732" s="406">
        <f>SUM(T726:T731)</f>
        <v>5294113.76</v>
      </c>
    </row>
    <row r="733" spans="1:22" ht="17.25" customHeight="1" thickTop="1" x14ac:dyDescent="0.25">
      <c r="A733" s="230"/>
      <c r="B733" s="396"/>
      <c r="C733" s="204"/>
      <c r="D733" s="204"/>
      <c r="E733" s="204"/>
      <c r="F733" s="204"/>
      <c r="G733" s="204"/>
      <c r="H733" s="394"/>
      <c r="I733" s="394"/>
      <c r="J733" s="402"/>
      <c r="L733" s="403"/>
    </row>
    <row r="734" spans="1:22" s="19" customFormat="1" ht="17.25" customHeight="1" thickBot="1" x14ac:dyDescent="0.3">
      <c r="A734" s="230"/>
      <c r="B734" s="396"/>
      <c r="D734" s="368" t="s">
        <v>532</v>
      </c>
      <c r="E734" s="204"/>
      <c r="F734" s="204"/>
      <c r="G734" s="204"/>
      <c r="H734" s="394"/>
      <c r="I734" s="394"/>
      <c r="J734" s="406">
        <f>SUM(J667,J672,J697,J705,J712,J722,J732)</f>
        <v>1196164176.0899999</v>
      </c>
      <c r="K734" s="360"/>
      <c r="L734" s="406">
        <f>SUM(L667,L672,L697,L705,L712,L722,L732)</f>
        <v>1144400825.3400002</v>
      </c>
      <c r="N734" s="406">
        <f>SUM(N667,N672,N697,N705,N712,N722,N732)</f>
        <v>1583857929.4200001</v>
      </c>
      <c r="P734" s="406">
        <f>SUM(P667,P672,P697,P705,P712,P722,P732)</f>
        <v>1753639954.4000001</v>
      </c>
      <c r="R734" s="406">
        <f ca="1">SUM(R667,R672,R697,R705,R712,R722,R732)</f>
        <v>1753639954.4000001</v>
      </c>
      <c r="T734" s="406" t="e">
        <f>SUM(#REF!,T705,T712,T722,T732)</f>
        <v>#REF!</v>
      </c>
      <c r="U734" s="414"/>
      <c r="V734" s="361">
        <f>U734-P734</f>
        <v>-1753639954.4000001</v>
      </c>
    </row>
    <row r="735" spans="1:22" s="417" customFormat="1" ht="17.25" customHeight="1" thickTop="1" x14ac:dyDescent="0.25">
      <c r="A735" s="415"/>
      <c r="B735" s="416"/>
      <c r="D735" s="418"/>
      <c r="E735" s="419"/>
      <c r="F735" s="419"/>
      <c r="G735" s="419"/>
      <c r="H735" s="420"/>
      <c r="I735" s="420"/>
      <c r="J735" s="421"/>
      <c r="K735" s="422"/>
      <c r="L735" s="421"/>
    </row>
    <row r="736" spans="1:22" s="417" customFormat="1" ht="17.25" customHeight="1" x14ac:dyDescent="0.25">
      <c r="A736" s="415"/>
      <c r="B736" s="416"/>
      <c r="D736" s="418"/>
      <c r="E736" s="419"/>
      <c r="F736" s="419"/>
      <c r="G736" s="419"/>
      <c r="H736" s="420"/>
      <c r="I736" s="420"/>
      <c r="J736" s="421"/>
      <c r="K736" s="422"/>
      <c r="L736" s="421"/>
    </row>
    <row r="737" spans="1:20" s="417" customFormat="1" ht="17.25" customHeight="1" x14ac:dyDescent="0.25">
      <c r="A737" s="415"/>
      <c r="B737" s="416"/>
      <c r="D737" s="418"/>
      <c r="E737" s="419"/>
      <c r="F737" s="419"/>
      <c r="G737" s="419"/>
      <c r="H737" s="420"/>
      <c r="I737" s="420"/>
      <c r="J737" s="421"/>
      <c r="K737" s="422"/>
      <c r="L737" s="421"/>
    </row>
    <row r="738" spans="1:20" s="417" customFormat="1" ht="17.25" customHeight="1" x14ac:dyDescent="0.25">
      <c r="A738" s="415"/>
      <c r="B738" s="416"/>
      <c r="D738" s="418"/>
      <c r="E738" s="419"/>
      <c r="F738" s="419"/>
      <c r="G738" s="419"/>
      <c r="H738" s="420"/>
      <c r="I738" s="420"/>
      <c r="J738" s="421"/>
      <c r="K738" s="422"/>
      <c r="L738" s="421"/>
    </row>
    <row r="739" spans="1:20" s="417" customFormat="1" ht="7.5" customHeight="1" x14ac:dyDescent="0.25">
      <c r="A739" s="415"/>
      <c r="B739" s="416"/>
      <c r="D739" s="418"/>
      <c r="E739" s="419"/>
      <c r="F739" s="419"/>
      <c r="G739" s="419"/>
      <c r="H739" s="420"/>
      <c r="I739" s="420"/>
      <c r="J739" s="421"/>
      <c r="K739" s="422"/>
      <c r="L739" s="421"/>
    </row>
    <row r="740" spans="1:20" s="417" customFormat="1" ht="7.5" customHeight="1" x14ac:dyDescent="0.25">
      <c r="A740" s="415"/>
      <c r="B740" s="416"/>
      <c r="D740" s="418"/>
      <c r="E740" s="419"/>
      <c r="F740" s="419"/>
      <c r="G740" s="419"/>
      <c r="H740" s="420"/>
      <c r="I740" s="420"/>
      <c r="J740" s="421"/>
      <c r="K740" s="422"/>
      <c r="L740" s="421"/>
    </row>
    <row r="741" spans="1:20" ht="17.25" customHeight="1" x14ac:dyDescent="0.25">
      <c r="A741" s="239" t="s">
        <v>533</v>
      </c>
      <c r="B741" s="393" t="s">
        <v>534</v>
      </c>
      <c r="C741" s="204"/>
      <c r="D741" s="204"/>
      <c r="E741" s="204"/>
      <c r="F741" s="204"/>
      <c r="G741" s="204"/>
      <c r="H741" s="394"/>
      <c r="I741" s="394"/>
      <c r="J741" s="248"/>
      <c r="K741" s="395"/>
      <c r="L741" s="248"/>
    </row>
    <row r="742" spans="1:20" ht="16.5" x14ac:dyDescent="0.25">
      <c r="A742" s="230"/>
      <c r="B742" s="240" t="s">
        <v>535</v>
      </c>
      <c r="C742" s="240"/>
      <c r="D742" s="240"/>
      <c r="E742" s="240"/>
      <c r="F742" s="240"/>
      <c r="G742" s="240"/>
      <c r="H742" s="240"/>
      <c r="I742" s="240"/>
      <c r="J742" s="240"/>
      <c r="K742" s="240"/>
      <c r="L742" s="240"/>
      <c r="M742" s="240"/>
      <c r="N742" s="240"/>
      <c r="O742" s="240"/>
      <c r="P742" s="240"/>
      <c r="Q742" s="240"/>
      <c r="R742" s="240"/>
      <c r="S742" s="240"/>
      <c r="T742" s="240"/>
    </row>
    <row r="743" spans="1:20" ht="16.5" x14ac:dyDescent="0.25">
      <c r="A743" s="230"/>
      <c r="B743" s="396"/>
      <c r="C743" s="204"/>
      <c r="D743" s="204"/>
      <c r="E743" s="204"/>
      <c r="F743" s="204"/>
      <c r="G743" s="204"/>
      <c r="H743" s="394"/>
      <c r="I743" s="394"/>
      <c r="J743" s="350" t="str">
        <f>J724</f>
        <v>Januari</v>
      </c>
      <c r="L743" s="404" t="s">
        <v>48</v>
      </c>
      <c r="N743" s="284" t="str">
        <f>N724</f>
        <v>Maret</v>
      </c>
      <c r="P743" s="284" t="str">
        <f>P724</f>
        <v>April</v>
      </c>
      <c r="R743" s="284" t="str">
        <f>R724</f>
        <v>Mei</v>
      </c>
      <c r="T743" s="284" t="s">
        <v>52</v>
      </c>
    </row>
    <row r="744" spans="1:20" ht="16.5" x14ac:dyDescent="0.25">
      <c r="A744" s="230"/>
      <c r="B744" s="396"/>
      <c r="C744" s="247" t="s">
        <v>121</v>
      </c>
      <c r="D744" s="204"/>
      <c r="E744" s="204"/>
      <c r="F744" s="204"/>
      <c r="G744" s="204"/>
      <c r="H744" s="394"/>
      <c r="I744" s="394"/>
      <c r="J744" s="423"/>
      <c r="L744" s="424"/>
      <c r="N744" s="425"/>
      <c r="P744" s="425"/>
      <c r="R744" s="425"/>
      <c r="T744" s="425"/>
    </row>
    <row r="745" spans="1:20" ht="17.25" customHeight="1" x14ac:dyDescent="0.25">
      <c r="A745" s="230"/>
      <c r="B745" s="396"/>
      <c r="D745" s="169" t="s">
        <v>536</v>
      </c>
      <c r="E745" s="204"/>
      <c r="F745" s="204"/>
      <c r="G745" s="204"/>
      <c r="H745" s="394"/>
      <c r="I745" s="394"/>
      <c r="J745" s="397">
        <f>WS!F224</f>
        <v>11200000</v>
      </c>
      <c r="L745" s="398">
        <f>WS!G224</f>
        <v>32675000</v>
      </c>
      <c r="N745" s="397">
        <f>WS!H224</f>
        <v>113150000</v>
      </c>
      <c r="P745" s="397">
        <f>WS!I224</f>
        <v>137300000</v>
      </c>
      <c r="R745" s="397">
        <f>WS!L225</f>
        <v>60357000</v>
      </c>
      <c r="T745" s="397">
        <f>WS!M225</f>
        <v>118334500</v>
      </c>
    </row>
    <row r="746" spans="1:20" ht="17.25" hidden="1" customHeight="1" x14ac:dyDescent="0.25">
      <c r="A746" s="230"/>
      <c r="B746" s="396"/>
      <c r="C746" s="169" t="s">
        <v>123</v>
      </c>
      <c r="D746" s="204"/>
      <c r="E746" s="204"/>
      <c r="F746" s="204"/>
      <c r="G746" s="204"/>
      <c r="H746" s="394"/>
      <c r="I746" s="394"/>
      <c r="J746" s="397">
        <f>WS!F225</f>
        <v>0</v>
      </c>
      <c r="L746" s="398">
        <f>WS!I226</f>
        <v>0</v>
      </c>
      <c r="N746" s="397">
        <f>WS!H225</f>
        <v>0</v>
      </c>
      <c r="P746" s="397">
        <f>WS!I225</f>
        <v>0</v>
      </c>
      <c r="R746" s="397">
        <f>WS!L226</f>
        <v>0</v>
      </c>
      <c r="T746" s="397">
        <f>WS!M226</f>
        <v>0</v>
      </c>
    </row>
    <row r="747" spans="1:20" ht="17.25" hidden="1" customHeight="1" x14ac:dyDescent="0.25">
      <c r="A747" s="230"/>
      <c r="B747" s="396"/>
      <c r="C747" s="169" t="s">
        <v>122</v>
      </c>
      <c r="D747" s="204"/>
      <c r="E747" s="204"/>
      <c r="F747" s="204"/>
      <c r="G747" s="204"/>
      <c r="H747" s="394"/>
      <c r="I747" s="394"/>
      <c r="J747" s="397">
        <f>WS!F222</f>
        <v>0</v>
      </c>
      <c r="L747" s="398">
        <f>WS!I225</f>
        <v>0</v>
      </c>
      <c r="N747" s="397">
        <f>WS!J223</f>
        <v>0</v>
      </c>
      <c r="P747" s="397">
        <f>WS!I223</f>
        <v>0</v>
      </c>
      <c r="R747" s="397">
        <f>WS!L223</f>
        <v>0</v>
      </c>
      <c r="T747" s="397">
        <f>WS!M223</f>
        <v>0</v>
      </c>
    </row>
    <row r="748" spans="1:20" ht="17.25" hidden="1" customHeight="1" x14ac:dyDescent="0.25">
      <c r="A748" s="230"/>
      <c r="B748" s="396"/>
      <c r="C748" s="169" t="s">
        <v>121</v>
      </c>
      <c r="D748" s="204"/>
      <c r="E748" s="204"/>
      <c r="F748" s="204"/>
      <c r="G748" s="204"/>
      <c r="H748" s="394"/>
      <c r="I748" s="394"/>
      <c r="J748" s="397">
        <f>WS!F223</f>
        <v>0</v>
      </c>
      <c r="L748" s="398">
        <f>WS!I222</f>
        <v>0</v>
      </c>
      <c r="N748" s="397">
        <f>WS!J222</f>
        <v>0</v>
      </c>
      <c r="P748" s="397">
        <f>WS!I222</f>
        <v>0</v>
      </c>
      <c r="R748" s="397">
        <f>WS!L222</f>
        <v>0</v>
      </c>
      <c r="T748" s="397">
        <f>WS!M222</f>
        <v>0</v>
      </c>
    </row>
    <row r="749" spans="1:20" s="19" customFormat="1" ht="17.25" customHeight="1" thickBot="1" x14ac:dyDescent="0.3">
      <c r="A749" s="230"/>
      <c r="B749" s="396"/>
      <c r="C749" s="204"/>
      <c r="D749" s="204" t="s">
        <v>32</v>
      </c>
      <c r="E749" s="204"/>
      <c r="F749" s="204"/>
      <c r="G749" s="204"/>
      <c r="H749" s="394"/>
      <c r="I749" s="394"/>
      <c r="J749" s="400">
        <f>SUM(J745:J748)</f>
        <v>11200000</v>
      </c>
      <c r="K749" s="360"/>
      <c r="L749" s="407">
        <f>SUM(L745:L748)</f>
        <v>32675000</v>
      </c>
      <c r="N749" s="406">
        <f>SUM(N745:N748)</f>
        <v>113150000</v>
      </c>
      <c r="P749" s="406">
        <f>SUM(P745:P748)</f>
        <v>137300000</v>
      </c>
      <c r="R749" s="406">
        <f>SUM(R745:R748)</f>
        <v>60357000</v>
      </c>
      <c r="T749" s="406">
        <f>SUM(T745:T748)</f>
        <v>118334500</v>
      </c>
    </row>
    <row r="750" spans="1:20" ht="17.25" customHeight="1" thickTop="1" x14ac:dyDescent="0.25">
      <c r="A750" s="239"/>
      <c r="B750" s="426"/>
      <c r="C750" s="426"/>
      <c r="D750" s="426"/>
      <c r="E750" s="426"/>
      <c r="F750" s="426"/>
      <c r="G750" s="426"/>
      <c r="H750" s="426"/>
      <c r="I750" s="426"/>
      <c r="J750" s="426"/>
      <c r="K750" s="426"/>
      <c r="L750" s="426"/>
    </row>
    <row r="751" spans="1:20" ht="16.5" customHeight="1" x14ac:dyDescent="0.25">
      <c r="A751" s="392" t="s">
        <v>537</v>
      </c>
      <c r="B751" s="19" t="s">
        <v>538</v>
      </c>
      <c r="C751" s="253"/>
      <c r="D751" s="253"/>
      <c r="E751" s="253"/>
      <c r="F751" s="253"/>
      <c r="G751" s="253"/>
      <c r="H751" s="253"/>
      <c r="I751" s="253"/>
      <c r="J751" s="253"/>
      <c r="K751" s="253"/>
      <c r="L751" s="253"/>
    </row>
    <row r="752" spans="1:20" ht="16.5" x14ac:dyDescent="0.25">
      <c r="A752" s="230"/>
      <c r="B752" s="240" t="s">
        <v>539</v>
      </c>
      <c r="C752" s="240"/>
      <c r="D752" s="240"/>
      <c r="E752" s="240"/>
      <c r="F752" s="240"/>
      <c r="G752" s="240"/>
      <c r="H752" s="240"/>
      <c r="I752" s="240"/>
      <c r="J752" s="240"/>
      <c r="K752" s="240"/>
      <c r="L752" s="240"/>
      <c r="M752" s="240"/>
      <c r="N752" s="240"/>
      <c r="O752" s="240"/>
      <c r="P752" s="240"/>
      <c r="Q752" s="240"/>
      <c r="R752" s="240"/>
      <c r="S752" s="240"/>
      <c r="T752" s="240"/>
    </row>
    <row r="753" spans="1:12" ht="17.25" customHeight="1" x14ac:dyDescent="0.25">
      <c r="A753" s="230"/>
      <c r="B753" s="396"/>
      <c r="C753" s="204"/>
      <c r="D753" s="204"/>
      <c r="E753" s="204"/>
      <c r="F753" s="204"/>
      <c r="G753" s="204"/>
      <c r="H753" s="394"/>
      <c r="I753" s="394"/>
      <c r="J753" s="423"/>
      <c r="L753" s="423"/>
    </row>
    <row r="754" spans="1:12" ht="17.25" customHeight="1" x14ac:dyDescent="0.25">
      <c r="A754" s="230"/>
      <c r="B754" s="396"/>
      <c r="C754" s="204"/>
      <c r="D754" s="204"/>
      <c r="E754" s="204"/>
      <c r="F754" s="204"/>
      <c r="G754" s="204"/>
      <c r="H754" s="394"/>
      <c r="I754" s="394"/>
      <c r="J754" s="423"/>
      <c r="L754" s="423"/>
    </row>
    <row r="755" spans="1:12" ht="17.25" customHeight="1" x14ac:dyDescent="0.25">
      <c r="A755" s="230"/>
      <c r="B755" s="396"/>
      <c r="C755" s="204"/>
      <c r="D755" s="204"/>
      <c r="E755" s="204"/>
      <c r="F755" s="204"/>
      <c r="G755" s="204"/>
      <c r="H755" s="394"/>
      <c r="I755" s="394"/>
      <c r="J755" s="423"/>
      <c r="L755" s="423"/>
    </row>
    <row r="756" spans="1:12" ht="17.25" customHeight="1" x14ac:dyDescent="0.25">
      <c r="A756" s="230"/>
      <c r="B756" s="396"/>
      <c r="C756" s="204"/>
      <c r="D756" s="204"/>
      <c r="E756" s="204"/>
      <c r="F756" s="204"/>
      <c r="G756" s="204"/>
      <c r="H756" s="394"/>
      <c r="I756" s="394"/>
      <c r="J756" s="423"/>
      <c r="L756" s="423"/>
    </row>
    <row r="757" spans="1:12" ht="17.25" customHeight="1" x14ac:dyDescent="0.25">
      <c r="H757" s="17"/>
      <c r="I757" s="17"/>
      <c r="J757" s="17"/>
      <c r="K757" s="17"/>
      <c r="L757" s="17"/>
    </row>
    <row r="758" spans="1:12" ht="17.25" customHeight="1" x14ac:dyDescent="0.25">
      <c r="H758" s="17"/>
      <c r="I758" s="17"/>
      <c r="J758" s="17"/>
      <c r="K758" s="17"/>
      <c r="L758" s="17"/>
    </row>
    <row r="759" spans="1:12" ht="17.25" customHeight="1" x14ac:dyDescent="0.25">
      <c r="H759" s="17"/>
      <c r="I759" s="17"/>
      <c r="J759" s="17"/>
      <c r="K759" s="17"/>
      <c r="L759" s="17"/>
    </row>
    <row r="760" spans="1:12" ht="17.25" customHeight="1" x14ac:dyDescent="0.25">
      <c r="H760" s="17"/>
      <c r="I760" s="17"/>
      <c r="J760" s="17"/>
      <c r="K760" s="17"/>
      <c r="L760" s="17"/>
    </row>
    <row r="761" spans="1:12" ht="17.25" customHeight="1" x14ac:dyDescent="0.25">
      <c r="H761" s="17"/>
      <c r="I761" s="17"/>
      <c r="J761" s="17"/>
      <c r="K761" s="17"/>
      <c r="L761" s="17"/>
    </row>
    <row r="762" spans="1:12" ht="17.25" customHeight="1" x14ac:dyDescent="0.25">
      <c r="H762" s="17"/>
      <c r="I762" s="17"/>
      <c r="J762" s="17"/>
      <c r="K762" s="17"/>
      <c r="L762" s="17"/>
    </row>
    <row r="763" spans="1:12" ht="17.25" customHeight="1" x14ac:dyDescent="0.25">
      <c r="H763" s="17"/>
      <c r="I763" s="17"/>
      <c r="J763" s="17"/>
      <c r="K763" s="17"/>
      <c r="L763" s="17"/>
    </row>
    <row r="764" spans="1:12" ht="17.25" customHeight="1" x14ac:dyDescent="0.25">
      <c r="H764" s="17"/>
      <c r="I764" s="17"/>
      <c r="J764" s="17"/>
      <c r="K764" s="17"/>
      <c r="L764" s="17"/>
    </row>
    <row r="765" spans="1:12" x14ac:dyDescent="0.25">
      <c r="H765" s="17"/>
      <c r="I765" s="17"/>
      <c r="J765" s="17"/>
      <c r="K765" s="17"/>
      <c r="L765" s="17"/>
    </row>
    <row r="766" spans="1:12" ht="17.25" customHeight="1" x14ac:dyDescent="0.25">
      <c r="H766" s="17"/>
      <c r="I766" s="17"/>
      <c r="J766" s="17"/>
      <c r="K766" s="17"/>
      <c r="L766" s="17"/>
    </row>
    <row r="767" spans="1:12" ht="17.25" customHeight="1" x14ac:dyDescent="0.25">
      <c r="H767" s="17"/>
      <c r="I767" s="17"/>
      <c r="J767" s="17"/>
      <c r="K767" s="17"/>
      <c r="L767" s="17"/>
    </row>
    <row r="768" spans="1:12" ht="17.25" customHeight="1" x14ac:dyDescent="0.25">
      <c r="H768" s="17"/>
      <c r="I768" s="17"/>
      <c r="J768" s="17"/>
      <c r="K768" s="17"/>
      <c r="L768" s="17"/>
    </row>
    <row r="769" spans="8:12" ht="17.25" customHeight="1" x14ac:dyDescent="0.25">
      <c r="H769" s="17"/>
      <c r="I769" s="17"/>
      <c r="J769" s="17"/>
      <c r="K769" s="17"/>
      <c r="L769" s="17"/>
    </row>
    <row r="770" spans="8:12" ht="17.25" customHeight="1" x14ac:dyDescent="0.25">
      <c r="H770" s="17"/>
      <c r="I770" s="17"/>
      <c r="J770" s="17"/>
      <c r="K770" s="17"/>
      <c r="L770" s="17"/>
    </row>
    <row r="771" spans="8:12" x14ac:dyDescent="0.25">
      <c r="H771" s="17"/>
      <c r="I771" s="17"/>
      <c r="J771" s="17"/>
      <c r="K771" s="17"/>
      <c r="L771" s="17"/>
    </row>
    <row r="772" spans="8:12" x14ac:dyDescent="0.25">
      <c r="H772" s="17"/>
      <c r="I772" s="17"/>
      <c r="J772" s="17"/>
      <c r="K772" s="17"/>
      <c r="L772" s="17"/>
    </row>
    <row r="773" spans="8:12" x14ac:dyDescent="0.25">
      <c r="H773" s="17"/>
      <c r="I773" s="17"/>
      <c r="J773" s="17"/>
      <c r="K773" s="17"/>
      <c r="L773" s="17"/>
    </row>
    <row r="774" spans="8:12" ht="4.5" customHeight="1" x14ac:dyDescent="0.25">
      <c r="H774" s="17"/>
      <c r="I774" s="17"/>
      <c r="J774" s="17"/>
      <c r="K774" s="17"/>
      <c r="L774" s="17"/>
    </row>
    <row r="775" spans="8:12" x14ac:dyDescent="0.25">
      <c r="H775" s="17"/>
      <c r="I775" s="17"/>
      <c r="J775" s="17"/>
      <c r="K775" s="17"/>
      <c r="L775" s="17"/>
    </row>
    <row r="776" spans="8:12" x14ac:dyDescent="0.25">
      <c r="H776" s="17"/>
      <c r="I776" s="17"/>
      <c r="J776" s="17"/>
      <c r="K776" s="17"/>
      <c r="L776" s="17"/>
    </row>
    <row r="777" spans="8:12" x14ac:dyDescent="0.25">
      <c r="H777" s="17"/>
      <c r="I777" s="17"/>
      <c r="J777" s="17"/>
      <c r="K777" s="17"/>
      <c r="L777" s="17"/>
    </row>
    <row r="778" spans="8:12" x14ac:dyDescent="0.25">
      <c r="H778" s="17"/>
      <c r="I778" s="17"/>
      <c r="J778" s="17"/>
      <c r="K778" s="17"/>
      <c r="L778" s="17"/>
    </row>
    <row r="779" spans="8:12" ht="17.25" customHeight="1" x14ac:dyDescent="0.25">
      <c r="H779" s="17"/>
      <c r="I779" s="17"/>
      <c r="J779" s="17"/>
      <c r="K779" s="17"/>
      <c r="L779" s="17"/>
    </row>
    <row r="780" spans="8:12" ht="16.5" customHeight="1" x14ac:dyDescent="0.25">
      <c r="H780" s="17"/>
      <c r="I780" s="17"/>
      <c r="J780" s="17"/>
      <c r="K780" s="17"/>
      <c r="L780" s="17"/>
    </row>
    <row r="781" spans="8:12" ht="16.5" customHeight="1" x14ac:dyDescent="0.25">
      <c r="H781" s="17"/>
      <c r="I781" s="17"/>
      <c r="J781" s="17"/>
      <c r="K781" s="17"/>
      <c r="L781" s="17"/>
    </row>
    <row r="782" spans="8:12" ht="16.5" customHeight="1" x14ac:dyDescent="0.25">
      <c r="H782" s="17"/>
      <c r="I782" s="17"/>
      <c r="J782" s="17"/>
      <c r="K782" s="17"/>
      <c r="L782" s="17"/>
    </row>
    <row r="783" spans="8:12" ht="16.5" customHeight="1" x14ac:dyDescent="0.25">
      <c r="H783" s="17"/>
      <c r="I783" s="17"/>
      <c r="J783" s="17"/>
      <c r="K783" s="17"/>
      <c r="L783" s="17"/>
    </row>
    <row r="784" spans="8:12" ht="16.5" customHeight="1" x14ac:dyDescent="0.25">
      <c r="H784" s="17"/>
      <c r="I784" s="17"/>
      <c r="J784" s="17"/>
      <c r="K784" s="17"/>
      <c r="L784" s="17"/>
    </row>
    <row r="785" spans="8:12" ht="16.5" customHeight="1" x14ac:dyDescent="0.25">
      <c r="H785" s="17"/>
      <c r="I785" s="17"/>
      <c r="J785" s="17"/>
      <c r="K785" s="17"/>
      <c r="L785" s="17"/>
    </row>
    <row r="786" spans="8:12" ht="16.5" customHeight="1" x14ac:dyDescent="0.25">
      <c r="H786" s="17"/>
      <c r="I786" s="17"/>
      <c r="J786" s="17"/>
      <c r="K786" s="17"/>
      <c r="L786" s="17"/>
    </row>
    <row r="787" spans="8:12" ht="16.5" customHeight="1" x14ac:dyDescent="0.25">
      <c r="H787" s="17"/>
      <c r="I787" s="17"/>
      <c r="J787" s="17"/>
      <c r="K787" s="17"/>
      <c r="L787" s="17"/>
    </row>
    <row r="788" spans="8:12" ht="16.5" customHeight="1" x14ac:dyDescent="0.25">
      <c r="H788" s="17"/>
      <c r="I788" s="17"/>
      <c r="J788" s="17"/>
      <c r="K788" s="17"/>
      <c r="L788" s="17"/>
    </row>
    <row r="789" spans="8:12" ht="16.5" customHeight="1" x14ac:dyDescent="0.25">
      <c r="H789" s="17"/>
      <c r="I789" s="17"/>
      <c r="J789" s="17"/>
      <c r="K789" s="17"/>
      <c r="L789" s="17"/>
    </row>
    <row r="790" spans="8:12" ht="16.5" customHeight="1" x14ac:dyDescent="0.25">
      <c r="H790" s="17"/>
      <c r="I790" s="17"/>
      <c r="J790" s="17"/>
      <c r="K790" s="17"/>
      <c r="L790" s="17"/>
    </row>
    <row r="791" spans="8:12" ht="16.5" customHeight="1" x14ac:dyDescent="0.25">
      <c r="H791" s="17"/>
      <c r="I791" s="17"/>
      <c r="J791" s="17"/>
      <c r="K791" s="17"/>
      <c r="L791" s="17"/>
    </row>
    <row r="792" spans="8:12" ht="16.5" customHeight="1" x14ac:dyDescent="0.25">
      <c r="H792" s="17"/>
      <c r="I792" s="17"/>
      <c r="J792" s="17"/>
      <c r="K792" s="17"/>
      <c r="L792" s="17"/>
    </row>
    <row r="793" spans="8:12" ht="16.5" customHeight="1" x14ac:dyDescent="0.25">
      <c r="H793" s="17"/>
      <c r="I793" s="17"/>
      <c r="J793" s="17"/>
      <c r="K793" s="17"/>
      <c r="L793" s="17"/>
    </row>
    <row r="794" spans="8:12" ht="17.25" customHeight="1" x14ac:dyDescent="0.25">
      <c r="H794" s="17"/>
      <c r="I794" s="17"/>
      <c r="J794" s="17"/>
      <c r="K794" s="17"/>
      <c r="L794" s="17"/>
    </row>
    <row r="795" spans="8:12" ht="17.25" customHeight="1" x14ac:dyDescent="0.25">
      <c r="H795" s="17"/>
      <c r="I795" s="17"/>
      <c r="J795" s="17"/>
      <c r="K795" s="17"/>
      <c r="L795" s="17"/>
    </row>
    <row r="796" spans="8:12" ht="17.25" customHeight="1" x14ac:dyDescent="0.25">
      <c r="H796" s="17"/>
      <c r="I796" s="17"/>
      <c r="J796" s="17"/>
      <c r="K796" s="17"/>
      <c r="L796" s="17"/>
    </row>
    <row r="797" spans="8:12" ht="17.25" customHeight="1" x14ac:dyDescent="0.25">
      <c r="H797" s="17"/>
      <c r="I797" s="17"/>
      <c r="J797" s="17"/>
      <c r="K797" s="17"/>
      <c r="L797" s="17"/>
    </row>
    <row r="798" spans="8:12" ht="17.25" customHeight="1" x14ac:dyDescent="0.25">
      <c r="H798" s="17"/>
      <c r="I798" s="17"/>
      <c r="J798" s="17"/>
      <c r="K798" s="17"/>
      <c r="L798" s="17"/>
    </row>
    <row r="799" spans="8:12" ht="17.25" customHeight="1" x14ac:dyDescent="0.25">
      <c r="H799" s="17"/>
      <c r="I799" s="17"/>
      <c r="J799" s="17"/>
      <c r="K799" s="17"/>
      <c r="L799" s="17"/>
    </row>
    <row r="800" spans="8:12" ht="17.25" customHeight="1" x14ac:dyDescent="0.25">
      <c r="H800" s="17"/>
      <c r="I800" s="17"/>
      <c r="J800" s="17"/>
      <c r="K800" s="17"/>
      <c r="L800" s="17"/>
    </row>
    <row r="801" spans="8:12" ht="17.25" customHeight="1" x14ac:dyDescent="0.25">
      <c r="H801" s="17"/>
      <c r="I801" s="17"/>
      <c r="J801" s="17"/>
      <c r="K801" s="17"/>
      <c r="L801" s="17"/>
    </row>
    <row r="802" spans="8:12" ht="17.25" customHeight="1" x14ac:dyDescent="0.25">
      <c r="H802" s="17"/>
      <c r="I802" s="17"/>
      <c r="J802" s="17"/>
      <c r="K802" s="17"/>
      <c r="L802" s="17"/>
    </row>
    <row r="803" spans="8:12" ht="17.25" customHeight="1" x14ac:dyDescent="0.25">
      <c r="H803" s="17"/>
      <c r="I803" s="17"/>
      <c r="J803" s="17"/>
      <c r="K803" s="17"/>
      <c r="L803" s="17"/>
    </row>
    <row r="804" spans="8:12" ht="17.25" customHeight="1" x14ac:dyDescent="0.25">
      <c r="H804" s="17"/>
      <c r="I804" s="17"/>
      <c r="J804" s="17"/>
      <c r="K804" s="17"/>
      <c r="L804" s="17"/>
    </row>
    <row r="805" spans="8:12" ht="17.25" customHeight="1" x14ac:dyDescent="0.25">
      <c r="H805" s="17"/>
      <c r="I805" s="17"/>
      <c r="J805" s="17"/>
      <c r="K805" s="17"/>
      <c r="L805" s="17"/>
    </row>
    <row r="806" spans="8:12" ht="17.25" customHeight="1" x14ac:dyDescent="0.25">
      <c r="H806" s="17"/>
      <c r="I806" s="17"/>
      <c r="J806" s="17"/>
      <c r="K806" s="17"/>
      <c r="L806" s="17"/>
    </row>
    <row r="807" spans="8:12" ht="17.25" customHeight="1" x14ac:dyDescent="0.25">
      <c r="H807" s="17"/>
      <c r="I807" s="17"/>
      <c r="J807" s="17"/>
      <c r="K807" s="17"/>
      <c r="L807" s="17"/>
    </row>
    <row r="808" spans="8:12" ht="17.25" customHeight="1" x14ac:dyDescent="0.25">
      <c r="H808" s="17"/>
      <c r="I808" s="17"/>
      <c r="J808" s="17"/>
      <c r="K808" s="17"/>
      <c r="L808" s="17"/>
    </row>
    <row r="809" spans="8:12" ht="17.25" customHeight="1" x14ac:dyDescent="0.25">
      <c r="H809" s="17"/>
      <c r="I809" s="17"/>
      <c r="J809" s="17"/>
      <c r="K809" s="17"/>
      <c r="L809" s="17"/>
    </row>
    <row r="810" spans="8:12" ht="17.25" customHeight="1" x14ac:dyDescent="0.25">
      <c r="H810" s="17"/>
      <c r="I810" s="17"/>
      <c r="J810" s="17"/>
      <c r="K810" s="17"/>
      <c r="L810" s="17"/>
    </row>
    <row r="811" spans="8:12" ht="17.25" customHeight="1" x14ac:dyDescent="0.25">
      <c r="H811" s="17"/>
      <c r="I811" s="17"/>
      <c r="J811" s="17"/>
      <c r="K811" s="17"/>
      <c r="L811" s="17"/>
    </row>
    <row r="812" spans="8:12" ht="17.25" customHeight="1" x14ac:dyDescent="0.25">
      <c r="H812" s="17"/>
      <c r="I812" s="17"/>
      <c r="J812" s="17"/>
      <c r="K812" s="17"/>
      <c r="L812" s="17"/>
    </row>
    <row r="813" spans="8:12" ht="17.25" customHeight="1" x14ac:dyDescent="0.25">
      <c r="H813" s="17"/>
      <c r="I813" s="17"/>
      <c r="J813" s="17"/>
      <c r="K813" s="17"/>
      <c r="L813" s="17"/>
    </row>
    <row r="814" spans="8:12" ht="17.25" customHeight="1" x14ac:dyDescent="0.25">
      <c r="H814" s="17"/>
      <c r="I814" s="17"/>
      <c r="J814" s="17"/>
      <c r="K814" s="17"/>
      <c r="L814" s="17"/>
    </row>
    <row r="815" spans="8:12" ht="17.25" customHeight="1" x14ac:dyDescent="0.25">
      <c r="H815" s="17"/>
      <c r="I815" s="17"/>
      <c r="J815" s="17"/>
      <c r="K815" s="17"/>
      <c r="L815" s="17"/>
    </row>
    <row r="816" spans="8:12" ht="17.25" customHeight="1" x14ac:dyDescent="0.25">
      <c r="H816" s="17"/>
      <c r="I816" s="17"/>
      <c r="J816" s="17"/>
      <c r="K816" s="17"/>
      <c r="L816" s="17"/>
    </row>
    <row r="817" spans="8:12" ht="17.25" customHeight="1" x14ac:dyDescent="0.25">
      <c r="H817" s="17"/>
      <c r="I817" s="17"/>
      <c r="J817" s="17"/>
      <c r="K817" s="17"/>
      <c r="L817" s="17"/>
    </row>
    <row r="818" spans="8:12" ht="17.25" customHeight="1" x14ac:dyDescent="0.25">
      <c r="H818" s="17"/>
      <c r="I818" s="17"/>
      <c r="J818" s="17"/>
      <c r="K818" s="17"/>
      <c r="L818" s="17"/>
    </row>
    <row r="819" spans="8:12" ht="17.25" customHeight="1" x14ac:dyDescent="0.25">
      <c r="H819" s="17"/>
      <c r="I819" s="17"/>
      <c r="J819" s="17"/>
      <c r="K819" s="17"/>
      <c r="L819" s="17"/>
    </row>
    <row r="820" spans="8:12" ht="17.25" customHeight="1" x14ac:dyDescent="0.25">
      <c r="H820" s="17"/>
      <c r="I820" s="17"/>
      <c r="J820" s="17"/>
      <c r="K820" s="17"/>
      <c r="L820" s="17"/>
    </row>
    <row r="821" spans="8:12" ht="17.25" customHeight="1" x14ac:dyDescent="0.25">
      <c r="H821" s="17"/>
      <c r="I821" s="17"/>
      <c r="J821" s="17"/>
      <c r="K821" s="17"/>
      <c r="L821" s="17"/>
    </row>
    <row r="822" spans="8:12" ht="17.25" customHeight="1" x14ac:dyDescent="0.25">
      <c r="H822" s="17"/>
      <c r="I822" s="17"/>
      <c r="J822" s="17"/>
      <c r="K822" s="17"/>
      <c r="L822" s="17"/>
    </row>
    <row r="823" spans="8:12" ht="17.25" customHeight="1" x14ac:dyDescent="0.25">
      <c r="H823" s="17"/>
      <c r="I823" s="17"/>
      <c r="J823" s="17"/>
      <c r="K823" s="17"/>
      <c r="L823" s="17"/>
    </row>
    <row r="824" spans="8:12" ht="17.25" customHeight="1" x14ac:dyDescent="0.25">
      <c r="H824" s="17"/>
      <c r="I824" s="17"/>
      <c r="J824" s="17"/>
      <c r="K824" s="17"/>
      <c r="L824" s="17"/>
    </row>
    <row r="825" spans="8:12" ht="17.25" customHeight="1" x14ac:dyDescent="0.25">
      <c r="H825" s="17"/>
      <c r="I825" s="17"/>
      <c r="J825" s="17"/>
      <c r="K825" s="17"/>
      <c r="L825" s="17"/>
    </row>
    <row r="826" spans="8:12" ht="17.25" customHeight="1" x14ac:dyDescent="0.25">
      <c r="H826" s="17"/>
      <c r="I826" s="17"/>
      <c r="J826" s="17"/>
      <c r="K826" s="17"/>
      <c r="L826" s="17"/>
    </row>
    <row r="827" spans="8:12" ht="17.25" customHeight="1" x14ac:dyDescent="0.25">
      <c r="H827" s="17"/>
      <c r="I827" s="17"/>
      <c r="J827" s="17"/>
      <c r="K827" s="17"/>
      <c r="L827" s="17"/>
    </row>
    <row r="828" spans="8:12" ht="17.25" customHeight="1" x14ac:dyDescent="0.25">
      <c r="H828" s="17"/>
      <c r="I828" s="17"/>
      <c r="J828" s="17"/>
      <c r="K828" s="17"/>
      <c r="L828" s="17"/>
    </row>
    <row r="829" spans="8:12" ht="17.25" customHeight="1" x14ac:dyDescent="0.25">
      <c r="H829" s="17"/>
      <c r="I829" s="17"/>
      <c r="J829" s="17"/>
      <c r="K829" s="17"/>
      <c r="L829" s="17"/>
    </row>
    <row r="830" spans="8:12" ht="17.25" customHeight="1" x14ac:dyDescent="0.25">
      <c r="H830" s="17"/>
      <c r="I830" s="17"/>
      <c r="J830" s="17"/>
      <c r="K830" s="17"/>
      <c r="L830" s="17"/>
    </row>
    <row r="831" spans="8:12" ht="17.25" customHeight="1" x14ac:dyDescent="0.25">
      <c r="H831" s="17"/>
      <c r="I831" s="17"/>
      <c r="J831" s="17"/>
      <c r="K831" s="17"/>
      <c r="L831" s="17"/>
    </row>
    <row r="832" spans="8:12" ht="17.25" customHeight="1" x14ac:dyDescent="0.25">
      <c r="H832" s="17"/>
      <c r="I832" s="17"/>
      <c r="J832" s="17"/>
      <c r="K832" s="17"/>
      <c r="L832" s="17"/>
    </row>
    <row r="833" spans="8:12" ht="17.25" customHeight="1" x14ac:dyDescent="0.25">
      <c r="H833" s="17"/>
      <c r="I833" s="17"/>
      <c r="J833" s="17"/>
      <c r="K833" s="17"/>
      <c r="L833" s="17"/>
    </row>
    <row r="834" spans="8:12" ht="17.25" customHeight="1" x14ac:dyDescent="0.25">
      <c r="H834" s="17"/>
      <c r="I834" s="17"/>
      <c r="J834" s="17"/>
      <c r="K834" s="17"/>
      <c r="L834" s="17"/>
    </row>
    <row r="835" spans="8:12" ht="17.25" customHeight="1" x14ac:dyDescent="0.25">
      <c r="H835" s="17"/>
      <c r="I835" s="17"/>
      <c r="J835" s="17"/>
      <c r="K835" s="17"/>
      <c r="L835" s="17"/>
    </row>
    <row r="836" spans="8:12" ht="17.25" customHeight="1" x14ac:dyDescent="0.25">
      <c r="H836" s="17"/>
      <c r="I836" s="17"/>
      <c r="J836" s="17"/>
      <c r="K836" s="17"/>
      <c r="L836" s="17"/>
    </row>
    <row r="837" spans="8:12" ht="17.25" customHeight="1" x14ac:dyDescent="0.25">
      <c r="H837" s="17"/>
      <c r="I837" s="17"/>
      <c r="J837" s="17"/>
      <c r="K837" s="17"/>
      <c r="L837" s="17"/>
    </row>
    <row r="838" spans="8:12" ht="17.25" customHeight="1" x14ac:dyDescent="0.25">
      <c r="H838" s="17"/>
      <c r="I838" s="17"/>
      <c r="J838" s="17"/>
      <c r="K838" s="17"/>
      <c r="L838" s="17"/>
    </row>
    <row r="839" spans="8:12" ht="17.25" customHeight="1" x14ac:dyDescent="0.25">
      <c r="H839" s="17"/>
      <c r="I839" s="17"/>
      <c r="J839" s="17"/>
      <c r="K839" s="17"/>
      <c r="L839" s="17"/>
    </row>
    <row r="840" spans="8:12" ht="4.5" customHeight="1" x14ac:dyDescent="0.25">
      <c r="H840" s="17"/>
      <c r="I840" s="17"/>
      <c r="J840" s="17"/>
      <c r="K840" s="17"/>
      <c r="L840" s="17"/>
    </row>
    <row r="841" spans="8:12" x14ac:dyDescent="0.25">
      <c r="H841" s="17"/>
      <c r="I841" s="17"/>
      <c r="J841" s="17"/>
      <c r="K841" s="17"/>
      <c r="L841" s="17"/>
    </row>
    <row r="842" spans="8:12" ht="12.95" customHeight="1" x14ac:dyDescent="0.25">
      <c r="H842" s="17"/>
      <c r="I842" s="17"/>
      <c r="J842" s="17"/>
      <c r="K842" s="17"/>
      <c r="L842" s="17"/>
    </row>
    <row r="843" spans="8:12" ht="17.25" customHeight="1" x14ac:dyDescent="0.25">
      <c r="H843" s="17"/>
      <c r="I843" s="17"/>
      <c r="J843" s="17"/>
      <c r="K843" s="17"/>
      <c r="L843" s="17"/>
    </row>
    <row r="844" spans="8:12" x14ac:dyDescent="0.25">
      <c r="H844" s="17"/>
      <c r="I844" s="17"/>
      <c r="J844" s="17"/>
      <c r="K844" s="17"/>
      <c r="L844" s="17"/>
    </row>
    <row r="845" spans="8:12" ht="23.25" customHeight="1" x14ac:dyDescent="0.25">
      <c r="H845" s="17"/>
      <c r="I845" s="17"/>
      <c r="J845" s="17"/>
      <c r="K845" s="17"/>
      <c r="L845" s="17"/>
    </row>
    <row r="846" spans="8:12" ht="7.5" customHeight="1" x14ac:dyDescent="0.25">
      <c r="H846" s="17"/>
      <c r="I846" s="17"/>
      <c r="J846" s="17"/>
      <c r="K846" s="17"/>
      <c r="L846" s="17"/>
    </row>
    <row r="847" spans="8:12" x14ac:dyDescent="0.25">
      <c r="H847" s="17"/>
      <c r="I847" s="17"/>
      <c r="J847" s="17"/>
      <c r="K847" s="17"/>
      <c r="L847" s="17"/>
    </row>
    <row r="848" spans="8:12" x14ac:dyDescent="0.25">
      <c r="H848" s="17"/>
      <c r="I848" s="17"/>
      <c r="J848" s="17"/>
      <c r="K848" s="17"/>
      <c r="L848" s="17"/>
    </row>
    <row r="849" spans="8:12" x14ac:dyDescent="0.25">
      <c r="H849" s="17"/>
      <c r="I849" s="17"/>
      <c r="J849" s="17"/>
      <c r="K849" s="17"/>
      <c r="L849" s="17"/>
    </row>
    <row r="850" spans="8:12" x14ac:dyDescent="0.25">
      <c r="H850" s="17"/>
      <c r="I850" s="17"/>
      <c r="J850" s="17"/>
      <c r="K850" s="17"/>
      <c r="L850" s="17"/>
    </row>
    <row r="851" spans="8:12" x14ac:dyDescent="0.25">
      <c r="H851" s="17"/>
      <c r="I851" s="17"/>
      <c r="J851" s="17"/>
      <c r="K851" s="17"/>
      <c r="L851" s="17"/>
    </row>
    <row r="852" spans="8:12" x14ac:dyDescent="0.25">
      <c r="H852" s="17"/>
      <c r="I852" s="17"/>
      <c r="J852" s="17"/>
      <c r="K852" s="17"/>
      <c r="L852" s="17"/>
    </row>
    <row r="853" spans="8:12" ht="7.5" customHeight="1" x14ac:dyDescent="0.25">
      <c r="H853" s="17"/>
      <c r="I853" s="17"/>
      <c r="J853" s="17"/>
      <c r="K853" s="17"/>
      <c r="L853" s="17"/>
    </row>
    <row r="854" spans="8:12" ht="18.75" customHeight="1" x14ac:dyDescent="0.25">
      <c r="H854" s="17"/>
      <c r="I854" s="17"/>
      <c r="J854" s="17"/>
      <c r="K854" s="17"/>
      <c r="L854" s="17"/>
    </row>
    <row r="855" spans="8:12" x14ac:dyDescent="0.25">
      <c r="H855" s="17"/>
      <c r="I855" s="17"/>
      <c r="J855" s="17"/>
      <c r="K855" s="17"/>
      <c r="L855" s="17"/>
    </row>
    <row r="856" spans="8:12" ht="3" customHeight="1" x14ac:dyDescent="0.25">
      <c r="H856" s="17"/>
      <c r="I856" s="17"/>
      <c r="J856" s="17"/>
      <c r="K856" s="17"/>
      <c r="L856" s="17"/>
    </row>
    <row r="857" spans="8:12" ht="16.5" customHeight="1" x14ac:dyDescent="0.25">
      <c r="H857" s="17"/>
      <c r="I857" s="17"/>
      <c r="J857" s="17"/>
      <c r="K857" s="17"/>
      <c r="L857" s="17"/>
    </row>
    <row r="858" spans="8:12" ht="29.25" customHeight="1" x14ac:dyDescent="0.25">
      <c r="H858" s="17"/>
      <c r="I858" s="17"/>
      <c r="J858" s="17"/>
      <c r="K858" s="17"/>
      <c r="L858" s="17"/>
    </row>
    <row r="859" spans="8:12" x14ac:dyDescent="0.25">
      <c r="H859" s="17"/>
      <c r="I859" s="17"/>
      <c r="J859" s="17"/>
      <c r="K859" s="17"/>
      <c r="L859" s="17"/>
    </row>
    <row r="860" spans="8:12" x14ac:dyDescent="0.25">
      <c r="H860" s="17"/>
      <c r="I860" s="17"/>
      <c r="J860" s="17"/>
      <c r="K860" s="17"/>
      <c r="L860" s="17"/>
    </row>
    <row r="861" spans="8:12" x14ac:dyDescent="0.25">
      <c r="H861" s="17"/>
      <c r="I861" s="17"/>
      <c r="J861" s="17"/>
      <c r="K861" s="17"/>
      <c r="L861" s="17"/>
    </row>
    <row r="862" spans="8:12" x14ac:dyDescent="0.25">
      <c r="H862" s="17"/>
      <c r="I862" s="17"/>
      <c r="J862" s="17"/>
      <c r="K862" s="17"/>
      <c r="L862" s="17"/>
    </row>
    <row r="863" spans="8:12" x14ac:dyDescent="0.25">
      <c r="H863" s="17"/>
      <c r="I863" s="17"/>
      <c r="J863" s="17"/>
      <c r="K863" s="17"/>
      <c r="L863" s="17"/>
    </row>
    <row r="864" spans="8:12" x14ac:dyDescent="0.25">
      <c r="H864" s="17"/>
      <c r="I864" s="17"/>
      <c r="J864" s="17"/>
      <c r="K864" s="17"/>
      <c r="L864" s="17"/>
    </row>
    <row r="865" spans="8:12" x14ac:dyDescent="0.25">
      <c r="H865" s="17"/>
      <c r="I865" s="17"/>
      <c r="J865" s="17"/>
      <c r="K865" s="17"/>
      <c r="L865" s="17"/>
    </row>
    <row r="866" spans="8:12" x14ac:dyDescent="0.25">
      <c r="H866" s="17"/>
      <c r="I866" s="17"/>
      <c r="J866" s="17"/>
      <c r="K866" s="17"/>
      <c r="L866" s="17"/>
    </row>
    <row r="867" spans="8:12" x14ac:dyDescent="0.25">
      <c r="H867" s="17"/>
      <c r="I867" s="17"/>
      <c r="J867" s="17"/>
      <c r="K867" s="17"/>
      <c r="L867" s="17"/>
    </row>
    <row r="868" spans="8:12" x14ac:dyDescent="0.25">
      <c r="H868" s="17"/>
      <c r="I868" s="17"/>
      <c r="J868" s="17"/>
      <c r="K868" s="17"/>
      <c r="L868" s="17"/>
    </row>
    <row r="869" spans="8:12" x14ac:dyDescent="0.25">
      <c r="H869" s="17"/>
      <c r="I869" s="17"/>
      <c r="J869" s="17"/>
      <c r="K869" s="17"/>
      <c r="L869" s="17"/>
    </row>
    <row r="870" spans="8:12" x14ac:dyDescent="0.25">
      <c r="H870" s="17"/>
      <c r="I870" s="17"/>
      <c r="J870" s="17"/>
      <c r="K870" s="17"/>
      <c r="L870" s="17"/>
    </row>
    <row r="871" spans="8:12" x14ac:dyDescent="0.25">
      <c r="H871" s="17"/>
      <c r="I871" s="17"/>
      <c r="J871" s="17"/>
      <c r="K871" s="17"/>
      <c r="L871" s="17"/>
    </row>
    <row r="872" spans="8:12" x14ac:dyDescent="0.25">
      <c r="H872" s="17"/>
      <c r="I872" s="17"/>
      <c r="J872" s="17"/>
      <c r="K872" s="17"/>
      <c r="L872" s="17"/>
    </row>
    <row r="873" spans="8:12" x14ac:dyDescent="0.25">
      <c r="H873" s="17"/>
      <c r="I873" s="17"/>
      <c r="J873" s="17"/>
      <c r="K873" s="17"/>
      <c r="L873" s="17"/>
    </row>
    <row r="874" spans="8:12" x14ac:dyDescent="0.25">
      <c r="H874" s="17"/>
      <c r="I874" s="17"/>
      <c r="J874" s="17"/>
      <c r="K874" s="17"/>
      <c r="L874" s="17"/>
    </row>
    <row r="875" spans="8:12" x14ac:dyDescent="0.25">
      <c r="H875" s="17"/>
      <c r="I875" s="17"/>
      <c r="J875" s="17"/>
      <c r="K875" s="17"/>
      <c r="L875" s="17"/>
    </row>
    <row r="876" spans="8:12" x14ac:dyDescent="0.25">
      <c r="H876" s="17"/>
      <c r="I876" s="17"/>
      <c r="J876" s="17"/>
      <c r="K876" s="17"/>
      <c r="L876" s="17"/>
    </row>
    <row r="877" spans="8:12" x14ac:dyDescent="0.25">
      <c r="H877" s="17"/>
      <c r="I877" s="17"/>
      <c r="J877" s="17"/>
      <c r="K877" s="17"/>
      <c r="L877" s="17"/>
    </row>
  </sheetData>
  <mergeCells count="130">
    <mergeCell ref="B623:T623"/>
    <mergeCell ref="B633:T633"/>
    <mergeCell ref="B659:T659"/>
    <mergeCell ref="B742:T742"/>
    <mergeCell ref="B752:T752"/>
    <mergeCell ref="F313:L313"/>
    <mergeCell ref="C319:D319"/>
    <mergeCell ref="C320:D320"/>
    <mergeCell ref="C328:D328"/>
    <mergeCell ref="C329:D329"/>
    <mergeCell ref="C556:T556"/>
    <mergeCell ref="C557:L557"/>
    <mergeCell ref="B574:L574"/>
    <mergeCell ref="B578:L579"/>
    <mergeCell ref="C607:T607"/>
    <mergeCell ref="C615:T615"/>
    <mergeCell ref="B501:T503"/>
    <mergeCell ref="C526:L527"/>
    <mergeCell ref="J542:J543"/>
    <mergeCell ref="L542:L543"/>
    <mergeCell ref="C543:H543"/>
    <mergeCell ref="C555:F555"/>
    <mergeCell ref="F440:L440"/>
    <mergeCell ref="C446:D446"/>
    <mergeCell ref="C447:D447"/>
    <mergeCell ref="C456:D456"/>
    <mergeCell ref="C457:D457"/>
    <mergeCell ref="C493:T493"/>
    <mergeCell ref="C401:D401"/>
    <mergeCell ref="F417:L417"/>
    <mergeCell ref="C423:D423"/>
    <mergeCell ref="C424:D424"/>
    <mergeCell ref="C432:D432"/>
    <mergeCell ref="C433:D433"/>
    <mergeCell ref="C377:D377"/>
    <mergeCell ref="C378:D378"/>
    <mergeCell ref="F385:L385"/>
    <mergeCell ref="C391:D391"/>
    <mergeCell ref="C392:D392"/>
    <mergeCell ref="C400:D400"/>
    <mergeCell ref="C343:D343"/>
    <mergeCell ref="C351:D351"/>
    <mergeCell ref="C352:D352"/>
    <mergeCell ref="F362:L362"/>
    <mergeCell ref="C368:D368"/>
    <mergeCell ref="C369:D369"/>
    <mergeCell ref="B260:T260"/>
    <mergeCell ref="C288:H288"/>
    <mergeCell ref="D297:H297"/>
    <mergeCell ref="B305:M305"/>
    <mergeCell ref="F336:L336"/>
    <mergeCell ref="C342:D342"/>
    <mergeCell ref="D207:L207"/>
    <mergeCell ref="D208:L208"/>
    <mergeCell ref="D209:L209"/>
    <mergeCell ref="D210:L210"/>
    <mergeCell ref="D211:L211"/>
    <mergeCell ref="C214:T217"/>
    <mergeCell ref="D195:T196"/>
    <mergeCell ref="C199:L199"/>
    <mergeCell ref="C201:L201"/>
    <mergeCell ref="C203:L203"/>
    <mergeCell ref="C205:L205"/>
    <mergeCell ref="D206:L206"/>
    <mergeCell ref="D171:T171"/>
    <mergeCell ref="D172:T172"/>
    <mergeCell ref="C187:T187"/>
    <mergeCell ref="C188:T188"/>
    <mergeCell ref="C191:T192"/>
    <mergeCell ref="D193:T194"/>
    <mergeCell ref="D162:T164"/>
    <mergeCell ref="D165:T165"/>
    <mergeCell ref="D167:T167"/>
    <mergeCell ref="D168:T168"/>
    <mergeCell ref="D169:T169"/>
    <mergeCell ref="D170:T170"/>
    <mergeCell ref="D154:T154"/>
    <mergeCell ref="D155:T155"/>
    <mergeCell ref="D156:T157"/>
    <mergeCell ref="D158:L158"/>
    <mergeCell ref="D159:T160"/>
    <mergeCell ref="D161:L161"/>
    <mergeCell ref="C129:T129"/>
    <mergeCell ref="D130:T130"/>
    <mergeCell ref="D131:T131"/>
    <mergeCell ref="C134:T136"/>
    <mergeCell ref="D143:T143"/>
    <mergeCell ref="D153:T153"/>
    <mergeCell ref="D125:E125"/>
    <mergeCell ref="F125:G125"/>
    <mergeCell ref="D126:E126"/>
    <mergeCell ref="F126:G126"/>
    <mergeCell ref="D127:E127"/>
    <mergeCell ref="F127:G127"/>
    <mergeCell ref="D122:E122"/>
    <mergeCell ref="F122:G122"/>
    <mergeCell ref="D123:E123"/>
    <mergeCell ref="F123:G123"/>
    <mergeCell ref="D124:E124"/>
    <mergeCell ref="F124:G124"/>
    <mergeCell ref="C119:E119"/>
    <mergeCell ref="F119:G119"/>
    <mergeCell ref="D120:E120"/>
    <mergeCell ref="F120:G120"/>
    <mergeCell ref="D121:E121"/>
    <mergeCell ref="F121:G121"/>
    <mergeCell ref="C87:T88"/>
    <mergeCell ref="C89:T90"/>
    <mergeCell ref="C93:T94"/>
    <mergeCell ref="C95:T95"/>
    <mergeCell ref="C111:T113"/>
    <mergeCell ref="C114:T117"/>
    <mergeCell ref="C74:T75"/>
    <mergeCell ref="C76:T77"/>
    <mergeCell ref="C78:T78"/>
    <mergeCell ref="C79:T80"/>
    <mergeCell ref="C81:T83"/>
    <mergeCell ref="C84:T85"/>
    <mergeCell ref="C21:T21"/>
    <mergeCell ref="C22:T22"/>
    <mergeCell ref="C23:T27"/>
    <mergeCell ref="B29:T30"/>
    <mergeCell ref="B58:L58"/>
    <mergeCell ref="B70:T71"/>
    <mergeCell ref="B10:T11"/>
    <mergeCell ref="B12:T14"/>
    <mergeCell ref="B15:T16"/>
    <mergeCell ref="B17:T17"/>
    <mergeCell ref="B18:T19"/>
    <mergeCell ref="B20:T20"/>
  </mergeCells>
  <printOptions horizontalCentered="1"/>
  <pageMargins left="0.31496062992125984" right="0.31496062992125984" top="0.31496062992125984" bottom="0.31496062992125984" header="0.31496062992125984" footer="0.19685039370078741"/>
  <pageSetup paperSize="9" scale="70" firstPageNumber="5" orientation="landscape" useFirstPageNumber="1" r:id="rId1"/>
  <headerFooter>
    <oddFooter>&amp;C&amp;"Book Antiqua,Regular"&amp;10&amp;P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31F0-7800-4884-BF6F-AE9BDA2FC411}">
  <dimension ref="B1:S230"/>
  <sheetViews>
    <sheetView view="pageBreakPreview" zoomScale="70" zoomScaleNormal="70" zoomScaleSheetLayoutView="70" workbookViewId="0">
      <selection activeCell="B23" sqref="B23"/>
    </sheetView>
  </sheetViews>
  <sheetFormatPr defaultColWidth="19" defaultRowHeight="15.75" x14ac:dyDescent="0.25"/>
  <cols>
    <col min="1" max="1" width="0.5703125" style="165" customWidth="1"/>
    <col min="2" max="2" width="9.42578125" style="165" customWidth="1"/>
    <col min="3" max="3" width="13.140625" style="165" customWidth="1"/>
    <col min="4" max="4" width="13.85546875" style="165" customWidth="1"/>
    <col min="5" max="5" width="71.85546875" style="165" bestFit="1" customWidth="1"/>
    <col min="6" max="10" width="23.42578125" style="428" customWidth="1"/>
    <col min="11" max="13" width="23.42578125" style="428" hidden="1" customWidth="1"/>
    <col min="14" max="14" width="21" style="429" customWidth="1"/>
    <col min="15" max="15" width="21.140625" style="430" customWidth="1"/>
    <col min="16" max="17" width="17.28515625" style="165" bestFit="1" customWidth="1"/>
    <col min="18" max="19" width="13.85546875" style="165" bestFit="1" customWidth="1"/>
    <col min="20" max="228" width="9.140625" style="165" bestFit="1" customWidth="1"/>
    <col min="229" max="229" width="3.140625" style="165" customWidth="1"/>
    <col min="230" max="230" width="4.42578125" style="165" customWidth="1"/>
    <col min="231" max="231" width="3.140625" style="165" customWidth="1"/>
    <col min="232" max="232" width="39.42578125" style="165" customWidth="1"/>
    <col min="233" max="233" width="19" style="165"/>
    <col min="234" max="234" width="15" style="165" customWidth="1"/>
    <col min="235" max="235" width="19" style="165"/>
    <col min="236" max="236" width="10.7109375" style="165" customWidth="1"/>
    <col min="237" max="16384" width="19" style="165"/>
  </cols>
  <sheetData>
    <row r="1" spans="2:15" ht="16.5" x14ac:dyDescent="0.3">
      <c r="B1" s="427"/>
      <c r="C1" s="427"/>
      <c r="D1" s="427"/>
      <c r="E1" s="427"/>
    </row>
    <row r="2" spans="2:15" s="434" customFormat="1" ht="16.5" x14ac:dyDescent="0.3">
      <c r="B2" s="427"/>
      <c r="C2" s="427"/>
      <c r="D2" s="427"/>
      <c r="E2" s="427"/>
      <c r="F2" s="431"/>
      <c r="G2" s="431"/>
      <c r="H2" s="431"/>
      <c r="I2" s="431"/>
      <c r="J2" s="431"/>
      <c r="K2" s="431"/>
      <c r="L2" s="431"/>
      <c r="M2" s="431"/>
      <c r="N2" s="432"/>
      <c r="O2" s="433"/>
    </row>
    <row r="3" spans="2:15" x14ac:dyDescent="0.25">
      <c r="B3" s="435"/>
      <c r="C3" s="435"/>
      <c r="D3" s="435"/>
      <c r="E3" s="435"/>
      <c r="F3" s="436"/>
      <c r="G3" s="436"/>
      <c r="H3" s="436"/>
      <c r="I3" s="436"/>
      <c r="J3" s="436"/>
      <c r="K3" s="436"/>
      <c r="L3" s="436"/>
      <c r="M3" s="436"/>
    </row>
    <row r="4" spans="2:15" ht="16.5" x14ac:dyDescent="0.3">
      <c r="E4" s="434"/>
      <c r="F4" s="437">
        <f t="shared" ref="F4:M4" si="0">F87-F149</f>
        <v>0.29666900634765625</v>
      </c>
      <c r="G4" s="437">
        <f t="shared" si="0"/>
        <v>-6.618499755859375E-4</v>
      </c>
      <c r="H4" s="437">
        <f t="shared" si="0"/>
        <v>0.12666893005371094</v>
      </c>
      <c r="I4" s="437">
        <f t="shared" si="0"/>
        <v>-3.3334732055664063E-2</v>
      </c>
      <c r="J4" s="437">
        <f t="shared" si="0"/>
        <v>-3912271101.6133308</v>
      </c>
      <c r="K4" s="437">
        <f t="shared" si="0"/>
        <v>-3911771101.6133289</v>
      </c>
      <c r="L4" s="437">
        <f t="shared" si="0"/>
        <v>-3885821101.6133327</v>
      </c>
      <c r="M4" s="437">
        <f t="shared" si="0"/>
        <v>-3881521101.6033306</v>
      </c>
    </row>
    <row r="5" spans="2:15" x14ac:dyDescent="0.25">
      <c r="F5" s="438"/>
      <c r="G5" s="438"/>
      <c r="H5" s="438"/>
      <c r="I5" s="438"/>
      <c r="J5" s="438"/>
      <c r="K5" s="438"/>
      <c r="L5" s="438"/>
      <c r="M5" s="438"/>
    </row>
    <row r="6" spans="2:15" ht="16.5" x14ac:dyDescent="0.3">
      <c r="B6" s="439" t="s">
        <v>20</v>
      </c>
      <c r="C6" s="440"/>
      <c r="D6" s="440"/>
      <c r="E6" s="441"/>
      <c r="F6" s="442" t="s">
        <v>540</v>
      </c>
      <c r="G6" s="442" t="s">
        <v>540</v>
      </c>
      <c r="H6" s="442" t="s">
        <v>540</v>
      </c>
      <c r="I6" s="442" t="s">
        <v>540</v>
      </c>
      <c r="J6" s="442" t="s">
        <v>540</v>
      </c>
      <c r="K6" s="442" t="s">
        <v>540</v>
      </c>
      <c r="L6" s="442" t="s">
        <v>540</v>
      </c>
      <c r="M6" s="442" t="s">
        <v>540</v>
      </c>
    </row>
    <row r="7" spans="2:15" ht="16.5" x14ac:dyDescent="0.3">
      <c r="B7" s="443"/>
      <c r="C7" s="444"/>
      <c r="D7" s="444"/>
      <c r="E7" s="445"/>
      <c r="F7" s="446" t="s">
        <v>541</v>
      </c>
      <c r="G7" s="446" t="s">
        <v>542</v>
      </c>
      <c r="H7" s="446" t="s">
        <v>543</v>
      </c>
      <c r="I7" s="446" t="s">
        <v>50</v>
      </c>
      <c r="J7" s="446" t="s">
        <v>51</v>
      </c>
      <c r="K7" s="446" t="s">
        <v>544</v>
      </c>
      <c r="L7" s="446" t="s">
        <v>545</v>
      </c>
      <c r="M7" s="446" t="s">
        <v>546</v>
      </c>
    </row>
    <row r="8" spans="2:15" ht="16.5" x14ac:dyDescent="0.3">
      <c r="B8" s="447" t="s">
        <v>547</v>
      </c>
      <c r="C8" s="448"/>
      <c r="D8" s="448"/>
      <c r="E8" s="449"/>
      <c r="F8" s="450"/>
      <c r="G8" s="450"/>
      <c r="H8" s="450"/>
      <c r="I8" s="450"/>
      <c r="J8" s="450"/>
      <c r="K8" s="450"/>
      <c r="L8" s="450"/>
      <c r="M8" s="450"/>
    </row>
    <row r="9" spans="2:15" x14ac:dyDescent="0.25">
      <c r="B9" s="451"/>
      <c r="E9" s="170"/>
      <c r="F9" s="452"/>
      <c r="G9" s="452"/>
      <c r="H9" s="452"/>
      <c r="I9" s="452"/>
      <c r="J9" s="452"/>
      <c r="K9" s="452"/>
      <c r="L9" s="452"/>
      <c r="M9" s="452"/>
    </row>
    <row r="10" spans="2:15" ht="16.5" x14ac:dyDescent="0.3">
      <c r="B10" s="453" t="s">
        <v>55</v>
      </c>
      <c r="E10" s="170"/>
      <c r="F10" s="454"/>
      <c r="G10" s="454"/>
      <c r="H10" s="454"/>
      <c r="I10" s="454"/>
      <c r="J10" s="454"/>
      <c r="K10" s="454"/>
      <c r="L10" s="454"/>
      <c r="M10" s="454"/>
    </row>
    <row r="11" spans="2:15" ht="16.5" x14ac:dyDescent="0.3">
      <c r="B11" s="455"/>
      <c r="C11" s="165" t="s">
        <v>311</v>
      </c>
      <c r="E11" s="170"/>
      <c r="F11" s="456">
        <f t="shared" ref="F11:M11" si="1">SUM(F12:F14)</f>
        <v>6329222.04</v>
      </c>
      <c r="G11" s="456">
        <f t="shared" si="1"/>
        <v>12584848.140000001</v>
      </c>
      <c r="H11" s="456">
        <f t="shared" si="1"/>
        <v>7470798.2300000004</v>
      </c>
      <c r="I11" s="456">
        <f t="shared" si="1"/>
        <v>6376747.04</v>
      </c>
      <c r="J11" s="456">
        <f t="shared" si="1"/>
        <v>12169432.75</v>
      </c>
      <c r="K11" s="456">
        <f t="shared" si="1"/>
        <v>6661444.75</v>
      </c>
      <c r="L11" s="456">
        <f t="shared" si="1"/>
        <v>81226.75</v>
      </c>
      <c r="M11" s="456">
        <f t="shared" si="1"/>
        <v>5258348.75</v>
      </c>
    </row>
    <row r="12" spans="2:15" x14ac:dyDescent="0.25">
      <c r="B12" s="451"/>
      <c r="D12" s="165" t="s">
        <v>548</v>
      </c>
      <c r="E12" s="165" t="s">
        <v>549</v>
      </c>
      <c r="F12" s="457"/>
      <c r="G12" s="457"/>
      <c r="H12" s="457"/>
      <c r="I12" s="457"/>
      <c r="J12" s="457"/>
      <c r="K12" s="457"/>
      <c r="L12" s="457"/>
      <c r="M12" s="457"/>
    </row>
    <row r="13" spans="2:15" x14ac:dyDescent="0.25">
      <c r="B13" s="451"/>
      <c r="D13" s="165" t="s">
        <v>550</v>
      </c>
      <c r="E13" s="165" t="s">
        <v>312</v>
      </c>
      <c r="F13" s="457">
        <v>6329222.04</v>
      </c>
      <c r="G13" s="457">
        <v>12584848.140000001</v>
      </c>
      <c r="H13" s="457">
        <v>7470798.2300000004</v>
      </c>
      <c r="I13" s="457">
        <v>6376747.04</v>
      </c>
      <c r="J13" s="457">
        <v>12169432.75</v>
      </c>
      <c r="K13" s="457">
        <v>6661444.75</v>
      </c>
      <c r="L13" s="457">
        <v>81226.75</v>
      </c>
      <c r="M13" s="457">
        <v>5258348.75</v>
      </c>
    </row>
    <row r="14" spans="2:15" x14ac:dyDescent="0.25">
      <c r="B14" s="451"/>
      <c r="D14" s="165" t="s">
        <v>551</v>
      </c>
      <c r="E14" s="165" t="s">
        <v>313</v>
      </c>
      <c r="F14" s="457"/>
      <c r="G14" s="457"/>
      <c r="H14" s="457"/>
      <c r="I14" s="457"/>
      <c r="J14" s="457"/>
      <c r="K14" s="457"/>
      <c r="L14" s="457"/>
      <c r="M14" s="457"/>
    </row>
    <row r="15" spans="2:15" ht="16.5" customHeight="1" x14ac:dyDescent="0.25">
      <c r="B15" s="451"/>
      <c r="F15" s="457"/>
      <c r="G15" s="457"/>
      <c r="H15" s="457"/>
      <c r="I15" s="457"/>
      <c r="J15" s="457"/>
      <c r="K15" s="457"/>
      <c r="L15" s="457"/>
      <c r="M15" s="457"/>
    </row>
    <row r="16" spans="2:15" ht="16.5" x14ac:dyDescent="0.3">
      <c r="B16" s="455"/>
      <c r="C16" s="165" t="s">
        <v>314</v>
      </c>
      <c r="E16" s="170"/>
      <c r="F16" s="458">
        <f t="shared" ref="F16:M16" si="2">SUM(F17:F23)</f>
        <v>4722203956.3800001</v>
      </c>
      <c r="G16" s="458">
        <f t="shared" si="2"/>
        <v>6548020847.8926668</v>
      </c>
      <c r="H16" s="458">
        <f t="shared" si="2"/>
        <v>6562666775.2399998</v>
      </c>
      <c r="I16" s="458">
        <f t="shared" si="2"/>
        <v>7441038741.3799992</v>
      </c>
      <c r="J16" s="458">
        <f t="shared" si="2"/>
        <v>4718889512.75</v>
      </c>
      <c r="K16" s="458">
        <f t="shared" si="2"/>
        <v>5031960492.3900003</v>
      </c>
      <c r="L16" s="458">
        <f t="shared" si="2"/>
        <v>3530024790.3299999</v>
      </c>
      <c r="M16" s="458">
        <f t="shared" si="2"/>
        <v>3798876866.3600001</v>
      </c>
    </row>
    <row r="17" spans="2:16" x14ac:dyDescent="0.25">
      <c r="B17" s="451"/>
      <c r="D17" s="342" t="s">
        <v>552</v>
      </c>
      <c r="E17" s="459" t="s">
        <v>553</v>
      </c>
      <c r="F17" s="457">
        <v>359565739.87</v>
      </c>
      <c r="G17" s="454">
        <v>359565739.57266623</v>
      </c>
      <c r="H17" s="454">
        <v>359565739.87</v>
      </c>
      <c r="I17" s="454">
        <v>359565739.87</v>
      </c>
      <c r="J17" s="454">
        <v>359565739.87</v>
      </c>
      <c r="K17" s="454">
        <v>359565739.87</v>
      </c>
      <c r="L17" s="454">
        <v>359565739.87</v>
      </c>
      <c r="M17" s="454">
        <v>359565739.87</v>
      </c>
    </row>
    <row r="18" spans="2:16" x14ac:dyDescent="0.25">
      <c r="B18" s="451"/>
      <c r="D18" s="342" t="s">
        <v>554</v>
      </c>
      <c r="E18" s="460" t="s">
        <v>555</v>
      </c>
      <c r="F18" s="457">
        <v>3608933423.1799998</v>
      </c>
      <c r="G18" s="457">
        <v>4859670207.8000002</v>
      </c>
      <c r="H18" s="457">
        <v>5246428468.8699999</v>
      </c>
      <c r="I18" s="457">
        <v>5896795273.5500002</v>
      </c>
      <c r="J18" s="457">
        <v>3165810169.9400001</v>
      </c>
      <c r="K18" s="457">
        <v>3199382394.4499998</v>
      </c>
      <c r="L18" s="457">
        <v>2791815502.1100001</v>
      </c>
      <c r="M18" s="457">
        <v>2879541090.0900002</v>
      </c>
    </row>
    <row r="19" spans="2:16" x14ac:dyDescent="0.25">
      <c r="B19" s="451"/>
      <c r="D19" s="342" t="s">
        <v>556</v>
      </c>
      <c r="E19" s="461" t="s">
        <v>557</v>
      </c>
      <c r="F19" s="457">
        <v>724991686.27999997</v>
      </c>
      <c r="G19" s="457">
        <v>1246970195.1300001</v>
      </c>
      <c r="H19" s="457">
        <v>926984354.86000001</v>
      </c>
      <c r="I19" s="457">
        <v>1146207567.8299999</v>
      </c>
      <c r="J19" s="457">
        <v>1074110877.0699999</v>
      </c>
      <c r="K19" s="457">
        <v>1089115182.1300001</v>
      </c>
      <c r="L19" s="457">
        <v>291519092.63</v>
      </c>
      <c r="M19" s="457">
        <v>534788655.16000003</v>
      </c>
      <c r="P19" s="462"/>
    </row>
    <row r="20" spans="2:16" x14ac:dyDescent="0.25">
      <c r="B20" s="451"/>
      <c r="D20" s="342" t="s">
        <v>558</v>
      </c>
      <c r="E20" s="463" t="s">
        <v>559</v>
      </c>
      <c r="F20" s="457">
        <v>1127520.29</v>
      </c>
      <c r="G20" s="457">
        <v>6582759.6299999999</v>
      </c>
      <c r="H20" s="457">
        <v>9539125.2899999991</v>
      </c>
      <c r="I20" s="457">
        <v>13921048.9</v>
      </c>
      <c r="J20" s="457">
        <v>4622246.87</v>
      </c>
      <c r="K20" s="457">
        <v>7677582.5999999996</v>
      </c>
      <c r="L20" s="457">
        <v>2967062.62</v>
      </c>
      <c r="M20" s="457">
        <v>1173203.48</v>
      </c>
    </row>
    <row r="21" spans="2:16" x14ac:dyDescent="0.25">
      <c r="B21" s="451"/>
      <c r="D21" s="342" t="s">
        <v>560</v>
      </c>
      <c r="E21" s="463" t="s">
        <v>561</v>
      </c>
      <c r="F21" s="457">
        <v>21761543</v>
      </c>
      <c r="G21" s="457">
        <v>69492902</v>
      </c>
      <c r="H21" s="457">
        <v>1667479</v>
      </c>
      <c r="I21" s="457">
        <v>6149511</v>
      </c>
      <c r="J21" s="457">
        <v>112530479</v>
      </c>
      <c r="K21" s="457">
        <v>117208704</v>
      </c>
      <c r="L21" s="457">
        <v>17666326</v>
      </c>
      <c r="M21" s="457">
        <v>17899134</v>
      </c>
    </row>
    <row r="22" spans="2:16" x14ac:dyDescent="0.25">
      <c r="B22" s="451"/>
      <c r="D22" s="342" t="s">
        <v>562</v>
      </c>
      <c r="E22" s="463" t="s">
        <v>563</v>
      </c>
      <c r="F22" s="457">
        <v>375000</v>
      </c>
      <c r="G22" s="457">
        <v>325000</v>
      </c>
      <c r="H22" s="457">
        <v>275000</v>
      </c>
      <c r="I22" s="457">
        <v>225000</v>
      </c>
      <c r="J22" s="457">
        <v>575000</v>
      </c>
      <c r="K22" s="457">
        <v>525000</v>
      </c>
      <c r="L22" s="457">
        <v>475000</v>
      </c>
      <c r="M22" s="457">
        <v>425000</v>
      </c>
    </row>
    <row r="23" spans="2:16" x14ac:dyDescent="0.25">
      <c r="B23" s="451"/>
      <c r="D23" s="342" t="s">
        <v>564</v>
      </c>
      <c r="E23" s="463" t="s">
        <v>318</v>
      </c>
      <c r="F23" s="457">
        <v>5449043.7599999998</v>
      </c>
      <c r="G23" s="457">
        <v>5414043.7599999998</v>
      </c>
      <c r="H23" s="457">
        <v>18206607.350000001</v>
      </c>
      <c r="I23" s="457">
        <v>18174600.23</v>
      </c>
      <c r="J23" s="457">
        <v>1675000</v>
      </c>
      <c r="K23" s="457">
        <v>258485889.34</v>
      </c>
      <c r="L23" s="457">
        <v>66016067.100000001</v>
      </c>
      <c r="M23" s="457">
        <v>5484043.7599999998</v>
      </c>
    </row>
    <row r="24" spans="2:16" ht="16.5" x14ac:dyDescent="0.3">
      <c r="B24" s="451"/>
      <c r="E24" s="434" t="s">
        <v>565</v>
      </c>
      <c r="F24" s="464">
        <f>F11+F16</f>
        <v>4728533178.4200001</v>
      </c>
      <c r="G24" s="464">
        <f>G11+G16</f>
        <v>6560605696.0326672</v>
      </c>
      <c r="H24" s="464">
        <f>H11+H16</f>
        <v>6570137573.4699993</v>
      </c>
      <c r="I24" s="464">
        <f t="shared" ref="I24:M24" si="3">I11+I16</f>
        <v>7447415488.4199991</v>
      </c>
      <c r="J24" s="464">
        <f t="shared" si="3"/>
        <v>4731058945.5</v>
      </c>
      <c r="K24" s="464">
        <f t="shared" si="3"/>
        <v>5038621937.1400003</v>
      </c>
      <c r="L24" s="464">
        <f t="shared" si="3"/>
        <v>3530106017.0799999</v>
      </c>
      <c r="M24" s="464">
        <f t="shared" si="3"/>
        <v>3804135215.1100001</v>
      </c>
    </row>
    <row r="25" spans="2:16" ht="6.75" customHeight="1" x14ac:dyDescent="0.25">
      <c r="B25" s="451"/>
      <c r="E25" s="465"/>
      <c r="F25" s="457"/>
      <c r="G25" s="457"/>
      <c r="H25" s="457"/>
      <c r="I25" s="457"/>
      <c r="J25" s="457"/>
      <c r="K25" s="457"/>
      <c r="L25" s="457"/>
      <c r="M25" s="457"/>
    </row>
    <row r="26" spans="2:16" ht="16.5" x14ac:dyDescent="0.3">
      <c r="B26" s="453" t="s">
        <v>566</v>
      </c>
      <c r="F26" s="456"/>
      <c r="G26" s="456"/>
      <c r="H26" s="456"/>
      <c r="I26" s="456"/>
      <c r="J26" s="456"/>
      <c r="K26" s="456"/>
      <c r="L26" s="456"/>
      <c r="M26" s="456"/>
    </row>
    <row r="27" spans="2:16" ht="16.5" x14ac:dyDescent="0.3">
      <c r="C27" s="165" t="s">
        <v>311</v>
      </c>
      <c r="F27" s="457"/>
      <c r="G27" s="456"/>
      <c r="H27" s="456"/>
      <c r="I27" s="456"/>
      <c r="J27" s="456"/>
      <c r="K27" s="456"/>
      <c r="L27" s="456"/>
      <c r="M27" s="456"/>
    </row>
    <row r="28" spans="2:16" x14ac:dyDescent="0.25">
      <c r="D28" s="165" t="s">
        <v>567</v>
      </c>
      <c r="E28" s="165" t="s">
        <v>568</v>
      </c>
      <c r="F28" s="457"/>
      <c r="G28" s="457"/>
      <c r="H28" s="457"/>
      <c r="I28" s="457"/>
      <c r="J28" s="457"/>
      <c r="K28" s="457"/>
      <c r="L28" s="457"/>
      <c r="M28" s="457"/>
      <c r="N28" s="457">
        <v>18246003</v>
      </c>
      <c r="O28" s="457">
        <v>18246003</v>
      </c>
    </row>
    <row r="29" spans="2:16" x14ac:dyDescent="0.25">
      <c r="D29" s="165" t="s">
        <v>569</v>
      </c>
      <c r="E29" s="165" t="s">
        <v>570</v>
      </c>
      <c r="F29" s="457"/>
      <c r="G29" s="457"/>
      <c r="H29" s="457"/>
      <c r="I29" s="457"/>
      <c r="J29" s="457"/>
      <c r="K29" s="457"/>
      <c r="L29" s="457"/>
      <c r="M29" s="457"/>
      <c r="N29" s="457">
        <v>4014744</v>
      </c>
      <c r="O29" s="457">
        <v>4014744</v>
      </c>
    </row>
    <row r="30" spans="2:16" x14ac:dyDescent="0.25">
      <c r="D30" s="165" t="s">
        <v>571</v>
      </c>
      <c r="E30" s="165" t="s">
        <v>572</v>
      </c>
      <c r="F30" s="457"/>
      <c r="G30" s="457"/>
      <c r="H30" s="457"/>
      <c r="I30" s="457"/>
      <c r="J30" s="457"/>
      <c r="K30" s="457"/>
      <c r="L30" s="457"/>
      <c r="M30" s="457"/>
      <c r="N30" s="457">
        <v>89855847</v>
      </c>
      <c r="O30" s="457">
        <v>89855847</v>
      </c>
    </row>
    <row r="31" spans="2:16" ht="16.5" x14ac:dyDescent="0.3">
      <c r="E31" s="434" t="s">
        <v>573</v>
      </c>
      <c r="F31" s="464">
        <f t="shared" ref="F31:M31" si="4">SUM(F28:F30)</f>
        <v>0</v>
      </c>
      <c r="G31" s="464">
        <v>0</v>
      </c>
      <c r="H31" s="464">
        <v>0</v>
      </c>
      <c r="I31" s="464">
        <f t="shared" si="4"/>
        <v>0</v>
      </c>
      <c r="J31" s="464">
        <f t="shared" si="4"/>
        <v>0</v>
      </c>
      <c r="K31" s="464">
        <f t="shared" si="4"/>
        <v>0</v>
      </c>
      <c r="L31" s="464">
        <f t="shared" si="4"/>
        <v>0</v>
      </c>
      <c r="M31" s="464">
        <f t="shared" si="4"/>
        <v>0</v>
      </c>
    </row>
    <row r="32" spans="2:16" ht="16.5" x14ac:dyDescent="0.3">
      <c r="B32" s="466" t="s">
        <v>59</v>
      </c>
      <c r="C32" s="467"/>
      <c r="E32" s="468"/>
      <c r="F32" s="452"/>
      <c r="G32" s="452"/>
      <c r="H32" s="452"/>
      <c r="I32" s="452"/>
      <c r="J32" s="452"/>
      <c r="K32" s="452"/>
      <c r="L32" s="452"/>
      <c r="M32" s="452"/>
    </row>
    <row r="33" spans="2:16" x14ac:dyDescent="0.25">
      <c r="B33" s="469"/>
      <c r="C33" s="165" t="s">
        <v>574</v>
      </c>
      <c r="D33" s="470" t="s">
        <v>575</v>
      </c>
      <c r="F33" s="457">
        <v>0</v>
      </c>
      <c r="G33" s="471"/>
      <c r="H33" s="471"/>
      <c r="I33" s="471"/>
      <c r="J33" s="471"/>
      <c r="K33" s="471"/>
      <c r="L33" s="471"/>
      <c r="M33" s="471"/>
    </row>
    <row r="34" spans="2:16" ht="17.25" customHeight="1" x14ac:dyDescent="0.25">
      <c r="B34" s="469"/>
      <c r="C34" s="165" t="s">
        <v>576</v>
      </c>
      <c r="D34" s="472" t="s">
        <v>326</v>
      </c>
      <c r="F34" s="457">
        <v>29500000</v>
      </c>
      <c r="G34" s="473">
        <v>29500000</v>
      </c>
      <c r="H34" s="473">
        <v>29500000</v>
      </c>
      <c r="I34" s="471">
        <v>34000000</v>
      </c>
      <c r="J34" s="471">
        <v>29500000</v>
      </c>
      <c r="K34" s="474">
        <v>29500000</v>
      </c>
      <c r="L34" s="475">
        <v>29500000</v>
      </c>
      <c r="M34" s="476">
        <v>29500000</v>
      </c>
      <c r="N34" s="429">
        <v>29500000</v>
      </c>
      <c r="O34" s="430">
        <v>29500000</v>
      </c>
      <c r="P34" s="165">
        <v>29500000</v>
      </c>
    </row>
    <row r="35" spans="2:16" x14ac:dyDescent="0.25">
      <c r="B35" s="469"/>
      <c r="C35" s="165" t="s">
        <v>577</v>
      </c>
      <c r="D35" s="165" t="s">
        <v>451</v>
      </c>
      <c r="F35" s="457">
        <v>0</v>
      </c>
      <c r="G35" s="471">
        <v>0</v>
      </c>
      <c r="H35" s="471">
        <v>0</v>
      </c>
      <c r="I35" s="471">
        <v>0</v>
      </c>
      <c r="J35" s="471">
        <v>0</v>
      </c>
      <c r="K35" s="471">
        <v>0</v>
      </c>
      <c r="L35" s="471">
        <v>0</v>
      </c>
      <c r="M35" s="471">
        <v>0</v>
      </c>
    </row>
    <row r="36" spans="2:16" x14ac:dyDescent="0.25">
      <c r="B36" s="469"/>
      <c r="C36" s="165" t="s">
        <v>578</v>
      </c>
      <c r="D36" s="165" t="s">
        <v>579</v>
      </c>
      <c r="F36" s="457">
        <v>0</v>
      </c>
      <c r="G36" s="471">
        <v>0</v>
      </c>
      <c r="H36" s="471">
        <v>0</v>
      </c>
      <c r="I36" s="471">
        <v>0</v>
      </c>
      <c r="J36" s="471">
        <v>0</v>
      </c>
      <c r="K36" s="471">
        <v>0</v>
      </c>
      <c r="L36" s="471">
        <v>0</v>
      </c>
      <c r="M36" s="471">
        <v>0</v>
      </c>
    </row>
    <row r="37" spans="2:16" ht="16.5" x14ac:dyDescent="0.3">
      <c r="B37" s="469"/>
      <c r="C37" s="165" t="s">
        <v>580</v>
      </c>
      <c r="D37" s="165" t="s">
        <v>581</v>
      </c>
      <c r="E37" s="434"/>
      <c r="F37" s="457">
        <v>0</v>
      </c>
      <c r="G37" s="471"/>
      <c r="H37" s="471"/>
      <c r="I37" s="471"/>
      <c r="J37" s="471"/>
      <c r="K37" s="471"/>
      <c r="L37" s="471"/>
      <c r="M37" s="471"/>
    </row>
    <row r="38" spans="2:16" ht="16.5" x14ac:dyDescent="0.3">
      <c r="B38" s="469"/>
      <c r="C38" s="467"/>
      <c r="E38" s="434" t="s">
        <v>573</v>
      </c>
      <c r="F38" s="477">
        <f>SUM(F33:F37)</f>
        <v>29500000</v>
      </c>
      <c r="G38" s="477">
        <f>SUM(G33:G37)</f>
        <v>29500000</v>
      </c>
      <c r="H38" s="477">
        <v>29500000</v>
      </c>
      <c r="I38" s="477">
        <f t="shared" ref="I38:M38" si="5">SUM(I33:I36)</f>
        <v>34000000</v>
      </c>
      <c r="J38" s="477">
        <f t="shared" si="5"/>
        <v>29500000</v>
      </c>
      <c r="K38" s="477">
        <f t="shared" si="5"/>
        <v>29500000</v>
      </c>
      <c r="L38" s="477">
        <f t="shared" si="5"/>
        <v>29500000</v>
      </c>
      <c r="M38" s="477">
        <f t="shared" si="5"/>
        <v>29500000</v>
      </c>
    </row>
    <row r="39" spans="2:16" ht="16.5" x14ac:dyDescent="0.3">
      <c r="B39" s="469"/>
      <c r="C39" s="467"/>
      <c r="E39" s="434"/>
      <c r="F39" s="471"/>
      <c r="G39" s="471"/>
      <c r="H39" s="471"/>
      <c r="I39" s="471"/>
      <c r="J39" s="471"/>
      <c r="K39" s="471"/>
      <c r="L39" s="471"/>
      <c r="M39" s="471"/>
    </row>
    <row r="40" spans="2:16" ht="16.5" x14ac:dyDescent="0.3">
      <c r="B40" s="466" t="s">
        <v>582</v>
      </c>
      <c r="C40" s="467"/>
      <c r="E40" s="434"/>
      <c r="F40" s="471"/>
      <c r="G40" s="471"/>
      <c r="H40" s="471"/>
      <c r="I40" s="471"/>
      <c r="J40" s="471"/>
      <c r="K40" s="471"/>
      <c r="L40" s="471"/>
      <c r="M40" s="471"/>
    </row>
    <row r="41" spans="2:16" ht="16.5" customHeight="1" x14ac:dyDescent="0.3">
      <c r="C41" s="478" t="s">
        <v>583</v>
      </c>
      <c r="D41" s="467" t="s">
        <v>582</v>
      </c>
      <c r="E41" s="434"/>
      <c r="F41" s="471"/>
      <c r="G41" s="471"/>
      <c r="H41" s="471"/>
      <c r="I41" s="471"/>
      <c r="J41" s="471"/>
      <c r="K41" s="471"/>
      <c r="L41" s="471"/>
      <c r="M41" s="471"/>
      <c r="N41" s="429">
        <v>562543560</v>
      </c>
    </row>
    <row r="42" spans="2:16" ht="16.5" x14ac:dyDescent="0.3">
      <c r="B42" s="469"/>
      <c r="C42" s="467"/>
      <c r="E42" s="434" t="s">
        <v>573</v>
      </c>
      <c r="F42" s="464">
        <f t="shared" ref="F42:M42" si="6">SUM(F41)</f>
        <v>0</v>
      </c>
      <c r="G42" s="464">
        <v>0</v>
      </c>
      <c r="H42" s="464">
        <v>0</v>
      </c>
      <c r="I42" s="464">
        <f t="shared" si="6"/>
        <v>0</v>
      </c>
      <c r="J42" s="464">
        <f t="shared" si="6"/>
        <v>0</v>
      </c>
      <c r="K42" s="464">
        <f t="shared" si="6"/>
        <v>0</v>
      </c>
      <c r="L42" s="464">
        <f t="shared" si="6"/>
        <v>0</v>
      </c>
      <c r="M42" s="464">
        <f t="shared" si="6"/>
        <v>0</v>
      </c>
    </row>
    <row r="43" spans="2:16" ht="16.5" x14ac:dyDescent="0.3">
      <c r="B43" s="469"/>
      <c r="C43" s="467"/>
      <c r="E43" s="434"/>
      <c r="F43" s="471"/>
      <c r="G43" s="471"/>
      <c r="H43" s="471"/>
      <c r="I43" s="471"/>
      <c r="J43" s="471"/>
      <c r="K43" s="471"/>
      <c r="L43" s="471"/>
      <c r="M43" s="471"/>
    </row>
    <row r="44" spans="2:16" ht="16.5" x14ac:dyDescent="0.3">
      <c r="B44" s="469"/>
      <c r="C44" s="467"/>
      <c r="E44" s="434"/>
      <c r="F44" s="471"/>
      <c r="G44" s="471"/>
      <c r="H44" s="471"/>
      <c r="I44" s="471"/>
      <c r="J44" s="471"/>
      <c r="K44" s="471"/>
      <c r="L44" s="471"/>
      <c r="M44" s="471"/>
    </row>
    <row r="45" spans="2:16" ht="16.5" x14ac:dyDescent="0.3">
      <c r="B45" s="453" t="s">
        <v>63</v>
      </c>
      <c r="F45" s="479"/>
      <c r="G45" s="479"/>
      <c r="H45" s="479"/>
      <c r="I45" s="479"/>
      <c r="J45" s="479"/>
      <c r="K45" s="479"/>
      <c r="L45" s="479"/>
      <c r="M45" s="479"/>
    </row>
    <row r="46" spans="2:16" x14ac:dyDescent="0.25">
      <c r="B46" s="451"/>
      <c r="C46" s="165" t="s">
        <v>584</v>
      </c>
      <c r="D46" s="165" t="s">
        <v>63</v>
      </c>
      <c r="F46" s="457">
        <v>9000223</v>
      </c>
      <c r="G46" s="471">
        <v>16766923</v>
      </c>
      <c r="H46" s="471">
        <v>17026023</v>
      </c>
      <c r="I46" s="471">
        <v>9487323</v>
      </c>
      <c r="J46" s="471">
        <v>22308223</v>
      </c>
      <c r="K46" s="471">
        <v>22308223</v>
      </c>
      <c r="L46" s="471">
        <v>29308223</v>
      </c>
      <c r="M46" s="471">
        <v>14078223</v>
      </c>
      <c r="N46" s="430">
        <f>H46-F46</f>
        <v>8025800</v>
      </c>
      <c r="P46" s="480"/>
    </row>
    <row r="47" spans="2:16" ht="16.5" x14ac:dyDescent="0.3">
      <c r="B47" s="451"/>
      <c r="E47" s="434" t="s">
        <v>573</v>
      </c>
      <c r="F47" s="464">
        <f t="shared" ref="F47:M47" si="7">SUM(F46)</f>
        <v>9000223</v>
      </c>
      <c r="G47" s="464">
        <f t="shared" si="7"/>
        <v>16766923</v>
      </c>
      <c r="H47" s="464">
        <f t="shared" si="7"/>
        <v>17026023</v>
      </c>
      <c r="I47" s="464">
        <f t="shared" si="7"/>
        <v>9487323</v>
      </c>
      <c r="J47" s="464">
        <f t="shared" si="7"/>
        <v>22308223</v>
      </c>
      <c r="K47" s="464">
        <f t="shared" si="7"/>
        <v>22308223</v>
      </c>
      <c r="L47" s="464">
        <f t="shared" si="7"/>
        <v>29308223</v>
      </c>
      <c r="M47" s="464">
        <f t="shared" si="7"/>
        <v>14078223</v>
      </c>
    </row>
    <row r="48" spans="2:16" ht="16.5" x14ac:dyDescent="0.3">
      <c r="B48" s="451"/>
      <c r="E48" s="434"/>
      <c r="F48" s="471"/>
      <c r="G48" s="471"/>
      <c r="H48" s="471"/>
      <c r="I48" s="471"/>
      <c r="J48" s="471"/>
      <c r="K48" s="471"/>
      <c r="L48" s="471"/>
      <c r="M48" s="471"/>
    </row>
    <row r="49" spans="2:18" ht="16.5" x14ac:dyDescent="0.3">
      <c r="B49" s="453" t="s">
        <v>585</v>
      </c>
      <c r="E49" s="434"/>
      <c r="F49" s="471"/>
      <c r="G49" s="471"/>
      <c r="H49" s="471"/>
      <c r="I49" s="471"/>
      <c r="J49" s="471"/>
      <c r="K49" s="471"/>
      <c r="L49" s="471"/>
      <c r="M49" s="471"/>
    </row>
    <row r="50" spans="2:18" x14ac:dyDescent="0.25">
      <c r="B50" s="451"/>
      <c r="C50" s="165" t="s">
        <v>586</v>
      </c>
      <c r="D50" s="165" t="s">
        <v>61</v>
      </c>
      <c r="F50" s="457">
        <v>28141000</v>
      </c>
      <c r="G50" s="471">
        <v>29241000</v>
      </c>
      <c r="H50" s="471">
        <v>27741000</v>
      </c>
      <c r="I50" s="471">
        <v>15760000</v>
      </c>
      <c r="J50" s="471">
        <v>76221000</v>
      </c>
      <c r="K50" s="471">
        <v>76221000</v>
      </c>
      <c r="L50" s="471">
        <v>25741000</v>
      </c>
      <c r="M50" s="471">
        <v>27741000</v>
      </c>
      <c r="N50" s="430"/>
      <c r="P50" s="480"/>
    </row>
    <row r="51" spans="2:18" x14ac:dyDescent="0.25">
      <c r="B51" s="451"/>
      <c r="C51" s="165" t="s">
        <v>587</v>
      </c>
      <c r="D51" s="165" t="s">
        <v>57</v>
      </c>
      <c r="F51" s="457">
        <v>765763450</v>
      </c>
      <c r="G51" s="471">
        <v>674954045</v>
      </c>
      <c r="H51" s="471">
        <v>584144640</v>
      </c>
      <c r="I51" s="471">
        <v>493335235</v>
      </c>
      <c r="J51" s="471">
        <v>204050000</v>
      </c>
      <c r="K51" s="471">
        <v>204050000</v>
      </c>
      <c r="L51" s="471">
        <v>1084790000</v>
      </c>
      <c r="M51" s="471">
        <v>852200000</v>
      </c>
      <c r="N51" s="430">
        <f>H51-F51</f>
        <v>-181618810</v>
      </c>
      <c r="P51" s="480"/>
    </row>
    <row r="52" spans="2:18" x14ac:dyDescent="0.25">
      <c r="B52" s="451"/>
      <c r="C52" s="165" t="s">
        <v>588</v>
      </c>
      <c r="D52" s="165" t="s">
        <v>589</v>
      </c>
      <c r="F52" s="457">
        <v>0</v>
      </c>
      <c r="G52" s="471"/>
      <c r="H52" s="471"/>
      <c r="I52" s="471"/>
      <c r="J52" s="471"/>
      <c r="K52" s="471"/>
      <c r="L52" s="471"/>
      <c r="M52" s="471"/>
    </row>
    <row r="53" spans="2:18" ht="16.5" x14ac:dyDescent="0.3">
      <c r="B53" s="451"/>
      <c r="E53" s="434" t="s">
        <v>573</v>
      </c>
      <c r="F53" s="477">
        <f t="shared" ref="F53:M53" si="8">SUM(F50:F52)</f>
        <v>793904450</v>
      </c>
      <c r="G53" s="477">
        <f t="shared" si="8"/>
        <v>704195045</v>
      </c>
      <c r="H53" s="477">
        <f t="shared" si="8"/>
        <v>611885640</v>
      </c>
      <c r="I53" s="477">
        <f t="shared" si="8"/>
        <v>509095235</v>
      </c>
      <c r="J53" s="477">
        <f t="shared" si="8"/>
        <v>280271000</v>
      </c>
      <c r="K53" s="477">
        <f t="shared" si="8"/>
        <v>280271000</v>
      </c>
      <c r="L53" s="477">
        <f t="shared" si="8"/>
        <v>1110531000</v>
      </c>
      <c r="M53" s="477">
        <f t="shared" si="8"/>
        <v>879941000</v>
      </c>
    </row>
    <row r="54" spans="2:18" x14ac:dyDescent="0.25">
      <c r="B54" s="451"/>
      <c r="F54" s="471"/>
      <c r="G54" s="471"/>
      <c r="H54" s="471"/>
      <c r="I54" s="471"/>
      <c r="J54" s="471"/>
      <c r="K54" s="471"/>
      <c r="L54" s="471"/>
      <c r="M54" s="471"/>
    </row>
    <row r="55" spans="2:18" ht="17.25" thickBot="1" x14ac:dyDescent="0.35">
      <c r="B55" s="453" t="s">
        <v>590</v>
      </c>
      <c r="F55" s="481">
        <f t="shared" ref="F55:M55" si="9">SUM(F53,F47,F38,F24,F31,F42)</f>
        <v>5560937851.4200001</v>
      </c>
      <c r="G55" s="481">
        <f t="shared" si="9"/>
        <v>7311067664.0326672</v>
      </c>
      <c r="H55" s="481">
        <f t="shared" si="9"/>
        <v>7228549236.4699993</v>
      </c>
      <c r="I55" s="481">
        <f t="shared" si="9"/>
        <v>7999998046.4199991</v>
      </c>
      <c r="J55" s="481">
        <f t="shared" si="9"/>
        <v>5063138168.5</v>
      </c>
      <c r="K55" s="481">
        <f t="shared" si="9"/>
        <v>5370701160.1400003</v>
      </c>
      <c r="L55" s="481">
        <f t="shared" si="9"/>
        <v>4699445240.0799999</v>
      </c>
      <c r="M55" s="481">
        <f t="shared" si="9"/>
        <v>4727654438.1100006</v>
      </c>
    </row>
    <row r="56" spans="2:18" ht="16.5" thickTop="1" x14ac:dyDescent="0.25">
      <c r="B56" s="451"/>
      <c r="F56" s="471"/>
      <c r="G56" s="471"/>
      <c r="H56" s="471"/>
      <c r="I56" s="471"/>
      <c r="J56" s="471"/>
      <c r="K56" s="471"/>
      <c r="L56" s="471"/>
      <c r="M56" s="471"/>
    </row>
    <row r="57" spans="2:18" x14ac:dyDescent="0.25">
      <c r="B57" s="451"/>
      <c r="F57" s="471"/>
      <c r="G57" s="471"/>
      <c r="H57" s="471"/>
      <c r="I57" s="471"/>
      <c r="J57" s="471"/>
      <c r="K57" s="471"/>
      <c r="L57" s="471"/>
      <c r="M57" s="471"/>
    </row>
    <row r="58" spans="2:18" ht="16.5" x14ac:dyDescent="0.3">
      <c r="B58" s="453" t="s">
        <v>247</v>
      </c>
      <c r="F58" s="471"/>
      <c r="G58" s="471"/>
      <c r="H58" s="471"/>
      <c r="I58" s="471"/>
      <c r="J58" s="471"/>
      <c r="K58" s="471"/>
      <c r="L58" s="471"/>
      <c r="M58" s="471"/>
      <c r="N58" s="482"/>
    </row>
    <row r="59" spans="2:18" x14ac:dyDescent="0.25">
      <c r="B59" s="469"/>
      <c r="C59" s="165" t="s">
        <v>591</v>
      </c>
      <c r="D59" s="165" t="s">
        <v>368</v>
      </c>
      <c r="E59" s="170"/>
      <c r="F59" s="457">
        <v>96000000</v>
      </c>
      <c r="G59" s="483">
        <v>96000000</v>
      </c>
      <c r="H59" s="483">
        <v>96000000</v>
      </c>
      <c r="I59" s="483">
        <v>96000000</v>
      </c>
      <c r="J59" s="483">
        <v>96000000</v>
      </c>
      <c r="K59" s="483">
        <v>96000000</v>
      </c>
      <c r="L59" s="483">
        <v>96000000</v>
      </c>
      <c r="M59" s="483">
        <v>96000000</v>
      </c>
      <c r="N59" s="430">
        <f t="shared" ref="N59:N62" si="10">G59-H59</f>
        <v>0</v>
      </c>
      <c r="O59" s="430">
        <f>G59-H59</f>
        <v>0</v>
      </c>
      <c r="P59" s="480">
        <f>H59-I59</f>
        <v>0</v>
      </c>
    </row>
    <row r="60" spans="2:18" x14ac:dyDescent="0.25">
      <c r="B60" s="469"/>
      <c r="C60" s="165" t="s">
        <v>592</v>
      </c>
      <c r="D60" s="165" t="s">
        <v>369</v>
      </c>
      <c r="E60" s="170"/>
      <c r="F60" s="457">
        <v>3267577000</v>
      </c>
      <c r="G60" s="483">
        <v>3267577000</v>
      </c>
      <c r="H60" s="483">
        <v>3267577000</v>
      </c>
      <c r="I60" s="483">
        <v>3267577000</v>
      </c>
      <c r="J60" s="483">
        <v>3267577000</v>
      </c>
      <c r="K60" s="483">
        <v>3267577000</v>
      </c>
      <c r="L60" s="483">
        <v>3267577000</v>
      </c>
      <c r="M60" s="483">
        <v>3267577000</v>
      </c>
      <c r="N60" s="430">
        <f t="shared" si="10"/>
        <v>0</v>
      </c>
      <c r="O60" s="430">
        <f>I60-F60</f>
        <v>0</v>
      </c>
      <c r="P60" s="480">
        <f t="shared" ref="P60:P63" si="11">H60-I60</f>
        <v>0</v>
      </c>
    </row>
    <row r="61" spans="2:18" x14ac:dyDescent="0.25">
      <c r="B61" s="469"/>
      <c r="C61" s="165" t="s">
        <v>593</v>
      </c>
      <c r="D61" s="165" t="s">
        <v>370</v>
      </c>
      <c r="E61" s="170"/>
      <c r="F61" s="457">
        <v>900000</v>
      </c>
      <c r="G61" s="483">
        <v>900000</v>
      </c>
      <c r="H61" s="483">
        <v>900000</v>
      </c>
      <c r="I61" s="483">
        <v>900000</v>
      </c>
      <c r="J61" s="483">
        <v>0</v>
      </c>
      <c r="K61" s="483">
        <v>0</v>
      </c>
      <c r="L61" s="483">
        <v>0</v>
      </c>
      <c r="M61" s="483">
        <v>900000</v>
      </c>
      <c r="N61" s="430">
        <f t="shared" si="10"/>
        <v>0</v>
      </c>
      <c r="O61" s="430">
        <f>M61-L61</f>
        <v>900000</v>
      </c>
      <c r="P61" s="480">
        <f t="shared" si="11"/>
        <v>0</v>
      </c>
    </row>
    <row r="62" spans="2:18" x14ac:dyDescent="0.25">
      <c r="B62" s="469"/>
      <c r="C62" s="165" t="s">
        <v>594</v>
      </c>
      <c r="D62" s="165" t="s">
        <v>371</v>
      </c>
      <c r="E62" s="170"/>
      <c r="F62" s="457">
        <v>572957178</v>
      </c>
      <c r="G62" s="483">
        <v>572957178</v>
      </c>
      <c r="H62" s="483">
        <v>572957178</v>
      </c>
      <c r="I62" s="483">
        <v>572957178</v>
      </c>
      <c r="J62" s="483">
        <v>572957178</v>
      </c>
      <c r="K62" s="483">
        <v>572957178</v>
      </c>
      <c r="L62" s="483">
        <v>572957178</v>
      </c>
      <c r="M62" s="483">
        <v>572957178</v>
      </c>
      <c r="N62" s="430">
        <f t="shared" si="10"/>
        <v>0</v>
      </c>
      <c r="O62" s="430">
        <f>I62-F62</f>
        <v>0</v>
      </c>
      <c r="P62" s="480">
        <f t="shared" si="11"/>
        <v>0</v>
      </c>
      <c r="R62" s="484"/>
    </row>
    <row r="63" spans="2:18" x14ac:dyDescent="0.25">
      <c r="B63" s="469"/>
      <c r="C63" s="165" t="s">
        <v>595</v>
      </c>
      <c r="D63" s="165" t="s">
        <v>372</v>
      </c>
      <c r="E63" s="170"/>
      <c r="F63" s="457">
        <v>325771900</v>
      </c>
      <c r="G63" s="483">
        <v>325771900</v>
      </c>
      <c r="H63" s="483">
        <v>328771900</v>
      </c>
      <c r="I63" s="483">
        <v>328771900</v>
      </c>
      <c r="J63" s="483">
        <v>286175900</v>
      </c>
      <c r="K63" s="483">
        <v>294175900</v>
      </c>
      <c r="L63" s="483">
        <v>301775900</v>
      </c>
      <c r="M63" s="483">
        <v>322271900</v>
      </c>
      <c r="N63" s="430">
        <f>G63-H63</f>
        <v>-3000000</v>
      </c>
      <c r="O63" s="430">
        <f>M63-N63</f>
        <v>325271900</v>
      </c>
      <c r="P63" s="480">
        <f t="shared" si="11"/>
        <v>0</v>
      </c>
      <c r="Q63" s="485"/>
    </row>
    <row r="64" spans="2:18" hidden="1" x14ac:dyDescent="0.25">
      <c r="B64" s="469"/>
      <c r="C64" s="165" t="s">
        <v>596</v>
      </c>
      <c r="D64" s="165" t="s">
        <v>597</v>
      </c>
      <c r="E64" s="170"/>
      <c r="F64" s="483">
        <f>[4]WS!G64</f>
        <v>0</v>
      </c>
      <c r="G64" s="486">
        <v>0</v>
      </c>
      <c r="H64" s="486">
        <v>0</v>
      </c>
      <c r="I64" s="486">
        <v>0</v>
      </c>
      <c r="J64" s="486">
        <v>0</v>
      </c>
      <c r="K64" s="486">
        <v>0</v>
      </c>
      <c r="L64" s="486">
        <v>0</v>
      </c>
      <c r="M64" s="486">
        <v>0</v>
      </c>
      <c r="O64" s="430">
        <f>I64-F64</f>
        <v>0</v>
      </c>
      <c r="P64" s="430"/>
      <c r="Q64" s="485"/>
    </row>
    <row r="65" spans="2:19" ht="16.5" x14ac:dyDescent="0.3">
      <c r="B65" s="451"/>
      <c r="E65" s="487" t="s">
        <v>32</v>
      </c>
      <c r="F65" s="488">
        <f t="shared" ref="F65:M65" si="12">SUM(F59:F64)</f>
        <v>4263206078</v>
      </c>
      <c r="G65" s="488">
        <f t="shared" si="12"/>
        <v>4263206078</v>
      </c>
      <c r="H65" s="488">
        <f t="shared" si="12"/>
        <v>4266206078</v>
      </c>
      <c r="I65" s="488">
        <f t="shared" si="12"/>
        <v>4266206078</v>
      </c>
      <c r="J65" s="488">
        <f t="shared" si="12"/>
        <v>4222710078</v>
      </c>
      <c r="K65" s="488">
        <f t="shared" si="12"/>
        <v>4230710078</v>
      </c>
      <c r="L65" s="488">
        <f t="shared" si="12"/>
        <v>4238310078</v>
      </c>
      <c r="M65" s="488">
        <f t="shared" si="12"/>
        <v>4259706078</v>
      </c>
      <c r="S65" s="484"/>
    </row>
    <row r="66" spans="2:19" x14ac:dyDescent="0.25">
      <c r="B66" s="451"/>
      <c r="F66" s="489"/>
      <c r="G66" s="490"/>
      <c r="H66" s="490"/>
      <c r="I66" s="490"/>
      <c r="J66" s="490"/>
      <c r="K66" s="490"/>
      <c r="L66" s="490"/>
      <c r="M66" s="490"/>
      <c r="S66" s="484"/>
    </row>
    <row r="67" spans="2:19" ht="16.5" x14ac:dyDescent="0.3">
      <c r="B67" s="453" t="s">
        <v>598</v>
      </c>
      <c r="F67" s="471"/>
      <c r="G67" s="473"/>
      <c r="H67" s="473"/>
      <c r="I67" s="473"/>
      <c r="J67" s="473"/>
      <c r="K67" s="473"/>
      <c r="L67" s="473"/>
      <c r="M67" s="473"/>
      <c r="S67" s="484"/>
    </row>
    <row r="68" spans="2:19" x14ac:dyDescent="0.25">
      <c r="B68" s="451"/>
      <c r="C68" s="165" t="s">
        <v>599</v>
      </c>
      <c r="D68" s="170" t="s">
        <v>600</v>
      </c>
      <c r="F68" s="457">
        <v>282716359.32999998</v>
      </c>
      <c r="G68" s="457">
        <v>296331263.5</v>
      </c>
      <c r="H68" s="457">
        <v>309946167.67000002</v>
      </c>
      <c r="I68" s="457">
        <v>323561071.83999997</v>
      </c>
      <c r="J68" s="457">
        <v>105722605</v>
      </c>
      <c r="K68" s="457">
        <v>105722605</v>
      </c>
      <c r="L68" s="457">
        <v>105722605</v>
      </c>
      <c r="M68" s="457">
        <v>269101455</v>
      </c>
      <c r="N68" s="430">
        <f>F68-G68</f>
        <v>-13614904.170000017</v>
      </c>
      <c r="O68" s="430">
        <f>G68-H68</f>
        <v>-13614904.170000017</v>
      </c>
      <c r="P68" s="480"/>
      <c r="S68" s="484"/>
    </row>
    <row r="69" spans="2:19" x14ac:dyDescent="0.25">
      <c r="B69" s="451"/>
      <c r="C69" s="165" t="s">
        <v>601</v>
      </c>
      <c r="D69" s="170" t="s">
        <v>602</v>
      </c>
      <c r="F69" s="457">
        <v>37500</v>
      </c>
      <c r="G69" s="457">
        <v>56250</v>
      </c>
      <c r="H69" s="457">
        <v>75000</v>
      </c>
      <c r="I69" s="457">
        <v>93750</v>
      </c>
      <c r="J69" s="457">
        <v>0</v>
      </c>
      <c r="K69" s="457">
        <v>0</v>
      </c>
      <c r="L69" s="457">
        <v>0</v>
      </c>
      <c r="M69" s="457">
        <v>18750</v>
      </c>
      <c r="N69" s="430">
        <f t="shared" ref="N69:O71" si="13">F69-G69</f>
        <v>-18750</v>
      </c>
      <c r="O69" s="430">
        <f t="shared" si="13"/>
        <v>-18750</v>
      </c>
      <c r="P69" s="480"/>
      <c r="S69" s="484"/>
    </row>
    <row r="70" spans="2:19" x14ac:dyDescent="0.25">
      <c r="B70" s="451"/>
      <c r="C70" s="165" t="s">
        <v>603</v>
      </c>
      <c r="D70" s="170" t="s">
        <v>604</v>
      </c>
      <c r="F70" s="457">
        <v>284638250.26999998</v>
      </c>
      <c r="G70" s="457">
        <v>290606554.20999998</v>
      </c>
      <c r="H70" s="457">
        <v>296574858.14999998</v>
      </c>
      <c r="I70" s="457">
        <v>302543162.07999998</v>
      </c>
      <c r="J70" s="457">
        <v>248828426.65000001</v>
      </c>
      <c r="K70" s="457">
        <v>248828426.65000001</v>
      </c>
      <c r="L70" s="457">
        <v>248828426.65000001</v>
      </c>
      <c r="M70" s="457">
        <v>278669946.32999998</v>
      </c>
      <c r="N70" s="430">
        <f t="shared" si="13"/>
        <v>-5968303.9399999976</v>
      </c>
      <c r="O70" s="430">
        <f t="shared" si="13"/>
        <v>-5968303.9399999976</v>
      </c>
      <c r="P70" s="480"/>
      <c r="S70" s="484"/>
    </row>
    <row r="71" spans="2:19" x14ac:dyDescent="0.25">
      <c r="B71" s="451"/>
      <c r="C71" s="165" t="s">
        <v>605</v>
      </c>
      <c r="D71" s="170" t="s">
        <v>606</v>
      </c>
      <c r="F71" s="457">
        <v>97634622.920000002</v>
      </c>
      <c r="G71" s="457">
        <v>104021797.92</v>
      </c>
      <c r="H71" s="457">
        <v>110336097.92</v>
      </c>
      <c r="I71" s="457">
        <v>116650397.92</v>
      </c>
      <c r="J71" s="457">
        <v>61627281.25</v>
      </c>
      <c r="K71" s="457">
        <v>61627281.25</v>
      </c>
      <c r="L71" s="457">
        <v>61627281.25</v>
      </c>
      <c r="M71" s="457">
        <v>91247447.920000002</v>
      </c>
      <c r="N71" s="430">
        <f t="shared" si="13"/>
        <v>-6387175</v>
      </c>
      <c r="O71" s="430">
        <f t="shared" si="13"/>
        <v>-6314300</v>
      </c>
      <c r="P71" s="480"/>
      <c r="S71" s="484"/>
    </row>
    <row r="72" spans="2:19" ht="16.5" x14ac:dyDescent="0.3">
      <c r="B72" s="451"/>
      <c r="E72" s="434" t="s">
        <v>32</v>
      </c>
      <c r="F72" s="464">
        <f>SUM(F68:F71)</f>
        <v>665026732.51999986</v>
      </c>
      <c r="G72" s="464">
        <f>SUM(G68:G71)</f>
        <v>691015865.63</v>
      </c>
      <c r="H72" s="464">
        <f>SUM(H68:H71)</f>
        <v>716932123.73999989</v>
      </c>
      <c r="I72" s="491">
        <f t="shared" ref="I72:M72" si="14">SUM(I68:I71)</f>
        <v>742848381.83999991</v>
      </c>
      <c r="J72" s="491">
        <f t="shared" si="14"/>
        <v>416178312.89999998</v>
      </c>
      <c r="K72" s="491">
        <f t="shared" si="14"/>
        <v>416178312.89999998</v>
      </c>
      <c r="L72" s="491">
        <f t="shared" si="14"/>
        <v>416178312.89999998</v>
      </c>
      <c r="M72" s="491">
        <f t="shared" si="14"/>
        <v>639037599.24999988</v>
      </c>
      <c r="S72" s="484"/>
    </row>
    <row r="73" spans="2:19" ht="16.5" x14ac:dyDescent="0.3">
      <c r="B73" s="451"/>
      <c r="E73" s="434"/>
      <c r="F73" s="471"/>
      <c r="G73" s="473"/>
      <c r="H73" s="473"/>
      <c r="I73" s="473"/>
      <c r="J73" s="473"/>
      <c r="K73" s="473"/>
      <c r="L73" s="473"/>
      <c r="M73" s="473"/>
      <c r="S73" s="484"/>
    </row>
    <row r="74" spans="2:19" ht="16.5" x14ac:dyDescent="0.3">
      <c r="B74" s="453"/>
      <c r="C74" s="434" t="s">
        <v>607</v>
      </c>
      <c r="F74" s="491">
        <f t="shared" ref="F74:M74" si="15">F65-F72</f>
        <v>3598179345.48</v>
      </c>
      <c r="G74" s="491">
        <f t="shared" si="15"/>
        <v>3572190212.3699999</v>
      </c>
      <c r="H74" s="491">
        <f t="shared" si="15"/>
        <v>3549273954.2600002</v>
      </c>
      <c r="I74" s="491">
        <f t="shared" si="15"/>
        <v>3523357696.1599998</v>
      </c>
      <c r="J74" s="491">
        <f t="shared" si="15"/>
        <v>3806531765.0999999</v>
      </c>
      <c r="K74" s="491">
        <f t="shared" si="15"/>
        <v>3814531765.0999999</v>
      </c>
      <c r="L74" s="491">
        <f t="shared" si="15"/>
        <v>3822131765.0999999</v>
      </c>
      <c r="M74" s="491">
        <f t="shared" si="15"/>
        <v>3620668478.75</v>
      </c>
      <c r="S74" s="484"/>
    </row>
    <row r="75" spans="2:19" x14ac:dyDescent="0.25">
      <c r="B75" s="451"/>
      <c r="E75" s="170"/>
      <c r="F75" s="492"/>
      <c r="G75" s="483"/>
      <c r="H75" s="483"/>
      <c r="I75" s="483"/>
      <c r="J75" s="483"/>
      <c r="K75" s="483"/>
      <c r="L75" s="483"/>
      <c r="M75" s="483"/>
      <c r="S75" s="484"/>
    </row>
    <row r="76" spans="2:19" x14ac:dyDescent="0.25">
      <c r="B76" s="451"/>
      <c r="E76" s="170"/>
      <c r="F76" s="492"/>
      <c r="G76" s="483"/>
      <c r="H76" s="483"/>
      <c r="I76" s="483"/>
      <c r="J76" s="483"/>
      <c r="K76" s="483"/>
      <c r="L76" s="483"/>
      <c r="M76" s="483"/>
      <c r="S76" s="484"/>
    </row>
    <row r="77" spans="2:19" ht="16.5" x14ac:dyDescent="0.3">
      <c r="B77" s="453" t="s">
        <v>608</v>
      </c>
      <c r="E77" s="170"/>
      <c r="F77" s="492"/>
      <c r="G77" s="483"/>
      <c r="H77" s="483"/>
      <c r="I77" s="483"/>
      <c r="J77" s="483"/>
      <c r="K77" s="483"/>
      <c r="L77" s="483"/>
      <c r="M77" s="483"/>
      <c r="S77" s="484"/>
    </row>
    <row r="78" spans="2:19" x14ac:dyDescent="0.25">
      <c r="B78" s="451"/>
      <c r="D78" s="165" t="s">
        <v>609</v>
      </c>
      <c r="E78" s="170"/>
      <c r="F78" s="457">
        <f>[5]WS!G78</f>
        <v>136252620</v>
      </c>
      <c r="G78" s="483">
        <v>136252620</v>
      </c>
      <c r="H78" s="483">
        <v>136252620</v>
      </c>
      <c r="I78" s="483">
        <v>136252620</v>
      </c>
      <c r="J78" s="483">
        <v>136252620</v>
      </c>
      <c r="K78" s="483">
        <v>136252620</v>
      </c>
      <c r="L78" s="483">
        <v>136252620</v>
      </c>
      <c r="M78" s="483">
        <v>136252620</v>
      </c>
      <c r="S78" s="484"/>
    </row>
    <row r="79" spans="2:19" x14ac:dyDescent="0.25">
      <c r="B79" s="451"/>
      <c r="D79" s="165" t="s">
        <v>610</v>
      </c>
      <c r="E79" s="170"/>
      <c r="F79" s="457">
        <f>[5]WS!G79</f>
        <v>389087226</v>
      </c>
      <c r="G79" s="493">
        <v>389087226</v>
      </c>
      <c r="H79" s="493">
        <v>389087226</v>
      </c>
      <c r="I79" s="493">
        <v>389087226</v>
      </c>
      <c r="J79" s="493">
        <v>389087226</v>
      </c>
      <c r="K79" s="493">
        <v>389087226</v>
      </c>
      <c r="L79" s="493">
        <v>389087226</v>
      </c>
      <c r="M79" s="493">
        <v>389087226</v>
      </c>
      <c r="S79" s="484"/>
    </row>
    <row r="80" spans="2:19" ht="16.5" x14ac:dyDescent="0.3">
      <c r="B80" s="451"/>
      <c r="E80" s="434" t="s">
        <v>32</v>
      </c>
      <c r="F80" s="464">
        <f t="shared" ref="F80:M80" si="16">SUM(F78:F79)</f>
        <v>525339846</v>
      </c>
      <c r="G80" s="464">
        <f t="shared" si="16"/>
        <v>525339846</v>
      </c>
      <c r="H80" s="464">
        <f t="shared" si="16"/>
        <v>525339846</v>
      </c>
      <c r="I80" s="464">
        <f t="shared" si="16"/>
        <v>525339846</v>
      </c>
      <c r="J80" s="464">
        <f t="shared" si="16"/>
        <v>525339846</v>
      </c>
      <c r="K80" s="464">
        <f t="shared" si="16"/>
        <v>525339846</v>
      </c>
      <c r="L80" s="464">
        <f t="shared" si="16"/>
        <v>525339846</v>
      </c>
      <c r="M80" s="464">
        <f t="shared" si="16"/>
        <v>525339846</v>
      </c>
      <c r="S80" s="484"/>
    </row>
    <row r="81" spans="2:19" x14ac:dyDescent="0.25">
      <c r="B81" s="451"/>
      <c r="E81" s="170"/>
      <c r="F81" s="492"/>
      <c r="G81" s="483"/>
      <c r="H81" s="483"/>
      <c r="I81" s="483"/>
      <c r="J81" s="483"/>
      <c r="K81" s="483"/>
      <c r="L81" s="483"/>
      <c r="M81" s="483"/>
      <c r="S81" s="484"/>
    </row>
    <row r="82" spans="2:19" x14ac:dyDescent="0.25">
      <c r="B82" s="451"/>
      <c r="E82" s="170"/>
      <c r="F82" s="492"/>
      <c r="G82" s="483"/>
      <c r="H82" s="483"/>
      <c r="I82" s="483"/>
      <c r="J82" s="483"/>
      <c r="K82" s="483"/>
      <c r="L82" s="483"/>
      <c r="M82" s="483"/>
      <c r="S82" s="484"/>
    </row>
    <row r="83" spans="2:19" ht="16.5" x14ac:dyDescent="0.3">
      <c r="B83" s="453"/>
      <c r="F83" s="494"/>
      <c r="G83" s="494"/>
      <c r="H83" s="494"/>
      <c r="I83" s="494"/>
      <c r="J83" s="494"/>
      <c r="K83" s="494"/>
      <c r="L83" s="494"/>
      <c r="M83" s="494"/>
    </row>
    <row r="84" spans="2:19" ht="17.25" thickBot="1" x14ac:dyDescent="0.35">
      <c r="B84" s="469"/>
      <c r="C84" s="434" t="s">
        <v>611</v>
      </c>
      <c r="F84" s="495">
        <f>SUM(F74,F80)</f>
        <v>4123519191.48</v>
      </c>
      <c r="G84" s="495">
        <f>SUM(G74,G80)</f>
        <v>4097530058.3699999</v>
      </c>
      <c r="H84" s="495">
        <f>SUM(H74,H80)</f>
        <v>4074613800.2600002</v>
      </c>
      <c r="I84" s="495">
        <f t="shared" ref="I84:M84" si="17">SUM(I80,I74)</f>
        <v>4048697542.1599998</v>
      </c>
      <c r="J84" s="495">
        <f t="shared" si="17"/>
        <v>4331871611.1000004</v>
      </c>
      <c r="K84" s="495">
        <f t="shared" si="17"/>
        <v>4339871611.1000004</v>
      </c>
      <c r="L84" s="495">
        <f t="shared" si="17"/>
        <v>4347471611.1000004</v>
      </c>
      <c r="M84" s="495">
        <f t="shared" si="17"/>
        <v>4146008324.75</v>
      </c>
    </row>
    <row r="85" spans="2:19" ht="17.25" thickTop="1" x14ac:dyDescent="0.3">
      <c r="B85" s="453"/>
      <c r="F85" s="494"/>
      <c r="G85" s="494"/>
      <c r="H85" s="494"/>
      <c r="I85" s="494"/>
      <c r="J85" s="494"/>
      <c r="K85" s="494"/>
      <c r="L85" s="494"/>
      <c r="M85" s="494"/>
    </row>
    <row r="86" spans="2:19" ht="16.5" x14ac:dyDescent="0.3">
      <c r="B86" s="453"/>
      <c r="F86" s="494"/>
      <c r="G86" s="494"/>
      <c r="H86" s="494"/>
      <c r="I86" s="494"/>
      <c r="J86" s="494"/>
      <c r="K86" s="494"/>
      <c r="L86" s="494"/>
      <c r="M86" s="494"/>
    </row>
    <row r="87" spans="2:19" s="497" customFormat="1" ht="17.25" thickBot="1" x14ac:dyDescent="0.35">
      <c r="B87" s="496" t="s">
        <v>612</v>
      </c>
      <c r="F87" s="498">
        <f t="shared" ref="F87:M87" si="18">SUM(F84,F55)</f>
        <v>9684457042.8999996</v>
      </c>
      <c r="G87" s="498">
        <f t="shared" si="18"/>
        <v>11408597722.402668</v>
      </c>
      <c r="H87" s="498">
        <f t="shared" si="18"/>
        <v>11303163036.73</v>
      </c>
      <c r="I87" s="499">
        <f t="shared" si="18"/>
        <v>12048695588.579998</v>
      </c>
      <c r="J87" s="499">
        <f t="shared" si="18"/>
        <v>9395009779.6000004</v>
      </c>
      <c r="K87" s="499">
        <f t="shared" si="18"/>
        <v>9710572771.2400017</v>
      </c>
      <c r="L87" s="499">
        <f t="shared" si="18"/>
        <v>9046916851.1800003</v>
      </c>
      <c r="M87" s="499">
        <f t="shared" si="18"/>
        <v>8873662762.8600006</v>
      </c>
      <c r="N87" s="500"/>
      <c r="O87" s="501"/>
    </row>
    <row r="88" spans="2:19" s="508" customFormat="1" x14ac:dyDescent="0.25">
      <c r="B88" s="502"/>
      <c r="C88" s="503"/>
      <c r="D88" s="503"/>
      <c r="E88" s="504"/>
      <c r="F88" s="505"/>
      <c r="G88" s="505"/>
      <c r="H88" s="505"/>
      <c r="I88" s="505"/>
      <c r="J88" s="505"/>
      <c r="K88" s="505"/>
      <c r="L88" s="505"/>
      <c r="M88" s="505"/>
      <c r="N88" s="506"/>
      <c r="O88" s="507"/>
    </row>
    <row r="89" spans="2:19" x14ac:dyDescent="0.25">
      <c r="B89" s="509"/>
      <c r="C89" s="510"/>
      <c r="D89" s="510"/>
      <c r="E89" s="449"/>
      <c r="F89" s="452"/>
      <c r="G89" s="452"/>
      <c r="H89" s="452"/>
      <c r="I89" s="452"/>
      <c r="J89" s="452"/>
      <c r="K89" s="452"/>
      <c r="L89" s="452"/>
      <c r="M89" s="452"/>
    </row>
    <row r="90" spans="2:19" ht="16.5" x14ac:dyDescent="0.3">
      <c r="B90" s="453" t="s">
        <v>613</v>
      </c>
      <c r="E90" s="170"/>
      <c r="F90" s="452"/>
      <c r="G90" s="452"/>
      <c r="H90" s="452"/>
      <c r="I90" s="452"/>
      <c r="J90" s="452"/>
      <c r="K90" s="452"/>
      <c r="L90" s="452"/>
      <c r="M90" s="452"/>
    </row>
    <row r="91" spans="2:19" ht="16.5" x14ac:dyDescent="0.3">
      <c r="B91" s="453"/>
      <c r="E91" s="170"/>
      <c r="F91" s="452"/>
      <c r="G91" s="452"/>
      <c r="H91" s="452"/>
      <c r="I91" s="452"/>
      <c r="J91" s="452"/>
      <c r="K91" s="452"/>
      <c r="L91" s="452"/>
      <c r="M91" s="452"/>
    </row>
    <row r="92" spans="2:19" ht="16.5" x14ac:dyDescent="0.3">
      <c r="B92" s="453" t="s">
        <v>614</v>
      </c>
      <c r="E92" s="170"/>
      <c r="F92" s="452"/>
      <c r="G92" s="452"/>
      <c r="H92" s="452"/>
      <c r="I92" s="452"/>
      <c r="J92" s="452"/>
      <c r="K92" s="452"/>
      <c r="L92" s="452"/>
      <c r="M92" s="452"/>
    </row>
    <row r="93" spans="2:19" ht="16.5" x14ac:dyDescent="0.3">
      <c r="B93" s="453"/>
      <c r="F93" s="483"/>
      <c r="G93" s="483"/>
      <c r="H93" s="483"/>
      <c r="I93" s="483"/>
      <c r="J93" s="483"/>
      <c r="K93" s="483"/>
      <c r="L93" s="483"/>
      <c r="M93" s="483"/>
    </row>
    <row r="94" spans="2:19" ht="16.5" x14ac:dyDescent="0.3">
      <c r="B94" s="453" t="s">
        <v>615</v>
      </c>
      <c r="C94" s="434"/>
      <c r="F94" s="456"/>
      <c r="G94" s="456"/>
      <c r="H94" s="456"/>
      <c r="I94" s="456"/>
      <c r="J94" s="456"/>
      <c r="K94" s="456"/>
      <c r="L94" s="456"/>
      <c r="M94" s="456"/>
    </row>
    <row r="95" spans="2:19" hidden="1" x14ac:dyDescent="0.25">
      <c r="B95" s="451"/>
      <c r="C95" s="165" t="s">
        <v>616</v>
      </c>
      <c r="D95" s="165" t="s">
        <v>617</v>
      </c>
      <c r="F95" s="457"/>
      <c r="G95" s="457"/>
      <c r="H95" s="457"/>
      <c r="I95" s="457"/>
      <c r="J95" s="457"/>
      <c r="K95" s="457"/>
      <c r="L95" s="457"/>
      <c r="M95" s="457"/>
    </row>
    <row r="96" spans="2:19" hidden="1" x14ac:dyDescent="0.25">
      <c r="B96" s="451"/>
      <c r="C96" s="165" t="s">
        <v>618</v>
      </c>
      <c r="D96" s="165" t="s">
        <v>619</v>
      </c>
      <c r="F96" s="457"/>
      <c r="G96" s="457"/>
      <c r="H96" s="457"/>
      <c r="I96" s="457"/>
      <c r="J96" s="457"/>
      <c r="K96" s="457"/>
      <c r="L96" s="457"/>
      <c r="M96" s="457"/>
    </row>
    <row r="97" spans="2:16" hidden="1" x14ac:dyDescent="0.25">
      <c r="B97" s="451"/>
      <c r="C97" s="165" t="s">
        <v>620</v>
      </c>
      <c r="D97" s="165" t="s">
        <v>621</v>
      </c>
      <c r="F97" s="457"/>
      <c r="G97" s="457"/>
      <c r="H97" s="457"/>
      <c r="I97" s="457"/>
      <c r="J97" s="457"/>
      <c r="K97" s="457"/>
      <c r="L97" s="457"/>
      <c r="M97" s="457"/>
    </row>
    <row r="98" spans="2:16" x14ac:dyDescent="0.25">
      <c r="B98" s="451"/>
      <c r="C98" s="165" t="s">
        <v>622</v>
      </c>
      <c r="D98" s="165" t="s">
        <v>623</v>
      </c>
      <c r="F98" s="457">
        <v>6000000</v>
      </c>
      <c r="G98" s="511">
        <v>6000000</v>
      </c>
      <c r="H98" s="511">
        <v>0</v>
      </c>
      <c r="I98" s="511">
        <v>0</v>
      </c>
      <c r="J98" s="511">
        <v>18000000</v>
      </c>
      <c r="K98" s="511">
        <v>12000000</v>
      </c>
      <c r="L98" s="511">
        <v>6000000</v>
      </c>
      <c r="M98" s="511">
        <v>6000000</v>
      </c>
      <c r="N98" s="430"/>
      <c r="P98" s="480"/>
    </row>
    <row r="99" spans="2:16" ht="16.5" x14ac:dyDescent="0.3">
      <c r="B99" s="451"/>
      <c r="E99" s="434" t="s">
        <v>32</v>
      </c>
      <c r="F99" s="512">
        <f t="shared" ref="F99:M99" si="19">SUM(F95:F98)</f>
        <v>6000000</v>
      </c>
      <c r="G99" s="512">
        <f t="shared" si="19"/>
        <v>6000000</v>
      </c>
      <c r="H99" s="512">
        <f t="shared" si="19"/>
        <v>0</v>
      </c>
      <c r="I99" s="512">
        <f t="shared" si="19"/>
        <v>0</v>
      </c>
      <c r="J99" s="512">
        <f t="shared" si="19"/>
        <v>18000000</v>
      </c>
      <c r="K99" s="512">
        <f t="shared" si="19"/>
        <v>12000000</v>
      </c>
      <c r="L99" s="512">
        <f t="shared" si="19"/>
        <v>6000000</v>
      </c>
      <c r="M99" s="512">
        <f t="shared" si="19"/>
        <v>6000000</v>
      </c>
    </row>
    <row r="100" spans="2:16" ht="16.5" x14ac:dyDescent="0.3">
      <c r="B100" s="451"/>
      <c r="C100" s="434"/>
      <c r="E100" s="434"/>
      <c r="F100" s="456"/>
      <c r="G100" s="456"/>
      <c r="H100" s="456"/>
      <c r="I100" s="456"/>
      <c r="J100" s="456"/>
      <c r="K100" s="456"/>
      <c r="L100" s="456"/>
      <c r="M100" s="456"/>
    </row>
    <row r="101" spans="2:16" ht="16.5" x14ac:dyDescent="0.3">
      <c r="B101" s="453" t="s">
        <v>624</v>
      </c>
      <c r="C101" s="434"/>
      <c r="D101" s="434"/>
      <c r="E101" s="434"/>
      <c r="F101" s="456"/>
      <c r="G101" s="456"/>
      <c r="H101" s="456"/>
      <c r="I101" s="456"/>
      <c r="J101" s="456"/>
      <c r="K101" s="456"/>
      <c r="L101" s="456"/>
      <c r="M101" s="456"/>
    </row>
    <row r="102" spans="2:16" x14ac:dyDescent="0.25">
      <c r="B102" s="451"/>
      <c r="C102" s="165" t="s">
        <v>625</v>
      </c>
      <c r="D102" s="165" t="s">
        <v>626</v>
      </c>
      <c r="F102" s="457">
        <v>0</v>
      </c>
      <c r="G102" s="457">
        <v>197740909</v>
      </c>
      <c r="H102" s="457">
        <v>0</v>
      </c>
      <c r="I102" s="457">
        <v>0</v>
      </c>
      <c r="J102" s="457"/>
      <c r="K102" s="457"/>
      <c r="L102" s="457"/>
      <c r="M102" s="457"/>
    </row>
    <row r="103" spans="2:16" hidden="1" x14ac:dyDescent="0.25">
      <c r="B103" s="451"/>
      <c r="C103" s="513" t="s">
        <v>627</v>
      </c>
      <c r="D103" s="165" t="s">
        <v>628</v>
      </c>
      <c r="F103" s="457"/>
      <c r="G103" s="457"/>
      <c r="H103" s="457"/>
      <c r="I103" s="457"/>
      <c r="J103" s="457"/>
      <c r="K103" s="457"/>
      <c r="L103" s="457"/>
      <c r="M103" s="457"/>
    </row>
    <row r="104" spans="2:16" x14ac:dyDescent="0.25">
      <c r="B104" s="451"/>
      <c r="C104" s="513" t="s">
        <v>629</v>
      </c>
      <c r="D104" s="165" t="s">
        <v>72</v>
      </c>
      <c r="F104" s="457">
        <v>110179705.59999999</v>
      </c>
      <c r="G104" s="457">
        <v>110179705.59999999</v>
      </c>
      <c r="H104" s="457">
        <v>110179705.59999999</v>
      </c>
      <c r="I104" s="457">
        <v>195179705.59999999</v>
      </c>
      <c r="J104" s="457">
        <v>110179705.59999999</v>
      </c>
      <c r="K104" s="457">
        <v>110179705.59999999</v>
      </c>
      <c r="L104" s="457">
        <v>110179705.59999999</v>
      </c>
      <c r="M104" s="457">
        <v>110179705.59999999</v>
      </c>
      <c r="N104" s="430"/>
      <c r="P104" s="480"/>
    </row>
    <row r="105" spans="2:16" x14ac:dyDescent="0.25">
      <c r="B105" s="451"/>
      <c r="C105" s="513" t="s">
        <v>630</v>
      </c>
      <c r="D105" s="165" t="s">
        <v>631</v>
      </c>
      <c r="F105" s="457">
        <v>4000000</v>
      </c>
      <c r="G105" s="457">
        <v>4000000</v>
      </c>
      <c r="H105" s="457">
        <v>0</v>
      </c>
      <c r="I105" s="457"/>
      <c r="J105" s="457"/>
      <c r="K105" s="457"/>
      <c r="L105" s="457"/>
      <c r="M105" s="457"/>
      <c r="N105" s="430"/>
      <c r="P105" s="480"/>
    </row>
    <row r="106" spans="2:16" ht="16.5" x14ac:dyDescent="0.3">
      <c r="B106" s="451"/>
      <c r="C106" s="434"/>
      <c r="D106" s="434"/>
      <c r="E106" s="434" t="s">
        <v>32</v>
      </c>
      <c r="F106" s="514">
        <f>SUM(F102:F105)</f>
        <v>114179705.59999999</v>
      </c>
      <c r="G106" s="514">
        <f>SUM(G102:G105)</f>
        <v>311920614.60000002</v>
      </c>
      <c r="H106" s="514">
        <f>SUM(H102:H105)</f>
        <v>110179705.59999999</v>
      </c>
      <c r="I106" s="514">
        <f t="shared" ref="I106:M106" si="20">SUM(I102:I104)</f>
        <v>195179705.59999999</v>
      </c>
      <c r="J106" s="514">
        <f t="shared" si="20"/>
        <v>110179705.59999999</v>
      </c>
      <c r="K106" s="514">
        <f t="shared" si="20"/>
        <v>110179705.59999999</v>
      </c>
      <c r="L106" s="514">
        <f t="shared" si="20"/>
        <v>110179705.59999999</v>
      </c>
      <c r="M106" s="514">
        <f t="shared" si="20"/>
        <v>110179705.59999999</v>
      </c>
    </row>
    <row r="107" spans="2:16" ht="16.5" x14ac:dyDescent="0.3">
      <c r="B107" s="451"/>
      <c r="C107" s="434"/>
      <c r="D107" s="434"/>
      <c r="E107" s="434"/>
      <c r="F107" s="456"/>
      <c r="G107" s="456"/>
      <c r="H107" s="456"/>
      <c r="I107" s="456"/>
      <c r="J107" s="456"/>
      <c r="K107" s="456"/>
      <c r="L107" s="456"/>
      <c r="M107" s="456"/>
    </row>
    <row r="108" spans="2:16" ht="16.5" x14ac:dyDescent="0.3">
      <c r="B108" s="453" t="s">
        <v>632</v>
      </c>
      <c r="C108" s="434"/>
      <c r="D108" s="434"/>
      <c r="E108" s="434"/>
      <c r="F108" s="456"/>
      <c r="G108" s="456"/>
      <c r="H108" s="456"/>
      <c r="I108" s="456"/>
      <c r="J108" s="456"/>
      <c r="K108" s="456"/>
      <c r="L108" s="456"/>
      <c r="M108" s="456"/>
    </row>
    <row r="109" spans="2:16" ht="16.5" x14ac:dyDescent="0.3">
      <c r="B109" s="451"/>
      <c r="C109" s="434"/>
      <c r="D109" s="165" t="s">
        <v>633</v>
      </c>
      <c r="E109" s="434"/>
      <c r="F109" s="457">
        <v>140819997</v>
      </c>
      <c r="G109" s="457">
        <v>145325430</v>
      </c>
      <c r="H109" s="457">
        <v>28073695</v>
      </c>
      <c r="I109" s="457">
        <v>41031188</v>
      </c>
      <c r="J109" s="457">
        <v>121269793</v>
      </c>
      <c r="K109" s="457">
        <v>124999960</v>
      </c>
      <c r="L109" s="457">
        <v>128782647</v>
      </c>
      <c r="M109" s="457">
        <v>133202464</v>
      </c>
      <c r="N109" s="430"/>
      <c r="O109" s="430">
        <f>I109-F109</f>
        <v>-99788809</v>
      </c>
      <c r="P109" s="480"/>
    </row>
    <row r="110" spans="2:16" ht="16.5" x14ac:dyDescent="0.3">
      <c r="B110" s="451"/>
      <c r="C110" s="434"/>
      <c r="D110" s="165" t="s">
        <v>634</v>
      </c>
      <c r="E110" s="434"/>
      <c r="F110" s="457">
        <v>15185968</v>
      </c>
      <c r="G110" s="457">
        <v>16195487</v>
      </c>
      <c r="H110" s="457">
        <v>3678580</v>
      </c>
      <c r="I110" s="457">
        <v>4470540</v>
      </c>
      <c r="J110" s="457">
        <v>12402078</v>
      </c>
      <c r="K110" s="457">
        <v>12716050</v>
      </c>
      <c r="L110" s="457">
        <v>13400569</v>
      </c>
      <c r="M110" s="457">
        <v>13953731</v>
      </c>
      <c r="N110" s="430"/>
      <c r="O110" s="430">
        <f t="shared" ref="O110:O111" si="21">I110-F110</f>
        <v>-10715428</v>
      </c>
      <c r="P110" s="480"/>
    </row>
    <row r="111" spans="2:16" ht="16.5" x14ac:dyDescent="0.3">
      <c r="B111" s="451"/>
      <c r="C111" s="434"/>
      <c r="D111" s="165" t="s">
        <v>635</v>
      </c>
      <c r="E111" s="434"/>
      <c r="F111" s="457">
        <v>2500000</v>
      </c>
      <c r="G111" s="515">
        <v>2500000</v>
      </c>
      <c r="H111" s="515">
        <v>0</v>
      </c>
      <c r="I111" s="515">
        <v>0</v>
      </c>
      <c r="J111" s="515">
        <v>2500000</v>
      </c>
      <c r="K111" s="515">
        <v>2500000</v>
      </c>
      <c r="L111" s="515">
        <v>2500000</v>
      </c>
      <c r="M111" s="515">
        <v>2500000</v>
      </c>
      <c r="N111" s="430"/>
      <c r="O111" s="430">
        <f t="shared" si="21"/>
        <v>-2500000</v>
      </c>
      <c r="P111" s="480"/>
    </row>
    <row r="112" spans="2:16" ht="16.5" x14ac:dyDescent="0.3">
      <c r="B112" s="451"/>
      <c r="C112" s="434"/>
      <c r="E112" s="434" t="s">
        <v>32</v>
      </c>
      <c r="F112" s="516">
        <f t="shared" ref="F112:M112" si="22">SUM(F109:F111)</f>
        <v>158505965</v>
      </c>
      <c r="G112" s="516">
        <f t="shared" si="22"/>
        <v>164020917</v>
      </c>
      <c r="H112" s="516">
        <f t="shared" si="22"/>
        <v>31752275</v>
      </c>
      <c r="I112" s="517">
        <f t="shared" si="22"/>
        <v>45501728</v>
      </c>
      <c r="J112" s="517">
        <f t="shared" si="22"/>
        <v>136171871</v>
      </c>
      <c r="K112" s="517">
        <f t="shared" si="22"/>
        <v>140216010</v>
      </c>
      <c r="L112" s="517">
        <f t="shared" si="22"/>
        <v>144683216</v>
      </c>
      <c r="M112" s="517">
        <f t="shared" si="22"/>
        <v>149656195</v>
      </c>
      <c r="N112" s="429">
        <f>F112-H112</f>
        <v>126753690</v>
      </c>
    </row>
    <row r="113" spans="2:16" ht="16.5" x14ac:dyDescent="0.3">
      <c r="B113" s="451"/>
      <c r="C113" s="434"/>
      <c r="D113" s="434"/>
      <c r="E113" s="434"/>
      <c r="F113" s="456"/>
      <c r="G113" s="456"/>
      <c r="H113" s="456"/>
      <c r="I113" s="456"/>
      <c r="J113" s="456"/>
      <c r="K113" s="456"/>
      <c r="L113" s="456"/>
      <c r="M113" s="456"/>
    </row>
    <row r="114" spans="2:16" ht="16.5" x14ac:dyDescent="0.3">
      <c r="B114" s="453" t="s">
        <v>636</v>
      </c>
      <c r="C114" s="434"/>
      <c r="D114" s="434"/>
      <c r="E114" s="434"/>
      <c r="F114" s="456"/>
      <c r="G114" s="456"/>
      <c r="H114" s="456"/>
      <c r="I114" s="456"/>
      <c r="J114" s="456"/>
      <c r="K114" s="456"/>
      <c r="L114" s="456"/>
      <c r="M114" s="456"/>
    </row>
    <row r="115" spans="2:16" hidden="1" x14ac:dyDescent="0.25">
      <c r="B115" s="451"/>
      <c r="C115" s="165" t="s">
        <v>637</v>
      </c>
      <c r="D115" s="165" t="s">
        <v>638</v>
      </c>
      <c r="F115" s="457"/>
      <c r="G115" s="457"/>
      <c r="H115" s="457"/>
      <c r="I115" s="457"/>
      <c r="J115" s="457"/>
      <c r="K115" s="457"/>
      <c r="L115" s="457"/>
      <c r="M115" s="457"/>
    </row>
    <row r="116" spans="2:16" hidden="1" x14ac:dyDescent="0.25">
      <c r="B116" s="451"/>
      <c r="C116" s="165" t="s">
        <v>639</v>
      </c>
      <c r="D116" s="165" t="s">
        <v>640</v>
      </c>
      <c r="F116" s="457"/>
      <c r="G116" s="457"/>
      <c r="H116" s="457"/>
      <c r="I116" s="457"/>
      <c r="J116" s="457"/>
      <c r="K116" s="457"/>
      <c r="L116" s="457"/>
      <c r="M116" s="457"/>
    </row>
    <row r="117" spans="2:16" x14ac:dyDescent="0.25">
      <c r="B117" s="451"/>
      <c r="C117" s="165" t="s">
        <v>641</v>
      </c>
      <c r="D117" s="165" t="s">
        <v>642</v>
      </c>
      <c r="F117" s="457">
        <v>6000000</v>
      </c>
      <c r="G117" s="457">
        <v>0</v>
      </c>
      <c r="H117" s="457">
        <v>0</v>
      </c>
      <c r="I117" s="457">
        <v>0</v>
      </c>
      <c r="J117" s="457">
        <v>18000000</v>
      </c>
      <c r="K117" s="457">
        <v>18000000</v>
      </c>
      <c r="L117" s="457">
        <v>18000000</v>
      </c>
      <c r="M117" s="457">
        <v>12000000</v>
      </c>
      <c r="N117" s="430"/>
      <c r="P117" s="480"/>
    </row>
    <row r="118" spans="2:16" ht="16.5" x14ac:dyDescent="0.3">
      <c r="B118" s="451"/>
      <c r="E118" s="434" t="s">
        <v>32</v>
      </c>
      <c r="F118" s="518">
        <f t="shared" ref="F118:M118" si="23">SUM(F115:F117)</f>
        <v>6000000</v>
      </c>
      <c r="G118" s="518">
        <f t="shared" si="23"/>
        <v>0</v>
      </c>
      <c r="H118" s="518">
        <f t="shared" si="23"/>
        <v>0</v>
      </c>
      <c r="I118" s="518">
        <f t="shared" si="23"/>
        <v>0</v>
      </c>
      <c r="J118" s="518">
        <f t="shared" si="23"/>
        <v>18000000</v>
      </c>
      <c r="K118" s="518">
        <f t="shared" si="23"/>
        <v>18000000</v>
      </c>
      <c r="L118" s="518">
        <f t="shared" si="23"/>
        <v>18000000</v>
      </c>
      <c r="M118" s="518">
        <f t="shared" si="23"/>
        <v>12000000</v>
      </c>
    </row>
    <row r="119" spans="2:16" ht="16.5" x14ac:dyDescent="0.3">
      <c r="B119" s="451"/>
      <c r="E119" s="434"/>
      <c r="F119" s="457"/>
      <c r="G119" s="457"/>
      <c r="H119" s="457"/>
      <c r="I119" s="457"/>
      <c r="J119" s="457"/>
      <c r="K119" s="457"/>
      <c r="L119" s="457"/>
      <c r="M119" s="457"/>
    </row>
    <row r="120" spans="2:16" ht="16.5" x14ac:dyDescent="0.3">
      <c r="B120" s="451"/>
      <c r="C120" s="434"/>
      <c r="D120" s="434"/>
      <c r="F120" s="471"/>
      <c r="G120" s="471"/>
      <c r="H120" s="471"/>
      <c r="I120" s="471"/>
      <c r="J120" s="471"/>
      <c r="K120" s="471"/>
      <c r="L120" s="471"/>
      <c r="M120" s="471"/>
    </row>
    <row r="121" spans="2:16" ht="17.25" thickBot="1" x14ac:dyDescent="0.35">
      <c r="B121" s="451"/>
      <c r="C121" s="487" t="s">
        <v>643</v>
      </c>
      <c r="D121" s="434"/>
      <c r="F121" s="519">
        <f t="shared" ref="F121:M121" si="24">F99+F106+F112+F118</f>
        <v>284685670.60000002</v>
      </c>
      <c r="G121" s="519">
        <f t="shared" si="24"/>
        <v>481941531.60000002</v>
      </c>
      <c r="H121" s="519">
        <f t="shared" si="24"/>
        <v>141931980.59999999</v>
      </c>
      <c r="I121" s="520">
        <f t="shared" si="24"/>
        <v>240681433.59999999</v>
      </c>
      <c r="J121" s="520">
        <f t="shared" si="24"/>
        <v>282351576.60000002</v>
      </c>
      <c r="K121" s="520">
        <f t="shared" si="24"/>
        <v>280395715.60000002</v>
      </c>
      <c r="L121" s="520">
        <f t="shared" si="24"/>
        <v>278862921.60000002</v>
      </c>
      <c r="M121" s="520">
        <f t="shared" si="24"/>
        <v>277835900.60000002</v>
      </c>
    </row>
    <row r="122" spans="2:16" ht="17.25" thickTop="1" x14ac:dyDescent="0.3">
      <c r="B122" s="451"/>
      <c r="C122" s="434"/>
      <c r="D122" s="434"/>
      <c r="E122" s="434"/>
      <c r="F122" s="479"/>
      <c r="G122" s="479"/>
      <c r="H122" s="479"/>
      <c r="I122" s="479"/>
      <c r="J122" s="479"/>
      <c r="K122" s="479"/>
      <c r="L122" s="479"/>
      <c r="M122" s="479"/>
    </row>
    <row r="123" spans="2:16" ht="16.5" x14ac:dyDescent="0.3">
      <c r="B123" s="453"/>
      <c r="F123" s="471"/>
      <c r="G123" s="471"/>
      <c r="H123" s="471"/>
      <c r="I123" s="471"/>
      <c r="J123" s="471"/>
      <c r="K123" s="471"/>
      <c r="L123" s="471"/>
      <c r="M123" s="471"/>
    </row>
    <row r="124" spans="2:16" ht="16.5" x14ac:dyDescent="0.3">
      <c r="B124" s="453" t="s">
        <v>644</v>
      </c>
      <c r="E124" s="170"/>
      <c r="F124" s="452"/>
      <c r="G124" s="452"/>
      <c r="H124" s="452"/>
      <c r="I124" s="452"/>
      <c r="J124" s="452"/>
      <c r="K124" s="452"/>
      <c r="L124" s="452"/>
      <c r="M124" s="452"/>
    </row>
    <row r="125" spans="2:16" ht="16.5" x14ac:dyDescent="0.3">
      <c r="B125" s="453"/>
      <c r="E125" s="170"/>
      <c r="F125" s="452"/>
      <c r="G125" s="452"/>
      <c r="H125" s="452"/>
      <c r="I125" s="452"/>
      <c r="J125" s="452"/>
      <c r="K125" s="452"/>
      <c r="L125" s="452"/>
      <c r="M125" s="452"/>
    </row>
    <row r="126" spans="2:16" ht="16.5" x14ac:dyDescent="0.3">
      <c r="B126" s="453"/>
      <c r="C126" s="434" t="s">
        <v>645</v>
      </c>
      <c r="F126" s="471"/>
      <c r="G126" s="471"/>
      <c r="H126" s="471"/>
      <c r="I126" s="471"/>
      <c r="J126" s="471"/>
      <c r="K126" s="471"/>
      <c r="L126" s="471"/>
      <c r="M126" s="471"/>
    </row>
    <row r="127" spans="2:16" ht="16.5" x14ac:dyDescent="0.3">
      <c r="B127" s="453"/>
      <c r="D127" s="165" t="s">
        <v>646</v>
      </c>
      <c r="F127" s="452"/>
      <c r="G127" s="452"/>
      <c r="H127" s="452"/>
      <c r="I127" s="452"/>
      <c r="J127" s="452"/>
      <c r="K127" s="452"/>
      <c r="L127" s="452"/>
      <c r="M127" s="452"/>
    </row>
    <row r="128" spans="2:16" ht="16.5" x14ac:dyDescent="0.3">
      <c r="B128" s="453"/>
      <c r="D128" s="165" t="s">
        <v>647</v>
      </c>
      <c r="F128" s="452"/>
      <c r="G128" s="452"/>
      <c r="H128" s="452"/>
      <c r="I128" s="452"/>
      <c r="J128" s="452"/>
      <c r="K128" s="452"/>
      <c r="L128" s="452"/>
      <c r="M128" s="452"/>
    </row>
    <row r="129" spans="2:16" ht="16.5" x14ac:dyDescent="0.3">
      <c r="B129" s="453"/>
      <c r="D129" s="165" t="s">
        <v>467</v>
      </c>
      <c r="E129" s="434"/>
      <c r="F129" s="457">
        <v>6882462891.0033302</v>
      </c>
      <c r="G129" s="521">
        <f t="shared" ref="G129:L129" si="25">F131</f>
        <v>7691607401.0433302</v>
      </c>
      <c r="H129" s="521">
        <f t="shared" si="25"/>
        <v>9209917219.8433304</v>
      </c>
      <c r="I129" s="452">
        <f t="shared" si="25"/>
        <v>9526642085.0433311</v>
      </c>
      <c r="J129" s="452">
        <f t="shared" si="25"/>
        <v>10186325184.053331</v>
      </c>
      <c r="K129" s="452">
        <f t="shared" si="25"/>
        <v>11373910333.653332</v>
      </c>
      <c r="L129" s="452">
        <f t="shared" si="25"/>
        <v>11647329186.293331</v>
      </c>
      <c r="M129" s="452">
        <f>$L131</f>
        <v>10881513060.233332</v>
      </c>
    </row>
    <row r="130" spans="2:16" ht="16.5" x14ac:dyDescent="0.3">
      <c r="B130" s="453"/>
      <c r="D130" s="165" t="s">
        <v>138</v>
      </c>
      <c r="F130" s="457">
        <f>F210</f>
        <v>809144510.03999996</v>
      </c>
      <c r="G130" s="457">
        <f>G210</f>
        <v>1518309818.7999997</v>
      </c>
      <c r="H130" s="457">
        <f>H210</f>
        <v>316724865.19999981</v>
      </c>
      <c r="I130" s="457">
        <f t="shared" ref="I130:M130" si="26">I210</f>
        <v>659683099.00999975</v>
      </c>
      <c r="J130" s="457">
        <f t="shared" si="26"/>
        <v>1187585149.5999999</v>
      </c>
      <c r="K130" s="457">
        <f t="shared" si="26"/>
        <v>273418852.63999999</v>
      </c>
      <c r="L130" s="457">
        <f t="shared" si="26"/>
        <v>-765816126.06000018</v>
      </c>
      <c r="M130" s="457">
        <f t="shared" si="26"/>
        <v>-108492567.33000016</v>
      </c>
    </row>
    <row r="131" spans="2:16" ht="16.5" x14ac:dyDescent="0.3">
      <c r="B131" s="453"/>
      <c r="E131" s="434" t="s">
        <v>32</v>
      </c>
      <c r="F131" s="522">
        <f t="shared" ref="F131:M131" si="27">SUM(F127:F130)</f>
        <v>7691607401.0433302</v>
      </c>
      <c r="G131" s="522">
        <f t="shared" si="27"/>
        <v>9209917219.8433304</v>
      </c>
      <c r="H131" s="522">
        <f t="shared" si="27"/>
        <v>9526642085.0433311</v>
      </c>
      <c r="I131" s="522">
        <f t="shared" si="27"/>
        <v>10186325184.053331</v>
      </c>
      <c r="J131" s="522">
        <f t="shared" si="27"/>
        <v>11373910333.653332</v>
      </c>
      <c r="K131" s="522">
        <f t="shared" si="27"/>
        <v>11647329186.293331</v>
      </c>
      <c r="L131" s="522">
        <f t="shared" si="27"/>
        <v>10881513060.233332</v>
      </c>
      <c r="M131" s="522">
        <f t="shared" si="27"/>
        <v>10773020492.903332</v>
      </c>
      <c r="N131" s="522"/>
    </row>
    <row r="132" spans="2:16" ht="16.5" x14ac:dyDescent="0.3">
      <c r="B132" s="453"/>
      <c r="E132" s="170"/>
      <c r="F132" s="452"/>
      <c r="G132" s="452"/>
      <c r="H132" s="452"/>
      <c r="I132" s="452"/>
      <c r="J132" s="452"/>
      <c r="K132" s="452"/>
      <c r="L132" s="452"/>
      <c r="M132" s="452"/>
      <c r="N132" s="429" t="s">
        <v>167</v>
      </c>
    </row>
    <row r="133" spans="2:16" ht="16.5" x14ac:dyDescent="0.3">
      <c r="B133" s="453"/>
      <c r="C133" s="434" t="s">
        <v>648</v>
      </c>
      <c r="E133" s="170"/>
      <c r="F133" s="452"/>
      <c r="G133" s="452"/>
      <c r="H133" s="452"/>
      <c r="I133" s="452"/>
      <c r="J133" s="452"/>
      <c r="K133" s="452"/>
      <c r="L133" s="452"/>
      <c r="M133" s="452"/>
    </row>
    <row r="134" spans="2:16" ht="16.5" x14ac:dyDescent="0.3">
      <c r="B134" s="453"/>
      <c r="D134" s="165" t="s">
        <v>646</v>
      </c>
      <c r="E134" s="170"/>
      <c r="F134" s="452"/>
      <c r="G134" s="452"/>
      <c r="H134" s="452"/>
      <c r="I134" s="452"/>
      <c r="J134" s="452"/>
      <c r="K134" s="452"/>
      <c r="L134" s="452"/>
      <c r="M134" s="452"/>
    </row>
    <row r="135" spans="2:16" ht="16.5" x14ac:dyDescent="0.3">
      <c r="B135" s="453"/>
      <c r="D135" s="165" t="s">
        <v>649</v>
      </c>
      <c r="E135" s="170"/>
      <c r="F135" s="452"/>
      <c r="G135" s="452"/>
      <c r="H135" s="452"/>
      <c r="I135" s="452"/>
      <c r="J135" s="452"/>
      <c r="K135" s="452"/>
      <c r="L135" s="452"/>
      <c r="M135" s="452"/>
      <c r="P135" s="480"/>
    </row>
    <row r="136" spans="2:16" ht="16.5" x14ac:dyDescent="0.3">
      <c r="B136" s="453"/>
      <c r="D136" s="165" t="s">
        <v>467</v>
      </c>
      <c r="E136" s="170"/>
      <c r="F136" s="457">
        <v>1709363970.96</v>
      </c>
      <c r="G136" s="452">
        <f t="shared" ref="G136:L136" si="28">F138</f>
        <v>1708163970.96</v>
      </c>
      <c r="H136" s="452">
        <f t="shared" si="28"/>
        <v>1716738970.96</v>
      </c>
      <c r="I136" s="452">
        <f t="shared" si="28"/>
        <v>1634588970.96</v>
      </c>
      <c r="J136" s="452">
        <f t="shared" si="28"/>
        <v>1621688970.96</v>
      </c>
      <c r="K136" s="452">
        <f t="shared" si="28"/>
        <v>1651018970.96</v>
      </c>
      <c r="L136" s="452">
        <f t="shared" si="28"/>
        <v>1694618970.96</v>
      </c>
      <c r="M136" s="452">
        <f>$L138</f>
        <v>1772361970.96</v>
      </c>
    </row>
    <row r="137" spans="2:16" ht="16.5" x14ac:dyDescent="0.3">
      <c r="B137" s="453"/>
      <c r="D137" s="165" t="s">
        <v>138</v>
      </c>
      <c r="E137" s="170"/>
      <c r="F137" s="457">
        <f>F229</f>
        <v>-1200000</v>
      </c>
      <c r="G137" s="457">
        <f>G229</f>
        <v>8575000</v>
      </c>
      <c r="H137" s="457">
        <f>H229</f>
        <v>-82150000</v>
      </c>
      <c r="I137" s="457">
        <f t="shared" ref="I137:M137" si="29">I229</f>
        <v>-12900000</v>
      </c>
      <c r="J137" s="457">
        <f t="shared" si="29"/>
        <v>29330000</v>
      </c>
      <c r="K137" s="457">
        <f t="shared" si="29"/>
        <v>43600000</v>
      </c>
      <c r="L137" s="457">
        <f t="shared" si="29"/>
        <v>77743000</v>
      </c>
      <c r="M137" s="457">
        <f t="shared" si="29"/>
        <v>-68034500</v>
      </c>
    </row>
    <row r="138" spans="2:16" ht="16.5" x14ac:dyDescent="0.3">
      <c r="B138" s="453"/>
      <c r="E138" s="434" t="s">
        <v>32</v>
      </c>
      <c r="F138" s="522">
        <f t="shared" ref="F138:M138" si="30">SUM(F134:F137)</f>
        <v>1708163970.96</v>
      </c>
      <c r="G138" s="522">
        <f t="shared" si="30"/>
        <v>1716738970.96</v>
      </c>
      <c r="H138" s="522">
        <f t="shared" si="30"/>
        <v>1634588970.96</v>
      </c>
      <c r="I138" s="522">
        <f t="shared" si="30"/>
        <v>1621688970.96</v>
      </c>
      <c r="J138" s="522">
        <f t="shared" si="30"/>
        <v>1651018970.96</v>
      </c>
      <c r="K138" s="522">
        <f t="shared" si="30"/>
        <v>1694618970.96</v>
      </c>
      <c r="L138" s="522">
        <f t="shared" si="30"/>
        <v>1772361970.96</v>
      </c>
      <c r="M138" s="522">
        <f t="shared" si="30"/>
        <v>1704327470.96</v>
      </c>
      <c r="N138" s="522"/>
    </row>
    <row r="139" spans="2:16" ht="16.5" x14ac:dyDescent="0.3">
      <c r="B139" s="453"/>
      <c r="E139" s="170"/>
      <c r="F139" s="452"/>
      <c r="G139" s="452"/>
      <c r="H139" s="452"/>
      <c r="I139" s="452"/>
      <c r="J139" s="452"/>
      <c r="K139" s="452"/>
      <c r="L139" s="452"/>
      <c r="M139" s="452"/>
    </row>
    <row r="140" spans="2:16" ht="16.5" x14ac:dyDescent="0.3">
      <c r="B140" s="453"/>
      <c r="E140" s="170"/>
      <c r="F140" s="457"/>
      <c r="G140" s="457"/>
      <c r="H140" s="457"/>
      <c r="I140" s="457"/>
      <c r="J140" s="457"/>
      <c r="K140" s="457"/>
      <c r="L140" s="457"/>
      <c r="M140" s="457"/>
    </row>
    <row r="141" spans="2:16" ht="16.5" x14ac:dyDescent="0.3">
      <c r="B141" s="453"/>
      <c r="C141" s="434" t="s">
        <v>650</v>
      </c>
      <c r="E141" s="170"/>
      <c r="F141" s="452"/>
      <c r="G141" s="452"/>
      <c r="H141" s="452"/>
      <c r="I141" s="452"/>
      <c r="J141" s="452"/>
      <c r="K141" s="452"/>
      <c r="L141" s="452"/>
      <c r="M141" s="452"/>
    </row>
    <row r="142" spans="2:16" ht="16.5" x14ac:dyDescent="0.3">
      <c r="B142" s="453"/>
      <c r="D142" s="165" t="s">
        <v>646</v>
      </c>
      <c r="E142" s="170"/>
      <c r="F142" s="452"/>
      <c r="G142" s="452"/>
      <c r="H142" s="452"/>
      <c r="I142" s="452"/>
      <c r="J142" s="452"/>
      <c r="K142" s="452"/>
      <c r="L142" s="452"/>
      <c r="M142" s="452"/>
    </row>
    <row r="143" spans="2:16" ht="16.5" x14ac:dyDescent="0.3">
      <c r="B143" s="453"/>
      <c r="D143" s="165" t="s">
        <v>651</v>
      </c>
      <c r="E143" s="170"/>
      <c r="F143" s="452"/>
      <c r="G143" s="452"/>
      <c r="H143" s="452"/>
      <c r="I143" s="452"/>
      <c r="J143" s="452"/>
      <c r="K143" s="452"/>
      <c r="L143" s="452"/>
      <c r="M143" s="452"/>
    </row>
    <row r="144" spans="2:16" ht="16.5" x14ac:dyDescent="0.3">
      <c r="B144" s="453"/>
      <c r="D144" s="165" t="s">
        <v>467</v>
      </c>
      <c r="E144" s="170"/>
      <c r="F144" s="457"/>
      <c r="G144" s="457"/>
      <c r="H144" s="457"/>
      <c r="I144" s="457"/>
      <c r="J144" s="457"/>
      <c r="K144" s="457"/>
      <c r="L144" s="457"/>
      <c r="M144" s="457"/>
    </row>
    <row r="145" spans="2:16" ht="16.5" x14ac:dyDescent="0.3">
      <c r="B145" s="453"/>
      <c r="D145" s="165" t="s">
        <v>138</v>
      </c>
      <c r="E145" s="170"/>
      <c r="F145" s="452"/>
      <c r="G145" s="452"/>
      <c r="H145" s="452"/>
      <c r="I145" s="452"/>
      <c r="J145" s="452"/>
      <c r="K145" s="452"/>
      <c r="L145" s="452"/>
      <c r="M145" s="452"/>
    </row>
    <row r="146" spans="2:16" ht="16.5" x14ac:dyDescent="0.3">
      <c r="B146" s="451"/>
      <c r="C146" s="434"/>
      <c r="D146" s="434"/>
      <c r="E146" s="487" t="s">
        <v>32</v>
      </c>
      <c r="F146" s="523">
        <f t="shared" ref="F146:M146" si="31">SUM(F142:F145)</f>
        <v>0</v>
      </c>
      <c r="G146" s="523">
        <v>0</v>
      </c>
      <c r="H146" s="523">
        <v>0</v>
      </c>
      <c r="I146" s="523">
        <f t="shared" si="31"/>
        <v>0</v>
      </c>
      <c r="J146" s="523">
        <f t="shared" si="31"/>
        <v>0</v>
      </c>
      <c r="K146" s="523">
        <f t="shared" si="31"/>
        <v>0</v>
      </c>
      <c r="L146" s="523">
        <f t="shared" si="31"/>
        <v>0</v>
      </c>
      <c r="M146" s="523">
        <f t="shared" si="31"/>
        <v>0</v>
      </c>
    </row>
    <row r="147" spans="2:16" ht="16.5" x14ac:dyDescent="0.3">
      <c r="B147" s="451"/>
      <c r="C147" s="434"/>
      <c r="D147" s="434"/>
      <c r="E147" s="487"/>
      <c r="F147" s="456"/>
      <c r="G147" s="456"/>
      <c r="H147" s="456"/>
      <c r="I147" s="456"/>
      <c r="J147" s="456"/>
      <c r="K147" s="456"/>
      <c r="L147" s="456"/>
      <c r="M147" s="456"/>
    </row>
    <row r="148" spans="2:16" s="434" customFormat="1" ht="16.5" x14ac:dyDescent="0.3">
      <c r="B148" s="453"/>
      <c r="E148" s="487" t="s">
        <v>652</v>
      </c>
      <c r="F148" s="524">
        <f t="shared" ref="F148:M148" si="32">SUM(F131,F138,F146)</f>
        <v>9399771372.0033302</v>
      </c>
      <c r="G148" s="524">
        <f t="shared" si="32"/>
        <v>10926656190.803329</v>
      </c>
      <c r="H148" s="524">
        <f t="shared" si="32"/>
        <v>11161231056.00333</v>
      </c>
      <c r="I148" s="524">
        <f t="shared" si="32"/>
        <v>11808014155.013332</v>
      </c>
      <c r="J148" s="524">
        <f t="shared" si="32"/>
        <v>13024929304.613331</v>
      </c>
      <c r="K148" s="524">
        <f t="shared" si="32"/>
        <v>13341948157.25333</v>
      </c>
      <c r="L148" s="524">
        <f t="shared" si="32"/>
        <v>12653875031.193333</v>
      </c>
      <c r="M148" s="524">
        <f t="shared" si="32"/>
        <v>12477347963.863331</v>
      </c>
      <c r="N148" s="432"/>
      <c r="O148" s="433"/>
    </row>
    <row r="149" spans="2:16" s="497" customFormat="1" ht="17.25" thickBot="1" x14ac:dyDescent="0.35">
      <c r="B149" s="496" t="s">
        <v>653</v>
      </c>
      <c r="E149" s="525"/>
      <c r="F149" s="526">
        <f t="shared" ref="F149:M149" si="33">SUM(F148,F121)</f>
        <v>9684457042.6033306</v>
      </c>
      <c r="G149" s="526">
        <f t="shared" si="33"/>
        <v>11408597722.40333</v>
      </c>
      <c r="H149" s="526">
        <f t="shared" si="33"/>
        <v>11303163036.603331</v>
      </c>
      <c r="I149" s="527">
        <f t="shared" si="33"/>
        <v>12048695588.613333</v>
      </c>
      <c r="J149" s="527">
        <f t="shared" si="33"/>
        <v>13307280881.213331</v>
      </c>
      <c r="K149" s="527">
        <f t="shared" si="33"/>
        <v>13622343872.853331</v>
      </c>
      <c r="L149" s="527">
        <f t="shared" si="33"/>
        <v>12932737952.793333</v>
      </c>
      <c r="M149" s="527">
        <f t="shared" si="33"/>
        <v>12755183864.463331</v>
      </c>
      <c r="N149" s="500"/>
      <c r="O149" s="501">
        <f>F149-F87</f>
        <v>-0.29666900634765625</v>
      </c>
      <c r="P149" s="501">
        <f>I149-I87</f>
        <v>3.3334732055664063E-2</v>
      </c>
    </row>
    <row r="150" spans="2:16" s="529" customFormat="1" ht="16.5" thickTop="1" x14ac:dyDescent="0.25">
      <c r="B150" s="528"/>
      <c r="E150" s="530"/>
      <c r="F150" s="531"/>
      <c r="G150" s="531"/>
      <c r="H150" s="531"/>
      <c r="I150" s="531"/>
      <c r="J150" s="531"/>
      <c r="K150" s="531"/>
      <c r="L150" s="531"/>
      <c r="M150" s="531"/>
      <c r="N150" s="532"/>
      <c r="O150" s="533"/>
    </row>
    <row r="151" spans="2:16" ht="16.5" x14ac:dyDescent="0.3">
      <c r="B151" s="534"/>
      <c r="C151" s="508"/>
      <c r="D151" s="508"/>
      <c r="E151" s="170"/>
      <c r="F151" s="452"/>
      <c r="G151" s="452"/>
      <c r="H151" s="452"/>
      <c r="I151" s="452"/>
      <c r="J151" s="452"/>
      <c r="K151" s="452"/>
      <c r="L151" s="452"/>
      <c r="M151" s="452"/>
    </row>
    <row r="152" spans="2:16" ht="16.5" x14ac:dyDescent="0.3">
      <c r="B152" s="453" t="s">
        <v>654</v>
      </c>
      <c r="C152" s="434"/>
      <c r="D152" s="434"/>
      <c r="E152" s="487"/>
      <c r="F152" s="452"/>
      <c r="G152" s="452"/>
      <c r="H152" s="452"/>
      <c r="I152" s="452"/>
      <c r="J152" s="452"/>
      <c r="K152" s="452"/>
      <c r="L152" s="452"/>
      <c r="M152" s="452"/>
      <c r="N152" s="535"/>
      <c r="O152" s="536"/>
    </row>
    <row r="153" spans="2:16" ht="16.5" x14ac:dyDescent="0.3">
      <c r="B153" s="537" t="s">
        <v>655</v>
      </c>
      <c r="C153" s="538"/>
      <c r="D153" s="538"/>
      <c r="E153" s="539"/>
      <c r="F153" s="452"/>
      <c r="G153" s="452"/>
      <c r="H153" s="452"/>
      <c r="I153" s="452"/>
      <c r="J153" s="452"/>
      <c r="K153" s="452"/>
      <c r="L153" s="452"/>
      <c r="M153" s="452"/>
    </row>
    <row r="154" spans="2:16" ht="16.5" x14ac:dyDescent="0.3">
      <c r="B154" s="453"/>
      <c r="C154" s="434" t="s">
        <v>96</v>
      </c>
      <c r="E154" s="170"/>
      <c r="F154" s="452"/>
      <c r="G154" s="452"/>
      <c r="H154" s="452"/>
      <c r="I154" s="452"/>
      <c r="J154" s="452"/>
      <c r="K154" s="452"/>
      <c r="L154" s="452"/>
      <c r="M154" s="452"/>
    </row>
    <row r="155" spans="2:16" ht="16.5" x14ac:dyDescent="0.3">
      <c r="B155" s="453"/>
      <c r="C155" s="165" t="s">
        <v>656</v>
      </c>
      <c r="D155" s="165" t="s">
        <v>98</v>
      </c>
      <c r="F155" s="457">
        <v>1003500</v>
      </c>
      <c r="G155" s="452">
        <v>2000000</v>
      </c>
      <c r="H155" s="452">
        <v>19150000</v>
      </c>
      <c r="I155" s="452">
        <v>2203500</v>
      </c>
      <c r="J155" s="452">
        <v>3400000</v>
      </c>
      <c r="K155" s="452">
        <v>0</v>
      </c>
      <c r="L155" s="452">
        <v>0</v>
      </c>
      <c r="M155" s="452">
        <v>2000000</v>
      </c>
      <c r="N155" s="430"/>
    </row>
    <row r="156" spans="2:16" ht="16.5" x14ac:dyDescent="0.3">
      <c r="B156" s="453"/>
      <c r="C156" s="165" t="s">
        <v>657</v>
      </c>
      <c r="D156" s="165" t="s">
        <v>97</v>
      </c>
      <c r="F156" s="457">
        <v>1997524216.3599999</v>
      </c>
      <c r="G156" s="452">
        <v>2619266509</v>
      </c>
      <c r="H156" s="452">
        <v>1872926625</v>
      </c>
      <c r="I156" s="452">
        <v>1994133509</v>
      </c>
      <c r="J156" s="452">
        <v>1853783646</v>
      </c>
      <c r="K156" s="452">
        <v>1223324750</v>
      </c>
      <c r="L156" s="452">
        <v>950842750</v>
      </c>
      <c r="M156" s="452">
        <v>1291960250</v>
      </c>
      <c r="N156" s="430"/>
    </row>
    <row r="157" spans="2:16" ht="16.5" x14ac:dyDescent="0.3">
      <c r="B157" s="453"/>
      <c r="C157" s="165" t="s">
        <v>658</v>
      </c>
      <c r="D157" s="165" t="s">
        <v>102</v>
      </c>
      <c r="F157" s="457">
        <v>407522.86</v>
      </c>
      <c r="G157" s="452">
        <v>0</v>
      </c>
      <c r="H157" s="452"/>
      <c r="I157" s="452">
        <v>408603500</v>
      </c>
      <c r="J157" s="452">
        <v>200100</v>
      </c>
      <c r="K157" s="452">
        <v>1280000</v>
      </c>
      <c r="L157" s="452">
        <v>0</v>
      </c>
      <c r="M157" s="452">
        <v>5320000</v>
      </c>
      <c r="N157" s="430"/>
    </row>
    <row r="158" spans="2:16" ht="16.5" x14ac:dyDescent="0.3">
      <c r="B158" s="453"/>
      <c r="C158" s="165" t="s">
        <v>659</v>
      </c>
      <c r="D158" s="165" t="s">
        <v>99</v>
      </c>
      <c r="F158" s="457">
        <v>873446.91</v>
      </c>
      <c r="G158" s="492">
        <v>6019135.1399999997</v>
      </c>
      <c r="H158" s="471">
        <v>8506169.6199999992</v>
      </c>
      <c r="I158" s="540">
        <v>8382544.4100000001</v>
      </c>
      <c r="J158" s="452">
        <v>5125988.75</v>
      </c>
      <c r="K158" s="452">
        <v>6072787.7699999996</v>
      </c>
      <c r="L158" s="452">
        <v>4078195.26</v>
      </c>
      <c r="M158" s="452">
        <v>3909064.79</v>
      </c>
      <c r="N158" s="429">
        <v>27107580.57</v>
      </c>
    </row>
    <row r="159" spans="2:16" ht="16.5" x14ac:dyDescent="0.3">
      <c r="B159" s="453"/>
      <c r="C159" s="541" t="s">
        <v>660</v>
      </c>
      <c r="D159" s="165" t="s">
        <v>101</v>
      </c>
      <c r="F159" s="515"/>
      <c r="G159" s="542">
        <v>28425000</v>
      </c>
      <c r="H159" s="543"/>
      <c r="I159" s="452"/>
      <c r="J159" s="452"/>
      <c r="K159" s="452"/>
      <c r="L159" s="452"/>
      <c r="M159" s="452"/>
    </row>
    <row r="160" spans="2:16" ht="16.5" x14ac:dyDescent="0.3">
      <c r="B160" s="453"/>
      <c r="C160" s="434"/>
      <c r="E160" s="434" t="s">
        <v>661</v>
      </c>
      <c r="F160" s="514">
        <f>SUM(F154:F159)</f>
        <v>1999808686.1299999</v>
      </c>
      <c r="G160" s="514">
        <f>SUM(G154:G159)</f>
        <v>2655710644.1399999</v>
      </c>
      <c r="H160" s="514">
        <f>SUM(H154:H159)</f>
        <v>1900582794.6199999</v>
      </c>
      <c r="I160" s="514">
        <f>SUM(I154:I158)</f>
        <v>2413323053.4099998</v>
      </c>
      <c r="J160" s="514">
        <f>SUM(J154:J158)</f>
        <v>1862509734.75</v>
      </c>
      <c r="K160" s="514">
        <f>SUM(K154:K158)</f>
        <v>1230677537.77</v>
      </c>
      <c r="L160" s="514">
        <f>SUM(L154:L158)</f>
        <v>954920945.25999999</v>
      </c>
      <c r="M160" s="514">
        <f>SUM(M154:M158)</f>
        <v>1303189314.79</v>
      </c>
    </row>
    <row r="161" spans="2:13" ht="16.5" x14ac:dyDescent="0.3">
      <c r="B161" s="453" t="s">
        <v>662</v>
      </c>
      <c r="C161" s="434"/>
      <c r="E161" s="434"/>
      <c r="F161" s="456"/>
      <c r="G161" s="456"/>
      <c r="H161" s="456"/>
      <c r="I161" s="456"/>
      <c r="J161" s="456"/>
      <c r="K161" s="456"/>
      <c r="L161" s="456"/>
      <c r="M161" s="456"/>
    </row>
    <row r="162" spans="2:13" ht="16.5" x14ac:dyDescent="0.3">
      <c r="B162" s="469"/>
      <c r="C162" s="434" t="s">
        <v>663</v>
      </c>
      <c r="E162" s="170"/>
      <c r="F162" s="452"/>
      <c r="G162" s="452"/>
      <c r="H162" s="452"/>
      <c r="I162" s="452"/>
      <c r="J162" s="452"/>
      <c r="K162" s="452"/>
      <c r="L162" s="452"/>
      <c r="M162" s="452"/>
    </row>
    <row r="163" spans="2:13" ht="16.5" x14ac:dyDescent="0.3">
      <c r="B163" s="453"/>
      <c r="C163" s="165" t="s">
        <v>664</v>
      </c>
      <c r="D163" s="165" t="s">
        <v>486</v>
      </c>
      <c r="E163" s="170"/>
      <c r="F163" s="457">
        <v>173913000</v>
      </c>
      <c r="G163" s="452">
        <v>25300000</v>
      </c>
      <c r="H163" s="452">
        <v>124930000</v>
      </c>
      <c r="I163" s="452">
        <v>12050000</v>
      </c>
      <c r="J163" s="452">
        <v>24750000</v>
      </c>
      <c r="K163" s="452">
        <v>24450000</v>
      </c>
      <c r="L163" s="452">
        <v>153310000</v>
      </c>
      <c r="M163" s="452">
        <v>77600000</v>
      </c>
    </row>
    <row r="164" spans="2:13" ht="16.5" x14ac:dyDescent="0.3">
      <c r="B164" s="453"/>
      <c r="C164" s="165" t="s">
        <v>665</v>
      </c>
      <c r="D164" s="165" t="s">
        <v>489</v>
      </c>
      <c r="E164" s="170"/>
      <c r="F164" s="457">
        <v>900000</v>
      </c>
      <c r="G164" s="452">
        <v>965000</v>
      </c>
      <c r="H164" s="452">
        <v>1165982</v>
      </c>
      <c r="I164" s="452">
        <v>378000</v>
      </c>
      <c r="J164" s="452">
        <v>13378000</v>
      </c>
      <c r="K164" s="452">
        <v>27260000</v>
      </c>
      <c r="L164" s="452">
        <v>14000000</v>
      </c>
      <c r="M164" s="452">
        <v>7112000</v>
      </c>
    </row>
    <row r="165" spans="2:13" ht="16.5" x14ac:dyDescent="0.3">
      <c r="B165" s="453"/>
      <c r="C165" s="165" t="s">
        <v>666</v>
      </c>
      <c r="D165" s="165" t="s">
        <v>485</v>
      </c>
      <c r="E165" s="170"/>
      <c r="F165" s="457">
        <v>45150000</v>
      </c>
      <c r="G165" s="452">
        <v>45000000</v>
      </c>
      <c r="H165" s="452">
        <v>41000000</v>
      </c>
      <c r="I165" s="452">
        <v>52000000</v>
      </c>
      <c r="J165" s="452">
        <v>70000000</v>
      </c>
      <c r="K165" s="452">
        <v>0</v>
      </c>
      <c r="L165" s="452">
        <v>90000000</v>
      </c>
      <c r="M165" s="452">
        <v>46000000</v>
      </c>
    </row>
    <row r="166" spans="2:13" ht="16.5" x14ac:dyDescent="0.3">
      <c r="B166" s="453"/>
      <c r="C166" s="165" t="s">
        <v>667</v>
      </c>
      <c r="D166" s="165" t="s">
        <v>484</v>
      </c>
      <c r="E166" s="170"/>
      <c r="F166" s="457">
        <v>192575000</v>
      </c>
      <c r="G166" s="457">
        <v>152740909</v>
      </c>
      <c r="H166" s="457">
        <v>183454545</v>
      </c>
      <c r="I166" s="452">
        <v>169790921</v>
      </c>
      <c r="J166" s="452">
        <v>159400000</v>
      </c>
      <c r="K166" s="452">
        <v>148800000</v>
      </c>
      <c r="L166" s="452">
        <v>191437273</v>
      </c>
      <c r="M166" s="452">
        <v>186803000</v>
      </c>
    </row>
    <row r="167" spans="2:13" ht="16.5" x14ac:dyDescent="0.3">
      <c r="B167" s="453"/>
      <c r="C167" s="165" t="s">
        <v>668</v>
      </c>
      <c r="D167" s="165" t="s">
        <v>487</v>
      </c>
      <c r="E167" s="170"/>
      <c r="F167" s="457">
        <v>0</v>
      </c>
      <c r="G167" s="452">
        <v>0</v>
      </c>
      <c r="H167" s="452">
        <v>0</v>
      </c>
      <c r="I167" s="457">
        <v>0</v>
      </c>
      <c r="J167" s="457">
        <v>0</v>
      </c>
      <c r="K167" s="457">
        <v>0</v>
      </c>
      <c r="L167" s="457">
        <v>0</v>
      </c>
      <c r="M167" s="457">
        <v>0</v>
      </c>
    </row>
    <row r="168" spans="2:13" ht="16.5" x14ac:dyDescent="0.3">
      <c r="B168" s="453"/>
      <c r="C168" s="165" t="s">
        <v>669</v>
      </c>
      <c r="D168" s="165" t="s">
        <v>483</v>
      </c>
      <c r="E168" s="170"/>
      <c r="F168" s="457">
        <v>60450000</v>
      </c>
      <c r="G168" s="452">
        <v>16425000</v>
      </c>
      <c r="H168" s="452">
        <v>18792706</v>
      </c>
      <c r="I168" s="452">
        <v>178025000</v>
      </c>
      <c r="J168" s="452">
        <v>14200000</v>
      </c>
      <c r="K168" s="452">
        <v>9620000</v>
      </c>
      <c r="L168" s="452">
        <v>6300000</v>
      </c>
      <c r="M168" s="452">
        <v>27600000</v>
      </c>
    </row>
    <row r="169" spans="2:13" ht="16.5" x14ac:dyDescent="0.3">
      <c r="B169" s="453"/>
      <c r="C169" s="165" t="s">
        <v>670</v>
      </c>
      <c r="D169" s="165" t="s">
        <v>671</v>
      </c>
      <c r="E169" s="170"/>
      <c r="F169" s="457">
        <v>5792960</v>
      </c>
      <c r="G169" s="452">
        <v>10678880</v>
      </c>
      <c r="H169" s="452">
        <v>10407440</v>
      </c>
      <c r="I169" s="452">
        <v>10407440</v>
      </c>
      <c r="J169" s="452">
        <v>5792960</v>
      </c>
      <c r="K169" s="452">
        <v>5792960</v>
      </c>
      <c r="L169" s="452">
        <v>5792960</v>
      </c>
      <c r="M169" s="452">
        <v>5792960</v>
      </c>
    </row>
    <row r="170" spans="2:13" ht="16.5" x14ac:dyDescent="0.3">
      <c r="B170" s="453"/>
      <c r="C170" s="165" t="s">
        <v>672</v>
      </c>
      <c r="D170" s="165" t="s">
        <v>504</v>
      </c>
      <c r="E170" s="170"/>
      <c r="F170" s="457">
        <v>49000000</v>
      </c>
      <c r="G170" s="452">
        <v>0</v>
      </c>
      <c r="H170" s="452">
        <v>139650000</v>
      </c>
      <c r="I170" s="452">
        <v>0</v>
      </c>
      <c r="J170" s="452">
        <v>0</v>
      </c>
      <c r="K170" s="452">
        <v>2800000</v>
      </c>
      <c r="L170" s="452">
        <v>0</v>
      </c>
      <c r="M170" s="452">
        <v>3000000</v>
      </c>
    </row>
    <row r="171" spans="2:13" ht="16.5" x14ac:dyDescent="0.3">
      <c r="B171" s="453"/>
      <c r="C171" s="165" t="s">
        <v>673</v>
      </c>
      <c r="D171" s="165" t="s">
        <v>495</v>
      </c>
      <c r="E171" s="170"/>
      <c r="F171" s="457">
        <v>18038565</v>
      </c>
      <c r="G171" s="452">
        <v>14887083</v>
      </c>
      <c r="H171" s="452">
        <v>12454652</v>
      </c>
      <c r="I171" s="452">
        <v>15070641</v>
      </c>
      <c r="J171" s="452">
        <v>16401617</v>
      </c>
      <c r="K171" s="452">
        <v>21565427</v>
      </c>
      <c r="L171" s="452">
        <v>20465661</v>
      </c>
      <c r="M171" s="452">
        <v>19521252</v>
      </c>
    </row>
    <row r="172" spans="2:13" ht="16.5" x14ac:dyDescent="0.3">
      <c r="B172" s="453"/>
      <c r="C172" s="165" t="s">
        <v>674</v>
      </c>
      <c r="D172" s="165" t="s">
        <v>500</v>
      </c>
      <c r="E172" s="170"/>
      <c r="F172" s="457">
        <v>3143966</v>
      </c>
      <c r="G172" s="452">
        <v>3099800</v>
      </c>
      <c r="H172" s="452">
        <v>3095040</v>
      </c>
      <c r="I172" s="452">
        <v>3125794</v>
      </c>
      <c r="J172" s="452">
        <v>0</v>
      </c>
      <c r="K172" s="452">
        <v>0</v>
      </c>
      <c r="L172" s="452">
        <v>0</v>
      </c>
      <c r="M172" s="452">
        <v>3740112</v>
      </c>
    </row>
    <row r="173" spans="2:13" ht="16.5" x14ac:dyDescent="0.3">
      <c r="B173" s="453"/>
      <c r="C173" s="165" t="s">
        <v>675</v>
      </c>
      <c r="D173" s="165" t="s">
        <v>493</v>
      </c>
      <c r="E173" s="170"/>
      <c r="F173" s="457">
        <v>26424500</v>
      </c>
      <c r="G173" s="452">
        <v>13108235</v>
      </c>
      <c r="H173" s="452">
        <v>18608100</v>
      </c>
      <c r="I173" s="452">
        <v>41737800</v>
      </c>
      <c r="J173" s="452">
        <v>10042300</v>
      </c>
      <c r="K173" s="452">
        <v>7652500</v>
      </c>
      <c r="L173" s="452">
        <v>18014096</v>
      </c>
      <c r="M173" s="452">
        <v>29245066</v>
      </c>
    </row>
    <row r="174" spans="2:13" ht="16.5" x14ac:dyDescent="0.3">
      <c r="B174" s="453"/>
      <c r="C174" s="165" t="s">
        <v>676</v>
      </c>
      <c r="D174" s="165" t="s">
        <v>498</v>
      </c>
      <c r="E174" s="170"/>
      <c r="F174" s="457">
        <v>3151999</v>
      </c>
      <c r="G174" s="452">
        <v>3946001</v>
      </c>
      <c r="H174" s="452">
        <v>9778001</v>
      </c>
      <c r="I174" s="452">
        <v>6992355</v>
      </c>
      <c r="J174" s="452">
        <v>5553699</v>
      </c>
      <c r="K174" s="452">
        <v>8218001</v>
      </c>
      <c r="L174" s="452">
        <v>13850401</v>
      </c>
      <c r="M174" s="452">
        <v>23633550</v>
      </c>
    </row>
    <row r="175" spans="2:13" ht="16.5" x14ac:dyDescent="0.3">
      <c r="B175" s="453"/>
      <c r="C175" s="165" t="s">
        <v>677</v>
      </c>
      <c r="D175" s="165" t="s">
        <v>503</v>
      </c>
      <c r="E175" s="170"/>
      <c r="F175" s="457">
        <v>1097000</v>
      </c>
      <c r="G175" s="452">
        <v>2532000</v>
      </c>
      <c r="H175" s="452">
        <v>2463000</v>
      </c>
      <c r="I175" s="452">
        <v>303000</v>
      </c>
      <c r="J175" s="452">
        <v>8452000</v>
      </c>
      <c r="K175" s="452">
        <v>2715000</v>
      </c>
      <c r="L175" s="452">
        <v>6313100</v>
      </c>
      <c r="M175" s="452">
        <v>17755038</v>
      </c>
    </row>
    <row r="176" spans="2:13" ht="16.5" x14ac:dyDescent="0.3">
      <c r="B176" s="453"/>
      <c r="C176" s="165" t="s">
        <v>678</v>
      </c>
      <c r="D176" s="165" t="s">
        <v>502</v>
      </c>
      <c r="E176" s="170"/>
      <c r="F176" s="457">
        <v>375000</v>
      </c>
      <c r="G176" s="452">
        <v>869500</v>
      </c>
      <c r="H176" s="452">
        <v>329000</v>
      </c>
      <c r="I176" s="452">
        <v>1132000</v>
      </c>
      <c r="J176" s="452">
        <v>625500</v>
      </c>
      <c r="K176" s="452">
        <v>423000</v>
      </c>
      <c r="L176" s="452">
        <v>349500</v>
      </c>
      <c r="M176" s="452">
        <v>429500</v>
      </c>
    </row>
    <row r="177" spans="2:15" ht="16.5" x14ac:dyDescent="0.3">
      <c r="B177" s="453"/>
      <c r="C177" s="165" t="s">
        <v>679</v>
      </c>
      <c r="D177" s="165" t="s">
        <v>496</v>
      </c>
      <c r="E177" s="170"/>
      <c r="F177" s="457">
        <v>33150000</v>
      </c>
      <c r="G177" s="511">
        <v>20190500</v>
      </c>
      <c r="H177" s="511">
        <v>33537109</v>
      </c>
      <c r="I177" s="452">
        <v>12600000</v>
      </c>
      <c r="J177" s="452">
        <v>27100000</v>
      </c>
      <c r="K177" s="452">
        <v>126086000</v>
      </c>
      <c r="L177" s="452">
        <v>12080000</v>
      </c>
      <c r="M177" s="452">
        <v>9892600</v>
      </c>
    </row>
    <row r="178" spans="2:15" ht="16.5" x14ac:dyDescent="0.3">
      <c r="B178" s="453"/>
      <c r="C178" s="165" t="s">
        <v>680</v>
      </c>
      <c r="D178" s="165" t="s">
        <v>507</v>
      </c>
      <c r="E178" s="434"/>
      <c r="F178" s="511">
        <v>0</v>
      </c>
      <c r="G178" s="511">
        <v>0</v>
      </c>
      <c r="H178" s="511">
        <v>0</v>
      </c>
      <c r="I178" s="511">
        <v>0</v>
      </c>
      <c r="J178" s="511">
        <v>0</v>
      </c>
      <c r="K178" s="511">
        <v>0</v>
      </c>
      <c r="L178" s="511">
        <v>0</v>
      </c>
      <c r="M178" s="511">
        <v>0</v>
      </c>
    </row>
    <row r="179" spans="2:15" ht="16.5" x14ac:dyDescent="0.3">
      <c r="B179" s="453"/>
      <c r="C179" s="165" t="s">
        <v>681</v>
      </c>
      <c r="D179" s="165" t="s">
        <v>494</v>
      </c>
      <c r="E179" s="170"/>
      <c r="F179" s="457">
        <v>0</v>
      </c>
      <c r="G179" s="452">
        <v>1460000</v>
      </c>
      <c r="H179" s="452">
        <v>73115000</v>
      </c>
      <c r="I179" s="511">
        <v>41195000</v>
      </c>
      <c r="J179" s="511">
        <v>0</v>
      </c>
      <c r="K179" s="511">
        <v>662500</v>
      </c>
      <c r="L179" s="511">
        <v>94597000</v>
      </c>
      <c r="M179" s="511">
        <v>36700000</v>
      </c>
    </row>
    <row r="180" spans="2:15" ht="16.5" x14ac:dyDescent="0.3">
      <c r="B180" s="453"/>
      <c r="C180" s="165" t="s">
        <v>682</v>
      </c>
      <c r="D180" s="165" t="s">
        <v>491</v>
      </c>
      <c r="E180" s="170"/>
      <c r="F180" s="457">
        <v>56752890</v>
      </c>
      <c r="G180" s="452">
        <v>30000000</v>
      </c>
      <c r="H180" s="452">
        <v>278000000</v>
      </c>
      <c r="I180" s="452">
        <v>100000000</v>
      </c>
      <c r="J180" s="452">
        <v>0</v>
      </c>
      <c r="K180" s="452">
        <v>0</v>
      </c>
      <c r="L180" s="452">
        <v>0</v>
      </c>
      <c r="M180" s="452">
        <v>0</v>
      </c>
    </row>
    <row r="181" spans="2:15" ht="16.5" x14ac:dyDescent="0.3">
      <c r="B181" s="453"/>
      <c r="C181" s="165" t="s">
        <v>683</v>
      </c>
      <c r="D181" s="165" t="s">
        <v>512</v>
      </c>
      <c r="E181" s="170"/>
      <c r="F181" s="457">
        <v>13614904.33</v>
      </c>
      <c r="G181" s="452">
        <v>13614904.17</v>
      </c>
      <c r="H181" s="452">
        <v>13614904</v>
      </c>
      <c r="I181" s="452">
        <v>13614904</v>
      </c>
      <c r="J181" s="452">
        <v>0</v>
      </c>
      <c r="K181" s="452">
        <v>0</v>
      </c>
      <c r="L181" s="452">
        <v>0</v>
      </c>
      <c r="M181" s="452">
        <v>163378850</v>
      </c>
    </row>
    <row r="182" spans="2:15" ht="16.5" x14ac:dyDescent="0.3">
      <c r="B182" s="453"/>
      <c r="C182" s="165" t="s">
        <v>684</v>
      </c>
      <c r="D182" s="165" t="s">
        <v>514</v>
      </c>
      <c r="E182" s="170"/>
      <c r="F182" s="457">
        <v>5968303.9400000004</v>
      </c>
      <c r="G182" s="452">
        <v>5968303.9400000004</v>
      </c>
      <c r="H182" s="452">
        <v>5968303.9400000004</v>
      </c>
      <c r="I182" s="452">
        <v>5968303.9400000004</v>
      </c>
      <c r="J182" s="452">
        <v>0</v>
      </c>
      <c r="K182" s="452">
        <v>0</v>
      </c>
      <c r="L182" s="452">
        <v>0</v>
      </c>
      <c r="M182" s="452">
        <v>29841519.690000001</v>
      </c>
    </row>
    <row r="183" spans="2:15" ht="16.5" x14ac:dyDescent="0.3">
      <c r="B183" s="453"/>
      <c r="C183" s="165" t="s">
        <v>685</v>
      </c>
      <c r="D183" s="165" t="s">
        <v>515</v>
      </c>
      <c r="E183" s="170"/>
      <c r="F183" s="457">
        <v>18750</v>
      </c>
      <c r="G183" s="452">
        <v>18750</v>
      </c>
      <c r="H183" s="452">
        <v>18750</v>
      </c>
      <c r="I183" s="452">
        <v>18750</v>
      </c>
      <c r="J183" s="452">
        <v>0</v>
      </c>
      <c r="K183" s="452">
        <v>0</v>
      </c>
      <c r="L183" s="452">
        <v>0</v>
      </c>
      <c r="M183" s="452">
        <v>18750</v>
      </c>
    </row>
    <row r="184" spans="2:15" ht="16.5" x14ac:dyDescent="0.3">
      <c r="B184" s="453"/>
      <c r="C184" s="165" t="s">
        <v>686</v>
      </c>
      <c r="D184" s="165" t="s">
        <v>513</v>
      </c>
      <c r="E184" s="170"/>
      <c r="F184" s="457">
        <v>6387175</v>
      </c>
      <c r="G184" s="452">
        <v>6387175</v>
      </c>
      <c r="H184" s="452">
        <v>6314300</v>
      </c>
      <c r="I184" s="452">
        <v>6314300</v>
      </c>
      <c r="J184" s="452">
        <v>0</v>
      </c>
      <c r="K184" s="452">
        <v>0</v>
      </c>
      <c r="L184" s="452">
        <v>0</v>
      </c>
      <c r="M184" s="452">
        <v>29620166.670000002</v>
      </c>
    </row>
    <row r="185" spans="2:15" ht="16.5" x14ac:dyDescent="0.3">
      <c r="B185" s="453"/>
      <c r="C185" s="165" t="s">
        <v>687</v>
      </c>
      <c r="D185" s="165" t="s">
        <v>518</v>
      </c>
      <c r="E185" s="170"/>
      <c r="F185" s="457">
        <v>1945000</v>
      </c>
      <c r="G185" s="452">
        <v>0</v>
      </c>
      <c r="H185" s="452">
        <v>2031700</v>
      </c>
      <c r="I185" s="452">
        <v>10056885</v>
      </c>
      <c r="J185" s="452">
        <v>32667549</v>
      </c>
      <c r="K185" s="452">
        <v>2396000</v>
      </c>
      <c r="L185" s="452">
        <v>410000</v>
      </c>
      <c r="M185" s="452">
        <v>1175000</v>
      </c>
    </row>
    <row r="186" spans="2:15" ht="16.5" x14ac:dyDescent="0.3">
      <c r="B186" s="453"/>
      <c r="C186" s="165" t="s">
        <v>688</v>
      </c>
      <c r="D186" s="165" t="s">
        <v>492</v>
      </c>
      <c r="E186" s="170"/>
      <c r="F186" s="457">
        <v>92973405</v>
      </c>
      <c r="G186" s="452">
        <v>96679805</v>
      </c>
      <c r="H186" s="452">
        <v>93096904</v>
      </c>
      <c r="I186" s="452">
        <v>96970405</v>
      </c>
      <c r="J186" s="452">
        <v>2199000</v>
      </c>
      <c r="K186" s="452">
        <v>1349100</v>
      </c>
      <c r="L186" s="452">
        <v>1499000</v>
      </c>
      <c r="M186" s="452">
        <v>234089000</v>
      </c>
    </row>
    <row r="187" spans="2:15" ht="16.5" x14ac:dyDescent="0.3">
      <c r="B187" s="453"/>
      <c r="C187" s="165" t="s">
        <v>689</v>
      </c>
      <c r="D187" s="165" t="s">
        <v>505</v>
      </c>
      <c r="E187" s="170"/>
      <c r="F187" s="457">
        <v>0</v>
      </c>
      <c r="G187" s="452">
        <v>0</v>
      </c>
      <c r="H187" s="452">
        <v>0</v>
      </c>
      <c r="I187" s="452">
        <v>0</v>
      </c>
      <c r="J187" s="452">
        <v>0</v>
      </c>
      <c r="K187" s="452">
        <v>0</v>
      </c>
      <c r="L187" s="452">
        <v>0</v>
      </c>
      <c r="M187" s="452">
        <v>8073000</v>
      </c>
    </row>
    <row r="188" spans="2:15" ht="16.5" x14ac:dyDescent="0.3">
      <c r="B188" s="453"/>
      <c r="C188" s="165" t="s">
        <v>690</v>
      </c>
      <c r="D188" s="165" t="s">
        <v>516</v>
      </c>
      <c r="E188" s="170"/>
      <c r="F188" s="457">
        <v>342025000</v>
      </c>
      <c r="G188" s="452">
        <v>612460000</v>
      </c>
      <c r="H188" s="452">
        <v>371000000</v>
      </c>
      <c r="I188" s="452">
        <v>890300000</v>
      </c>
      <c r="J188" s="452">
        <v>235000000</v>
      </c>
      <c r="K188" s="452">
        <v>182000000</v>
      </c>
      <c r="L188" s="452">
        <v>1020700000</v>
      </c>
      <c r="M188" s="452">
        <v>394800000</v>
      </c>
      <c r="O188" s="430">
        <v>728000000</v>
      </c>
    </row>
    <row r="189" spans="2:15" ht="16.5" x14ac:dyDescent="0.3">
      <c r="B189" s="453"/>
      <c r="C189" s="165" t="s">
        <v>691</v>
      </c>
      <c r="D189" s="165" t="s">
        <v>509</v>
      </c>
      <c r="E189" s="170"/>
      <c r="F189" s="457">
        <v>0</v>
      </c>
      <c r="G189" s="452">
        <v>0</v>
      </c>
      <c r="H189" s="452">
        <v>0</v>
      </c>
      <c r="I189" s="457">
        <v>0</v>
      </c>
      <c r="J189" s="457">
        <v>0</v>
      </c>
      <c r="K189" s="457">
        <v>0</v>
      </c>
      <c r="L189" s="457">
        <v>0</v>
      </c>
      <c r="M189" s="452"/>
      <c r="O189" s="430">
        <f>I188-O188</f>
        <v>162300000</v>
      </c>
    </row>
    <row r="190" spans="2:15" ht="16.5" x14ac:dyDescent="0.3">
      <c r="B190" s="453"/>
      <c r="C190" s="165" t="s">
        <v>692</v>
      </c>
      <c r="D190" s="165" t="s">
        <v>510</v>
      </c>
      <c r="E190" s="170"/>
      <c r="F190" s="457">
        <v>0</v>
      </c>
      <c r="G190" s="452">
        <v>0</v>
      </c>
      <c r="H190" s="452">
        <v>0</v>
      </c>
      <c r="I190" s="457">
        <v>0</v>
      </c>
      <c r="J190" s="457">
        <v>0</v>
      </c>
      <c r="K190" s="457">
        <v>0</v>
      </c>
      <c r="L190" s="457">
        <v>0</v>
      </c>
      <c r="M190" s="452"/>
    </row>
    <row r="191" spans="2:15" ht="16.5" x14ac:dyDescent="0.3">
      <c r="B191" s="453"/>
      <c r="C191" s="165" t="s">
        <v>693</v>
      </c>
      <c r="D191" s="165" t="s">
        <v>506</v>
      </c>
      <c r="E191" s="170"/>
      <c r="F191" s="457">
        <v>0</v>
      </c>
      <c r="G191" s="452">
        <v>0</v>
      </c>
      <c r="H191" s="452">
        <v>0</v>
      </c>
      <c r="I191" s="452">
        <v>0</v>
      </c>
      <c r="J191" s="452">
        <v>20000000</v>
      </c>
      <c r="K191" s="452">
        <v>300000000</v>
      </c>
      <c r="L191" s="452">
        <v>0</v>
      </c>
      <c r="M191" s="452">
        <v>3000000</v>
      </c>
    </row>
    <row r="192" spans="2:15" ht="16.5" x14ac:dyDescent="0.3">
      <c r="B192" s="453"/>
      <c r="C192" s="165" t="s">
        <v>694</v>
      </c>
      <c r="D192" s="165" t="s">
        <v>499</v>
      </c>
      <c r="E192" s="170"/>
      <c r="F192" s="457">
        <v>150000</v>
      </c>
      <c r="G192" s="452">
        <v>800000</v>
      </c>
      <c r="H192" s="452">
        <v>6795500</v>
      </c>
      <c r="I192" s="452">
        <v>3900000</v>
      </c>
      <c r="J192" s="452">
        <v>439800</v>
      </c>
      <c r="K192" s="452">
        <v>20000000</v>
      </c>
      <c r="L192" s="452">
        <v>2000000</v>
      </c>
      <c r="M192" s="452">
        <v>1181900</v>
      </c>
    </row>
    <row r="193" spans="2:14" ht="16.5" x14ac:dyDescent="0.3">
      <c r="B193" s="453"/>
      <c r="C193" s="165" t="s">
        <v>695</v>
      </c>
      <c r="D193" s="165" t="s">
        <v>511</v>
      </c>
      <c r="E193" s="170"/>
      <c r="F193" s="457">
        <v>72000</v>
      </c>
      <c r="G193" s="452">
        <v>0</v>
      </c>
      <c r="H193" s="452">
        <v>0</v>
      </c>
      <c r="I193" s="452">
        <v>0</v>
      </c>
      <c r="J193" s="452">
        <v>171000</v>
      </c>
      <c r="K193" s="452">
        <v>0</v>
      </c>
      <c r="L193" s="452">
        <v>85500</v>
      </c>
      <c r="M193" s="452">
        <v>99000</v>
      </c>
    </row>
    <row r="194" spans="2:14" ht="16.5" x14ac:dyDescent="0.3">
      <c r="B194" s="453"/>
      <c r="C194" s="165" t="s">
        <v>696</v>
      </c>
      <c r="D194" s="165" t="s">
        <v>517</v>
      </c>
      <c r="F194" s="457">
        <v>0</v>
      </c>
      <c r="G194" s="452">
        <v>40000000</v>
      </c>
      <c r="H194" s="452">
        <v>50000000</v>
      </c>
      <c r="I194" s="452">
        <v>40000000</v>
      </c>
      <c r="J194" s="452">
        <v>0</v>
      </c>
      <c r="K194" s="452">
        <v>0</v>
      </c>
      <c r="L194" s="452">
        <v>50000000</v>
      </c>
      <c r="M194" s="452">
        <v>4000000</v>
      </c>
    </row>
    <row r="195" spans="2:14" ht="16.5" x14ac:dyDescent="0.3">
      <c r="B195" s="453"/>
      <c r="C195" s="165" t="s">
        <v>697</v>
      </c>
      <c r="D195" s="165" t="s">
        <v>501</v>
      </c>
      <c r="F195" s="457">
        <v>40663500</v>
      </c>
      <c r="G195" s="457">
        <v>359000</v>
      </c>
      <c r="H195" s="457">
        <v>68186200</v>
      </c>
      <c r="I195" s="452">
        <v>1610000</v>
      </c>
      <c r="J195" s="452">
        <v>7771500</v>
      </c>
      <c r="K195" s="452">
        <v>1717000</v>
      </c>
      <c r="L195" s="452">
        <v>8081500</v>
      </c>
      <c r="M195" s="452">
        <v>19675000</v>
      </c>
    </row>
    <row r="196" spans="2:14" ht="16.5" x14ac:dyDescent="0.3">
      <c r="B196" s="453"/>
      <c r="C196" s="165" t="s">
        <v>698</v>
      </c>
      <c r="D196" s="165" t="s">
        <v>519</v>
      </c>
      <c r="F196" s="457">
        <v>7617533</v>
      </c>
      <c r="G196" s="457">
        <v>4505433</v>
      </c>
      <c r="H196" s="457">
        <v>9820333</v>
      </c>
      <c r="I196" s="457">
        <v>12957493</v>
      </c>
      <c r="J196" s="457">
        <v>4126752</v>
      </c>
      <c r="K196" s="457">
        <v>3730167</v>
      </c>
      <c r="L196" s="457">
        <v>3782687</v>
      </c>
      <c r="M196" s="457">
        <v>13257342</v>
      </c>
    </row>
    <row r="197" spans="2:14" ht="16.5" x14ac:dyDescent="0.3">
      <c r="B197" s="453"/>
      <c r="C197" s="165" t="s">
        <v>699</v>
      </c>
      <c r="D197" s="165" t="s">
        <v>520</v>
      </c>
      <c r="F197" s="457">
        <v>1232237</v>
      </c>
      <c r="G197" s="452">
        <v>1009519</v>
      </c>
      <c r="H197" s="452">
        <v>1436825</v>
      </c>
      <c r="I197" s="457">
        <v>791960</v>
      </c>
      <c r="J197" s="457">
        <v>390010</v>
      </c>
      <c r="K197" s="457">
        <v>313972</v>
      </c>
      <c r="L197" s="457">
        <v>684519</v>
      </c>
      <c r="M197" s="457">
        <v>9353162</v>
      </c>
    </row>
    <row r="198" spans="2:14" ht="16.5" x14ac:dyDescent="0.3">
      <c r="B198" s="453"/>
      <c r="C198" s="165" t="s">
        <v>700</v>
      </c>
      <c r="D198" s="165" t="s">
        <v>524</v>
      </c>
      <c r="F198" s="457">
        <f>[5]WS!G197</f>
        <v>0</v>
      </c>
      <c r="G198" s="452">
        <v>0</v>
      </c>
      <c r="H198" s="452">
        <v>0</v>
      </c>
      <c r="I198" s="452">
        <v>0</v>
      </c>
      <c r="J198" s="452">
        <v>0</v>
      </c>
      <c r="K198" s="452">
        <v>0</v>
      </c>
      <c r="L198" s="452">
        <v>0</v>
      </c>
      <c r="M198" s="452">
        <v>0</v>
      </c>
    </row>
    <row r="199" spans="2:14" ht="16.5" x14ac:dyDescent="0.3">
      <c r="B199" s="453"/>
      <c r="C199" s="165" t="s">
        <v>701</v>
      </c>
      <c r="D199" s="165" t="s">
        <v>521</v>
      </c>
      <c r="F199" s="457">
        <v>0</v>
      </c>
      <c r="G199" s="452">
        <v>7044700</v>
      </c>
      <c r="H199" s="452">
        <v>1924900</v>
      </c>
      <c r="I199" s="452">
        <v>350000</v>
      </c>
      <c r="J199" s="452">
        <v>10890700</v>
      </c>
      <c r="K199" s="452">
        <v>0</v>
      </c>
      <c r="L199" s="452">
        <v>0</v>
      </c>
      <c r="M199" s="452">
        <v>0</v>
      </c>
    </row>
    <row r="200" spans="2:14" ht="16.5" x14ac:dyDescent="0.3">
      <c r="B200" s="453"/>
      <c r="C200" s="165" t="s">
        <v>702</v>
      </c>
      <c r="D200" s="165" t="s">
        <v>529</v>
      </c>
      <c r="F200" s="457">
        <v>4000000</v>
      </c>
      <c r="G200" s="452">
        <v>4000000</v>
      </c>
      <c r="H200" s="452">
        <v>0</v>
      </c>
      <c r="I200" s="452">
        <v>0</v>
      </c>
      <c r="J200" s="452">
        <v>4000000</v>
      </c>
      <c r="K200" s="452">
        <v>4000000</v>
      </c>
      <c r="L200" s="452">
        <v>4000000</v>
      </c>
      <c r="M200" s="452">
        <v>4000535.21</v>
      </c>
    </row>
    <row r="201" spans="2:14" ht="16.5" x14ac:dyDescent="0.3">
      <c r="B201" s="453"/>
      <c r="C201" s="165" t="s">
        <v>703</v>
      </c>
      <c r="D201" s="165" t="s">
        <v>528</v>
      </c>
      <c r="F201" s="457">
        <v>709804.57</v>
      </c>
      <c r="G201" s="452">
        <v>486500</v>
      </c>
      <c r="H201" s="452">
        <v>632500</v>
      </c>
      <c r="I201" s="452">
        <v>694500</v>
      </c>
      <c r="J201" s="452">
        <v>547000</v>
      </c>
      <c r="K201" s="452">
        <v>482500</v>
      </c>
      <c r="L201" s="452">
        <v>658693.68000000005</v>
      </c>
      <c r="M201" s="452">
        <v>452300</v>
      </c>
    </row>
    <row r="202" spans="2:14" ht="16.5" x14ac:dyDescent="0.3">
      <c r="B202" s="453"/>
      <c r="C202" s="165" t="s">
        <v>704</v>
      </c>
      <c r="D202" s="165" t="s">
        <v>530</v>
      </c>
      <c r="F202" s="457">
        <v>0</v>
      </c>
      <c r="G202" s="452">
        <v>0</v>
      </c>
      <c r="H202" s="452">
        <v>0</v>
      </c>
      <c r="I202" s="452">
        <v>0</v>
      </c>
      <c r="J202" s="452">
        <v>0</v>
      </c>
      <c r="K202" s="452">
        <v>10000</v>
      </c>
      <c r="L202" s="452">
        <v>10000</v>
      </c>
      <c r="M202" s="452">
        <v>10000</v>
      </c>
    </row>
    <row r="203" spans="2:14" ht="16.5" x14ac:dyDescent="0.3">
      <c r="B203" s="453"/>
      <c r="C203" s="165" t="s">
        <v>705</v>
      </c>
      <c r="D203" s="165" t="s">
        <v>526</v>
      </c>
      <c r="F203" s="457">
        <v>2319000</v>
      </c>
      <c r="G203" s="457">
        <v>1660000</v>
      </c>
      <c r="H203" s="457">
        <v>535000</v>
      </c>
      <c r="I203" s="452">
        <v>23608000</v>
      </c>
      <c r="J203" s="452">
        <v>0</v>
      </c>
      <c r="K203" s="452">
        <v>54000000</v>
      </c>
      <c r="L203" s="452">
        <v>1500000</v>
      </c>
      <c r="M203" s="452">
        <v>50000</v>
      </c>
    </row>
    <row r="204" spans="2:14" ht="16.5" x14ac:dyDescent="0.3">
      <c r="B204" s="453"/>
      <c r="C204" s="165" t="s">
        <v>706</v>
      </c>
      <c r="D204" s="165" t="s">
        <v>522</v>
      </c>
      <c r="F204" s="457">
        <v>0</v>
      </c>
      <c r="G204" s="452">
        <v>0</v>
      </c>
      <c r="H204" s="452">
        <v>0</v>
      </c>
      <c r="I204" s="457">
        <v>0</v>
      </c>
      <c r="J204" s="457">
        <v>0</v>
      </c>
      <c r="K204" s="457">
        <v>0</v>
      </c>
      <c r="L204" s="457">
        <v>0</v>
      </c>
      <c r="M204" s="457">
        <v>0</v>
      </c>
    </row>
    <row r="205" spans="2:14" ht="16.5" x14ac:dyDescent="0.3">
      <c r="B205" s="453"/>
      <c r="C205" s="165" t="s">
        <v>707</v>
      </c>
      <c r="D205" s="165" t="s">
        <v>527</v>
      </c>
      <c r="F205" s="457">
        <v>1052683.25</v>
      </c>
      <c r="G205" s="457">
        <v>1203827.23</v>
      </c>
      <c r="H205" s="457">
        <v>1701234.48</v>
      </c>
      <c r="I205" s="452">
        <v>1676502.46</v>
      </c>
      <c r="J205" s="452">
        <v>1025198.15</v>
      </c>
      <c r="K205" s="452">
        <v>1214558.1299999999</v>
      </c>
      <c r="L205" s="452">
        <v>815180.64</v>
      </c>
      <c r="M205" s="452">
        <v>781278.55</v>
      </c>
    </row>
    <row r="206" spans="2:14" ht="16.5" x14ac:dyDescent="0.3">
      <c r="B206" s="453"/>
      <c r="C206" s="165" t="s">
        <v>708</v>
      </c>
      <c r="D206" s="513" t="s">
        <v>523</v>
      </c>
      <c r="F206" s="457">
        <v>0</v>
      </c>
      <c r="G206" s="452">
        <v>0</v>
      </c>
      <c r="H206" s="452">
        <v>0</v>
      </c>
      <c r="I206" s="457">
        <v>0</v>
      </c>
      <c r="J206" s="457">
        <v>0</v>
      </c>
      <c r="K206" s="457">
        <v>0</v>
      </c>
      <c r="L206" s="457">
        <v>0</v>
      </c>
      <c r="M206" s="457">
        <v>0</v>
      </c>
    </row>
    <row r="207" spans="2:14" ht="16.5" x14ac:dyDescent="0.3">
      <c r="B207" s="453"/>
      <c r="C207" s="165" t="s">
        <v>709</v>
      </c>
      <c r="D207" s="165" t="s">
        <v>531</v>
      </c>
      <c r="F207" s="515">
        <v>0</v>
      </c>
      <c r="G207" s="544">
        <v>0</v>
      </c>
      <c r="H207" s="544">
        <v>0</v>
      </c>
      <c r="I207" s="540">
        <v>0</v>
      </c>
      <c r="J207" s="452">
        <v>0</v>
      </c>
      <c r="K207" s="452">
        <v>0</v>
      </c>
      <c r="L207" s="452">
        <v>0</v>
      </c>
      <c r="M207" s="452">
        <v>0</v>
      </c>
    </row>
    <row r="208" spans="2:14" ht="16.5" x14ac:dyDescent="0.3">
      <c r="B208" s="453"/>
      <c r="E208" s="434" t="s">
        <v>710</v>
      </c>
      <c r="F208" s="545">
        <f t="shared" ref="F208:M208" si="34">SUM(F163:F207)</f>
        <v>1190664176.0899999</v>
      </c>
      <c r="G208" s="545">
        <f t="shared" si="34"/>
        <v>1137400825.3400002</v>
      </c>
      <c r="H208" s="545">
        <f t="shared" si="34"/>
        <v>1583857929.4200001</v>
      </c>
      <c r="I208" s="546">
        <f>SUM(I163:I207)</f>
        <v>1753639954.4000001</v>
      </c>
      <c r="J208" s="514">
        <f t="shared" si="34"/>
        <v>674924585.14999998</v>
      </c>
      <c r="K208" s="514">
        <f t="shared" si="34"/>
        <v>957258685.13</v>
      </c>
      <c r="L208" s="514">
        <f t="shared" si="34"/>
        <v>1720737071.3200002</v>
      </c>
      <c r="M208" s="514">
        <f t="shared" si="34"/>
        <v>1411681882.1200001</v>
      </c>
      <c r="N208" s="535"/>
    </row>
    <row r="209" spans="2:13" ht="16.5" x14ac:dyDescent="0.3">
      <c r="B209" s="453"/>
      <c r="E209" s="170"/>
      <c r="F209" s="492"/>
      <c r="G209" s="547"/>
      <c r="H209" s="547"/>
      <c r="I209" s="540"/>
      <c r="J209" s="452"/>
      <c r="K209" s="452"/>
      <c r="L209" s="452"/>
      <c r="M209" s="452"/>
    </row>
    <row r="210" spans="2:13" ht="17.25" thickBot="1" x14ac:dyDescent="0.35">
      <c r="B210" s="453"/>
      <c r="C210" s="434" t="s">
        <v>711</v>
      </c>
      <c r="D210" s="434"/>
      <c r="E210" s="170"/>
      <c r="F210" s="519">
        <f t="shared" ref="F210:M210" si="35">F160-F208</f>
        <v>809144510.03999996</v>
      </c>
      <c r="G210" s="519">
        <f t="shared" si="35"/>
        <v>1518309818.7999997</v>
      </c>
      <c r="H210" s="519">
        <f t="shared" si="35"/>
        <v>316724865.19999981</v>
      </c>
      <c r="I210" s="548">
        <f t="shared" si="35"/>
        <v>659683099.00999975</v>
      </c>
      <c r="J210" s="548">
        <f t="shared" si="35"/>
        <v>1187585149.5999999</v>
      </c>
      <c r="K210" s="548">
        <f t="shared" si="35"/>
        <v>273418852.63999999</v>
      </c>
      <c r="L210" s="548">
        <f t="shared" si="35"/>
        <v>-765816126.06000018</v>
      </c>
      <c r="M210" s="548">
        <f t="shared" si="35"/>
        <v>-108492567.33000016</v>
      </c>
    </row>
    <row r="211" spans="2:13" ht="17.25" thickTop="1" x14ac:dyDescent="0.3">
      <c r="B211" s="453"/>
      <c r="E211" s="170"/>
      <c r="F211" s="452"/>
      <c r="G211" s="452"/>
      <c r="H211" s="452"/>
      <c r="I211" s="452"/>
      <c r="J211" s="452"/>
      <c r="K211" s="452"/>
      <c r="L211" s="452"/>
      <c r="M211" s="452"/>
    </row>
    <row r="212" spans="2:13" ht="16.5" x14ac:dyDescent="0.3">
      <c r="B212" s="453" t="s">
        <v>712</v>
      </c>
      <c r="E212" s="170"/>
      <c r="F212" s="452"/>
      <c r="G212" s="452"/>
      <c r="H212" s="452"/>
      <c r="I212" s="452"/>
      <c r="J212" s="452"/>
      <c r="K212" s="452"/>
      <c r="L212" s="452"/>
      <c r="M212" s="452"/>
    </row>
    <row r="213" spans="2:13" ht="16.5" x14ac:dyDescent="0.3">
      <c r="B213" s="453" t="s">
        <v>655</v>
      </c>
      <c r="E213" s="170"/>
      <c r="F213" s="452"/>
      <c r="G213" s="452"/>
      <c r="H213" s="452"/>
      <c r="I213" s="452"/>
      <c r="J213" s="452"/>
      <c r="K213" s="452"/>
      <c r="L213" s="452"/>
      <c r="M213" s="452"/>
    </row>
    <row r="214" spans="2:13" ht="16.5" x14ac:dyDescent="0.3">
      <c r="B214" s="453"/>
      <c r="C214" s="434" t="s">
        <v>115</v>
      </c>
      <c r="E214" s="170"/>
      <c r="F214" s="452"/>
      <c r="G214" s="452"/>
      <c r="H214" s="452"/>
      <c r="I214" s="452"/>
      <c r="J214" s="452"/>
      <c r="K214" s="452"/>
      <c r="L214" s="452"/>
      <c r="M214" s="452"/>
    </row>
    <row r="215" spans="2:13" ht="16.5" x14ac:dyDescent="0.3">
      <c r="B215" s="453"/>
      <c r="C215" s="549" t="s">
        <v>713</v>
      </c>
      <c r="D215" s="165" t="s">
        <v>478</v>
      </c>
      <c r="F215" s="457">
        <f>[5]WS!G214</f>
        <v>0</v>
      </c>
      <c r="G215" s="452">
        <v>0</v>
      </c>
      <c r="H215" s="452">
        <v>0</v>
      </c>
      <c r="I215" s="452">
        <v>0</v>
      </c>
      <c r="J215" s="452">
        <v>0</v>
      </c>
      <c r="K215" s="452">
        <v>0</v>
      </c>
      <c r="L215" s="452">
        <v>0</v>
      </c>
      <c r="M215" s="452">
        <v>0</v>
      </c>
    </row>
    <row r="216" spans="2:13" ht="16.5" x14ac:dyDescent="0.3">
      <c r="B216" s="453"/>
      <c r="C216" s="541" t="s">
        <v>714</v>
      </c>
      <c r="D216" s="165" t="s">
        <v>116</v>
      </c>
      <c r="F216" s="457">
        <v>15500000</v>
      </c>
      <c r="G216" s="452">
        <v>48250000</v>
      </c>
      <c r="H216" s="452">
        <v>31000000</v>
      </c>
      <c r="I216" s="452">
        <v>79000000</v>
      </c>
      <c r="J216" s="452">
        <v>86500000</v>
      </c>
      <c r="K216" s="452">
        <v>33000000</v>
      </c>
      <c r="L216" s="452">
        <v>43250000</v>
      </c>
      <c r="M216" s="452">
        <v>26000000</v>
      </c>
    </row>
    <row r="217" spans="2:13" ht="16.5" x14ac:dyDescent="0.3">
      <c r="B217" s="453"/>
      <c r="C217" s="541" t="s">
        <v>715</v>
      </c>
      <c r="D217" s="165" t="s">
        <v>117</v>
      </c>
      <c r="F217" s="457">
        <v>0</v>
      </c>
      <c r="G217" s="452">
        <v>0</v>
      </c>
      <c r="H217" s="452">
        <v>0</v>
      </c>
      <c r="I217" s="452">
        <v>45400000</v>
      </c>
      <c r="J217" s="452">
        <v>78250000</v>
      </c>
      <c r="K217" s="452">
        <v>62000000</v>
      </c>
      <c r="L217" s="452">
        <v>126500000</v>
      </c>
      <c r="M217" s="452">
        <v>31500000</v>
      </c>
    </row>
    <row r="218" spans="2:13" ht="16.5" x14ac:dyDescent="0.3">
      <c r="B218" s="453"/>
      <c r="C218" s="541" t="s">
        <v>716</v>
      </c>
      <c r="D218" s="165" t="s">
        <v>118</v>
      </c>
      <c r="F218" s="515">
        <v>0</v>
      </c>
      <c r="G218" s="550">
        <v>0</v>
      </c>
      <c r="H218" s="550">
        <v>0</v>
      </c>
      <c r="I218" s="540">
        <v>0</v>
      </c>
      <c r="J218" s="452">
        <v>3910000</v>
      </c>
      <c r="K218" s="452">
        <v>0</v>
      </c>
      <c r="L218" s="452">
        <v>0</v>
      </c>
      <c r="M218" s="452">
        <v>0</v>
      </c>
    </row>
    <row r="219" spans="2:13" ht="16.5" x14ac:dyDescent="0.3">
      <c r="B219" s="453"/>
      <c r="C219" s="434"/>
      <c r="E219" s="434" t="s">
        <v>717</v>
      </c>
      <c r="F219" s="522">
        <f t="shared" ref="F219:M219" si="36">SUM(F216:F218)</f>
        <v>15500000</v>
      </c>
      <c r="G219" s="522">
        <f t="shared" si="36"/>
        <v>48250000</v>
      </c>
      <c r="H219" s="522">
        <f t="shared" si="36"/>
        <v>31000000</v>
      </c>
      <c r="I219" s="522">
        <f t="shared" si="36"/>
        <v>124400000</v>
      </c>
      <c r="J219" s="522">
        <f t="shared" si="36"/>
        <v>168660000</v>
      </c>
      <c r="K219" s="522">
        <f t="shared" si="36"/>
        <v>95000000</v>
      </c>
      <c r="L219" s="522">
        <f t="shared" si="36"/>
        <v>169750000</v>
      </c>
      <c r="M219" s="522">
        <f t="shared" si="36"/>
        <v>57500000</v>
      </c>
    </row>
    <row r="220" spans="2:13" ht="16.5" x14ac:dyDescent="0.3">
      <c r="B220" s="453" t="s">
        <v>662</v>
      </c>
      <c r="C220" s="434"/>
      <c r="E220" s="170"/>
      <c r="F220" s="452"/>
      <c r="G220" s="452"/>
      <c r="H220" s="452"/>
      <c r="I220" s="452"/>
      <c r="J220" s="452"/>
      <c r="K220" s="452"/>
      <c r="L220" s="452"/>
      <c r="M220" s="452"/>
    </row>
    <row r="221" spans="2:13" ht="16.5" x14ac:dyDescent="0.3">
      <c r="B221" s="469"/>
      <c r="C221" s="434" t="s">
        <v>718</v>
      </c>
      <c r="E221" s="170"/>
      <c r="F221" s="452"/>
      <c r="G221" s="452"/>
      <c r="H221" s="452"/>
      <c r="I221" s="452"/>
      <c r="J221" s="452"/>
      <c r="K221" s="452"/>
      <c r="L221" s="452"/>
      <c r="M221" s="452"/>
    </row>
    <row r="222" spans="2:13" ht="16.5" x14ac:dyDescent="0.3">
      <c r="B222" s="453"/>
      <c r="C222" s="165" t="s">
        <v>719</v>
      </c>
      <c r="D222" s="170" t="s">
        <v>122</v>
      </c>
      <c r="F222" s="457">
        <v>0</v>
      </c>
      <c r="G222" s="457">
        <v>0</v>
      </c>
      <c r="H222" s="457">
        <v>0</v>
      </c>
      <c r="I222" s="452">
        <v>0</v>
      </c>
      <c r="J222" s="452">
        <v>0</v>
      </c>
      <c r="K222" s="452">
        <v>0</v>
      </c>
      <c r="L222" s="452">
        <v>0</v>
      </c>
      <c r="M222" s="452">
        <v>0</v>
      </c>
    </row>
    <row r="223" spans="2:13" ht="16.5" x14ac:dyDescent="0.3">
      <c r="B223" s="453"/>
      <c r="C223" s="165" t="s">
        <v>720</v>
      </c>
      <c r="D223" s="170" t="s">
        <v>121</v>
      </c>
      <c r="F223" s="457">
        <v>0</v>
      </c>
      <c r="G223" s="452">
        <v>0</v>
      </c>
      <c r="H223" s="452">
        <v>0</v>
      </c>
      <c r="I223" s="457">
        <v>0</v>
      </c>
      <c r="J223" s="457">
        <v>0</v>
      </c>
      <c r="K223" s="457">
        <v>0</v>
      </c>
      <c r="L223" s="457">
        <v>0</v>
      </c>
      <c r="M223" s="457">
        <v>0</v>
      </c>
    </row>
    <row r="224" spans="2:13" ht="16.5" x14ac:dyDescent="0.3">
      <c r="B224" s="453"/>
      <c r="C224" s="165" t="s">
        <v>721</v>
      </c>
      <c r="D224" s="165" t="s">
        <v>536</v>
      </c>
      <c r="E224" s="170"/>
      <c r="F224" s="457">
        <v>11200000</v>
      </c>
      <c r="G224" s="452">
        <v>32675000</v>
      </c>
      <c r="H224" s="452">
        <v>113150000</v>
      </c>
      <c r="I224" s="452">
        <v>137300000</v>
      </c>
      <c r="J224" s="452">
        <v>130330000</v>
      </c>
      <c r="K224" s="452">
        <v>51400000</v>
      </c>
      <c r="L224" s="452">
        <v>31650000</v>
      </c>
      <c r="M224" s="452">
        <v>7200000</v>
      </c>
    </row>
    <row r="225" spans="2:13" ht="16.5" x14ac:dyDescent="0.3">
      <c r="B225" s="453"/>
      <c r="C225" s="165" t="s">
        <v>722</v>
      </c>
      <c r="D225" s="170" t="s">
        <v>123</v>
      </c>
      <c r="F225" s="457">
        <v>0</v>
      </c>
      <c r="G225" s="452">
        <v>0</v>
      </c>
      <c r="H225" s="452">
        <v>0</v>
      </c>
      <c r="I225" s="452">
        <v>0</v>
      </c>
      <c r="J225" s="452">
        <v>0</v>
      </c>
      <c r="K225" s="452">
        <v>0</v>
      </c>
      <c r="L225" s="452">
        <v>60357000</v>
      </c>
      <c r="M225" s="452">
        <v>118334500</v>
      </c>
    </row>
    <row r="226" spans="2:13" ht="16.5" x14ac:dyDescent="0.3">
      <c r="B226" s="453"/>
      <c r="C226" s="165" t="s">
        <v>723</v>
      </c>
      <c r="D226" s="170" t="s">
        <v>508</v>
      </c>
      <c r="F226" s="515">
        <v>5500000</v>
      </c>
      <c r="G226" s="551">
        <v>7000000</v>
      </c>
      <c r="H226" s="550">
        <v>0</v>
      </c>
      <c r="I226" s="540">
        <v>0</v>
      </c>
      <c r="J226" s="452">
        <v>9000000</v>
      </c>
      <c r="K226" s="452">
        <v>0</v>
      </c>
      <c r="L226" s="452">
        <v>0</v>
      </c>
      <c r="M226" s="452">
        <v>0</v>
      </c>
    </row>
    <row r="227" spans="2:13" ht="16.5" x14ac:dyDescent="0.3">
      <c r="B227" s="453"/>
      <c r="E227" s="434" t="s">
        <v>724</v>
      </c>
      <c r="F227" s="522">
        <f t="shared" ref="F227:M227" si="37">SUM(F222:F226)</f>
        <v>16700000</v>
      </c>
      <c r="G227" s="522">
        <f t="shared" si="37"/>
        <v>39675000</v>
      </c>
      <c r="H227" s="522">
        <f t="shared" si="37"/>
        <v>113150000</v>
      </c>
      <c r="I227" s="522">
        <f t="shared" si="37"/>
        <v>137300000</v>
      </c>
      <c r="J227" s="522">
        <f t="shared" si="37"/>
        <v>139330000</v>
      </c>
      <c r="K227" s="522">
        <f t="shared" si="37"/>
        <v>51400000</v>
      </c>
      <c r="L227" s="522">
        <f t="shared" si="37"/>
        <v>92007000</v>
      </c>
      <c r="M227" s="522">
        <f t="shared" si="37"/>
        <v>125534500</v>
      </c>
    </row>
    <row r="228" spans="2:13" ht="17.25" thickBot="1" x14ac:dyDescent="0.35">
      <c r="B228" s="453"/>
      <c r="E228" s="170"/>
      <c r="F228" s="452"/>
      <c r="G228" s="552"/>
      <c r="H228" s="552"/>
      <c r="I228" s="452"/>
      <c r="J228" s="452"/>
      <c r="K228" s="452"/>
      <c r="L228" s="452"/>
      <c r="M228" s="452"/>
    </row>
    <row r="229" spans="2:13" ht="18" thickTop="1" thickBot="1" x14ac:dyDescent="0.35">
      <c r="B229" s="453"/>
      <c r="C229" s="434" t="s">
        <v>725</v>
      </c>
      <c r="E229" s="170"/>
      <c r="F229" s="553">
        <f t="shared" ref="F229:M229" si="38">F219-F227</f>
        <v>-1200000</v>
      </c>
      <c r="G229" s="553">
        <f t="shared" si="38"/>
        <v>8575000</v>
      </c>
      <c r="H229" s="553">
        <f t="shared" si="38"/>
        <v>-82150000</v>
      </c>
      <c r="I229" s="553">
        <f t="shared" si="38"/>
        <v>-12900000</v>
      </c>
      <c r="J229" s="553">
        <f t="shared" si="38"/>
        <v>29330000</v>
      </c>
      <c r="K229" s="553">
        <f t="shared" si="38"/>
        <v>43600000</v>
      </c>
      <c r="L229" s="553">
        <f t="shared" si="38"/>
        <v>77743000</v>
      </c>
      <c r="M229" s="553">
        <f t="shared" si="38"/>
        <v>-68034500</v>
      </c>
    </row>
    <row r="230" spans="2:13" ht="16.5" thickTop="1" x14ac:dyDescent="0.25"/>
  </sheetData>
  <mergeCells count="4">
    <mergeCell ref="B1:E1"/>
    <mergeCell ref="B2:E2"/>
    <mergeCell ref="B6:E6"/>
    <mergeCell ref="B153:E153"/>
  </mergeCells>
  <conditionalFormatting sqref="N1:N27 N31:N58 N132:N137 N139:N1048576 N63:N130">
    <cfRule type="containsText" dxfId="9" priority="9" operator="containsText" text="BELUM">
      <formula>NOT(ISERROR(SEARCH("BELUM",N1)))</formula>
    </cfRule>
    <cfRule type="containsText" dxfId="8" priority="10" operator="containsText" text="OK">
      <formula>NOT(ISERROR(SEARCH("OK",N1)))</formula>
    </cfRule>
  </conditionalFormatting>
  <conditionalFormatting sqref="K34">
    <cfRule type="containsText" dxfId="7" priority="7" operator="containsText" text="BELUM">
      <formula>NOT(ISERROR(SEARCH("BELUM",K34)))</formula>
    </cfRule>
    <cfRule type="containsText" dxfId="6" priority="8" operator="containsText" text="OK">
      <formula>NOT(ISERROR(SEARCH("OK",K34)))</formula>
    </cfRule>
  </conditionalFormatting>
  <conditionalFormatting sqref="H129">
    <cfRule type="containsText" dxfId="5" priority="5" operator="containsText" text="BELUM">
      <formula>NOT(ISERROR(SEARCH("BELUM",H129)))</formula>
    </cfRule>
    <cfRule type="containsText" dxfId="4" priority="6" operator="containsText" text="OK">
      <formula>NOT(ISERROR(SEARCH("OK",H129)))</formula>
    </cfRule>
  </conditionalFormatting>
  <conditionalFormatting sqref="G129">
    <cfRule type="containsText" dxfId="3" priority="3" operator="containsText" text="BELUM">
      <formula>NOT(ISERROR(SEARCH("BELUM",G129)))</formula>
    </cfRule>
    <cfRule type="containsText" dxfId="2" priority="4" operator="containsText" text="OK">
      <formula>NOT(ISERROR(SEARCH("OK",G129)))</formula>
    </cfRule>
  </conditionalFormatting>
  <conditionalFormatting sqref="N59:N62">
    <cfRule type="containsText" dxfId="1" priority="1" operator="containsText" text="BELUM">
      <formula>NOT(ISERROR(SEARCH("BELUM",N59)))</formula>
    </cfRule>
    <cfRule type="containsText" dxfId="0" priority="2" operator="containsText" text="OK">
      <formula>NOT(ISERROR(SEARCH("OK",N59)))</formula>
    </cfRule>
  </conditionalFormatting>
  <pageMargins left="0.7" right="0.7" top="0.75" bottom="0.75" header="0.3" footer="0.3"/>
  <pageSetup scale="58" orientation="portrait" r:id="rId1"/>
  <colBreaks count="1" manualBreakCount="1">
    <brk id="13"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8A28E-3D93-40B1-A0A8-047B8A6D7138}">
  <dimension ref="A1:O155"/>
  <sheetViews>
    <sheetView view="pageBreakPreview" topLeftCell="A6" zoomScale="60" zoomScaleNormal="68" workbookViewId="0">
      <selection activeCell="B23" sqref="B23"/>
    </sheetView>
  </sheetViews>
  <sheetFormatPr defaultRowHeight="16.5" x14ac:dyDescent="0.3"/>
  <cols>
    <col min="1" max="1" width="3" style="562" customWidth="1"/>
    <col min="2" max="2" width="33" style="562" customWidth="1"/>
    <col min="3" max="3" width="20.85546875" style="562" customWidth="1"/>
    <col min="4" max="5" width="19" style="562" customWidth="1"/>
    <col min="6" max="6" width="20.85546875" style="562" customWidth="1"/>
    <col min="7" max="7" width="19.140625" style="562" customWidth="1"/>
    <col min="8" max="8" width="6.5703125" style="562" customWidth="1"/>
    <col min="9" max="9" width="3.7109375" style="562" customWidth="1"/>
    <col min="10" max="10" width="29.28515625" style="562" customWidth="1"/>
    <col min="11" max="11" width="18.42578125" style="562" customWidth="1"/>
    <col min="12" max="14" width="20.140625" style="562" customWidth="1"/>
    <col min="15" max="15" width="18.85546875" style="562" customWidth="1"/>
    <col min="16" max="19" width="9.140625" style="562" customWidth="1"/>
    <col min="20" max="16384" width="9.140625" style="562"/>
  </cols>
  <sheetData>
    <row r="1" spans="1:15" s="554" customFormat="1" ht="20.25" customHeight="1" x14ac:dyDescent="0.25">
      <c r="H1" s="555" t="s">
        <v>92</v>
      </c>
      <c r="I1" s="556"/>
      <c r="J1" s="556"/>
      <c r="K1" s="232"/>
      <c r="L1" s="556"/>
      <c r="M1" s="556"/>
      <c r="N1" s="232"/>
    </row>
    <row r="2" spans="1:15" s="554" customFormat="1" ht="20.25" customHeight="1" x14ac:dyDescent="0.25">
      <c r="H2" s="555" t="s">
        <v>1</v>
      </c>
      <c r="I2" s="556"/>
      <c r="J2" s="556"/>
      <c r="K2" s="232"/>
      <c r="L2" s="556"/>
      <c r="M2" s="556"/>
      <c r="N2" s="232" t="s">
        <v>726</v>
      </c>
    </row>
    <row r="3" spans="1:15" s="554" customFormat="1" ht="20.25" customHeight="1" x14ac:dyDescent="0.25">
      <c r="H3" s="555" t="s">
        <v>727</v>
      </c>
      <c r="I3" s="556"/>
      <c r="J3" s="556"/>
      <c r="K3" s="232"/>
      <c r="L3" s="556"/>
      <c r="M3" s="556"/>
      <c r="N3" s="232"/>
    </row>
    <row r="4" spans="1:15" s="554" customFormat="1" ht="20.25" customHeight="1" x14ac:dyDescent="0.25">
      <c r="H4" s="557" t="s">
        <v>728</v>
      </c>
      <c r="I4" s="556"/>
      <c r="J4" s="556"/>
      <c r="K4" s="232"/>
      <c r="L4" s="556"/>
      <c r="M4" s="556"/>
      <c r="N4" s="232"/>
    </row>
    <row r="5" spans="1:15" s="554" customFormat="1" ht="20.25" customHeight="1" x14ac:dyDescent="0.25">
      <c r="H5" s="558" t="s">
        <v>45</v>
      </c>
      <c r="I5" s="556"/>
      <c r="J5" s="556"/>
      <c r="K5" s="232"/>
      <c r="L5" s="556"/>
      <c r="M5" s="556"/>
      <c r="N5" s="232"/>
    </row>
    <row r="6" spans="1:15" s="554" customFormat="1" ht="6" customHeight="1" thickBot="1" x14ac:dyDescent="0.3">
      <c r="A6" s="559"/>
      <c r="B6" s="560"/>
      <c r="C6" s="560"/>
      <c r="D6" s="560"/>
      <c r="E6" s="560"/>
      <c r="F6" s="560"/>
      <c r="G6" s="560"/>
      <c r="H6" s="560"/>
      <c r="I6" s="561"/>
      <c r="J6" s="561"/>
      <c r="K6" s="237"/>
      <c r="L6" s="561"/>
      <c r="M6" s="561"/>
      <c r="N6" s="237"/>
      <c r="O6" s="237"/>
    </row>
    <row r="7" spans="1:15" ht="7.5" customHeight="1" x14ac:dyDescent="0.3"/>
    <row r="8" spans="1:15" x14ac:dyDescent="0.3">
      <c r="A8" s="563" t="s">
        <v>165</v>
      </c>
      <c r="B8" s="563" t="s">
        <v>729</v>
      </c>
      <c r="I8" s="564" t="s">
        <v>226</v>
      </c>
      <c r="J8" s="563" t="s">
        <v>730</v>
      </c>
    </row>
    <row r="9" spans="1:15" x14ac:dyDescent="0.3">
      <c r="A9" s="563"/>
      <c r="B9" s="563"/>
    </row>
    <row r="10" spans="1:15" x14ac:dyDescent="0.3">
      <c r="B10" s="565" t="s">
        <v>731</v>
      </c>
      <c r="C10" s="565"/>
      <c r="J10" s="565" t="s">
        <v>732</v>
      </c>
      <c r="K10" s="565"/>
    </row>
    <row r="11" spans="1:15" x14ac:dyDescent="0.3">
      <c r="B11" s="566" t="s">
        <v>20</v>
      </c>
      <c r="C11" s="566" t="s">
        <v>733</v>
      </c>
      <c r="J11" s="566" t="s">
        <v>20</v>
      </c>
      <c r="K11" s="566" t="s">
        <v>733</v>
      </c>
    </row>
    <row r="12" spans="1:15" x14ac:dyDescent="0.3">
      <c r="B12" s="567" t="s">
        <v>53</v>
      </c>
      <c r="C12" s="568">
        <f>'[7]POSISI KEUANGAN'!G28</f>
        <v>9684457042.9033337</v>
      </c>
      <c r="J12" s="567" t="s">
        <v>53</v>
      </c>
      <c r="K12" s="568">
        <f>'[7]POSISI KEUANGAN'!I28</f>
        <v>11408597722.246</v>
      </c>
    </row>
    <row r="13" spans="1:15" x14ac:dyDescent="0.3">
      <c r="B13" s="567" t="s">
        <v>734</v>
      </c>
      <c r="C13" s="568">
        <f>'[7]POSISI KEUANGAN'!G48</f>
        <v>284685670.60000002</v>
      </c>
      <c r="J13" s="567" t="s">
        <v>734</v>
      </c>
      <c r="K13" s="568">
        <f>'[7]POSISI KEUANGAN'!I48</f>
        <v>481941531.60000002</v>
      </c>
    </row>
    <row r="14" spans="1:15" x14ac:dyDescent="0.3">
      <c r="B14" s="567" t="s">
        <v>735</v>
      </c>
      <c r="C14" s="568">
        <f>'[7]POSISI KEUANGAN'!G56-[7]GRAFIK!C15</f>
        <v>8591826861.9633331</v>
      </c>
      <c r="J14" s="567" t="s">
        <v>735</v>
      </c>
      <c r="K14" s="568">
        <f>'[7]POSISI KEUANGAN'!I56-[7]GRAFIK!J15</f>
        <v>9399771372.003334</v>
      </c>
    </row>
    <row r="15" spans="1:15" x14ac:dyDescent="0.3">
      <c r="B15" s="567" t="s">
        <v>736</v>
      </c>
      <c r="C15" s="569">
        <f>[7]LPK!I46</f>
        <v>807944510.03999996</v>
      </c>
      <c r="J15" s="567" t="s">
        <v>736</v>
      </c>
      <c r="K15" s="569">
        <f>[7]LPK!K46</f>
        <v>1526884818.8</v>
      </c>
    </row>
    <row r="17" spans="1:11" x14ac:dyDescent="0.3">
      <c r="J17" s="565" t="s">
        <v>737</v>
      </c>
      <c r="K17" s="565"/>
    </row>
    <row r="18" spans="1:11" x14ac:dyDescent="0.3">
      <c r="J18" s="570" t="s">
        <v>53</v>
      </c>
      <c r="K18" s="571">
        <f>(K12-C12)/C12</f>
        <v>0.17803173391182509</v>
      </c>
    </row>
    <row r="19" spans="1:11" x14ac:dyDescent="0.3">
      <c r="J19" s="570" t="s">
        <v>734</v>
      </c>
      <c r="K19" s="571">
        <f t="shared" ref="K19:K21" si="0">(K13-C13)/C13</f>
        <v>0.69289002352758389</v>
      </c>
    </row>
    <row r="20" spans="1:11" x14ac:dyDescent="0.3">
      <c r="J20" s="570" t="s">
        <v>85</v>
      </c>
      <c r="K20" s="571">
        <f t="shared" si="0"/>
        <v>9.4036404948618355E-2</v>
      </c>
    </row>
    <row r="21" spans="1:11" x14ac:dyDescent="0.3">
      <c r="J21" s="570" t="s">
        <v>736</v>
      </c>
      <c r="K21" s="571">
        <f t="shared" si="0"/>
        <v>0.8898387201423108</v>
      </c>
    </row>
    <row r="31" spans="1:11" x14ac:dyDescent="0.3">
      <c r="A31" s="572" t="s">
        <v>308</v>
      </c>
      <c r="B31" s="563" t="s">
        <v>738</v>
      </c>
      <c r="I31" s="564" t="s">
        <v>323</v>
      </c>
      <c r="J31" s="563" t="s">
        <v>739</v>
      </c>
    </row>
    <row r="32" spans="1:11" x14ac:dyDescent="0.3">
      <c r="A32" s="563"/>
      <c r="B32" s="563"/>
    </row>
    <row r="33" spans="2:11" x14ac:dyDescent="0.3">
      <c r="B33" s="565" t="s">
        <v>740</v>
      </c>
      <c r="C33" s="565"/>
      <c r="J33" s="565" t="s">
        <v>732</v>
      </c>
      <c r="K33" s="565"/>
    </row>
    <row r="34" spans="2:11" x14ac:dyDescent="0.3">
      <c r="B34" s="566" t="s">
        <v>20</v>
      </c>
      <c r="C34" s="566" t="s">
        <v>733</v>
      </c>
      <c r="J34" s="566" t="s">
        <v>20</v>
      </c>
      <c r="K34" s="566" t="s">
        <v>733</v>
      </c>
    </row>
    <row r="35" spans="2:11" x14ac:dyDescent="0.3">
      <c r="B35" s="567" t="s">
        <v>53</v>
      </c>
      <c r="C35" s="568">
        <f>'POSISI KEUANGAN'!K28</f>
        <v>11303163036.733334</v>
      </c>
      <c r="J35" s="567" t="s">
        <v>53</v>
      </c>
      <c r="K35" s="568">
        <f>'POSISI KEUANGAN'!M28</f>
        <v>12048695588.743332</v>
      </c>
    </row>
    <row r="36" spans="2:11" x14ac:dyDescent="0.3">
      <c r="B36" s="567" t="s">
        <v>734</v>
      </c>
      <c r="C36" s="568">
        <f>'POSISI KEUANGAN'!K48</f>
        <v>141931980.59999999</v>
      </c>
      <c r="J36" s="567" t="s">
        <v>734</v>
      </c>
      <c r="K36" s="568">
        <f>'POSISI KEUANGAN'!M41</f>
        <v>240681433.59999999</v>
      </c>
    </row>
    <row r="37" spans="2:11" x14ac:dyDescent="0.3">
      <c r="B37" s="567" t="s">
        <v>735</v>
      </c>
      <c r="C37" s="568">
        <f>'POSISI KEUANGAN'!K56-C38</f>
        <v>10926656190.803329</v>
      </c>
      <c r="J37" s="567" t="s">
        <v>735</v>
      </c>
      <c r="K37" s="568">
        <f>'POSISI KEUANGAN'!M56-GRAFIK!K38</f>
        <v>11161231056.003332</v>
      </c>
    </row>
    <row r="38" spans="2:11" x14ac:dyDescent="0.3">
      <c r="B38" s="567" t="s">
        <v>736</v>
      </c>
      <c r="C38" s="569">
        <f>LPK!M46</f>
        <v>234574865.19999981</v>
      </c>
      <c r="J38" s="567" t="s">
        <v>736</v>
      </c>
      <c r="K38" s="569">
        <f>LPK!O46</f>
        <v>646783099.00999975</v>
      </c>
    </row>
    <row r="40" spans="2:11" x14ac:dyDescent="0.3">
      <c r="B40" s="565" t="s">
        <v>741</v>
      </c>
      <c r="C40" s="565"/>
      <c r="J40" s="565" t="s">
        <v>742</v>
      </c>
      <c r="K40" s="565"/>
    </row>
    <row r="41" spans="2:11" x14ac:dyDescent="0.3">
      <c r="B41" s="570" t="s">
        <v>53</v>
      </c>
      <c r="C41" s="573">
        <f>(C35-K12)/K12</f>
        <v>-9.2416866717174306E-3</v>
      </c>
      <c r="J41" s="570" t="s">
        <v>53</v>
      </c>
      <c r="K41" s="571">
        <f>(K35-C35)/C35</f>
        <v>6.5957869455403398E-2</v>
      </c>
    </row>
    <row r="42" spans="2:11" x14ac:dyDescent="0.3">
      <c r="B42" s="570" t="s">
        <v>734</v>
      </c>
      <c r="C42" s="573">
        <f>(C36-K13)/K13</f>
        <v>-0.70549958595848883</v>
      </c>
      <c r="J42" s="570" t="s">
        <v>734</v>
      </c>
      <c r="K42" s="571">
        <f t="shared" ref="K42:K44" si="1">(K36-C36)/C36</f>
        <v>0.69575195514463217</v>
      </c>
    </row>
    <row r="43" spans="2:11" x14ac:dyDescent="0.3">
      <c r="B43" s="570" t="s">
        <v>85</v>
      </c>
      <c r="C43" s="573">
        <f>(C37-K14)/K14</f>
        <v>0.16243850604151203</v>
      </c>
      <c r="J43" s="570" t="s">
        <v>85</v>
      </c>
      <c r="K43" s="571">
        <f t="shared" si="1"/>
        <v>2.1468129050993476E-2</v>
      </c>
    </row>
    <row r="44" spans="2:11" x14ac:dyDescent="0.3">
      <c r="B44" s="570" t="s">
        <v>736</v>
      </c>
      <c r="C44" s="573">
        <f>(C38-K15)/K15</f>
        <v>-0.84637029439826672</v>
      </c>
      <c r="J44" s="570" t="s">
        <v>736</v>
      </c>
      <c r="K44" s="571">
        <f t="shared" si="1"/>
        <v>1.7572566159573362</v>
      </c>
    </row>
    <row r="65" spans="1:15" x14ac:dyDescent="0.3">
      <c r="A65" s="564" t="s">
        <v>327</v>
      </c>
      <c r="B65" s="563" t="s">
        <v>743</v>
      </c>
      <c r="C65" s="563"/>
      <c r="D65" s="563"/>
      <c r="E65" s="563"/>
      <c r="F65" s="563"/>
      <c r="I65" s="564" t="s">
        <v>330</v>
      </c>
      <c r="J65" s="563" t="s">
        <v>744</v>
      </c>
    </row>
    <row r="66" spans="1:15" x14ac:dyDescent="0.3">
      <c r="A66" s="564"/>
      <c r="B66" s="563"/>
      <c r="C66" s="563"/>
      <c r="D66" s="563"/>
      <c r="E66" s="563"/>
      <c r="F66" s="563"/>
    </row>
    <row r="67" spans="1:15" ht="45" x14ac:dyDescent="0.3">
      <c r="B67" s="574"/>
      <c r="C67" s="575" t="s">
        <v>745</v>
      </c>
      <c r="D67" s="575" t="s">
        <v>746</v>
      </c>
      <c r="E67" s="575" t="s">
        <v>747</v>
      </c>
      <c r="F67" s="575" t="s">
        <v>748</v>
      </c>
      <c r="G67" s="576" t="s">
        <v>742</v>
      </c>
      <c r="K67" s="575" t="s">
        <v>745</v>
      </c>
      <c r="L67" s="575" t="s">
        <v>746</v>
      </c>
      <c r="M67" s="575" t="s">
        <v>747</v>
      </c>
      <c r="N67" s="575" t="s">
        <v>748</v>
      </c>
      <c r="O67" s="576" t="s">
        <v>742</v>
      </c>
    </row>
    <row r="68" spans="1:15" x14ac:dyDescent="0.3">
      <c r="A68" s="577"/>
      <c r="B68" s="578" t="s">
        <v>749</v>
      </c>
      <c r="C68" s="577">
        <f>LPK!I17</f>
        <v>1999808686.1299999</v>
      </c>
      <c r="D68" s="579">
        <f>LPK!K17</f>
        <v>2655710644.1399999</v>
      </c>
      <c r="E68" s="579">
        <f>LPK!M17</f>
        <v>1900582794.6199999</v>
      </c>
      <c r="F68" s="580">
        <f>LPK!O17</f>
        <v>2413323053.4099998</v>
      </c>
      <c r="G68" s="581">
        <f>(F68-E68)/E68</f>
        <v>0.26978054323201245</v>
      </c>
      <c r="J68" s="578" t="s">
        <v>750</v>
      </c>
      <c r="K68" s="577">
        <f>LPK!I28</f>
        <v>1196164176.0899999</v>
      </c>
      <c r="L68" s="577">
        <f>LPK!K28</f>
        <v>1144400825.3399999</v>
      </c>
      <c r="M68" s="577">
        <f>LPK!M28</f>
        <v>1583857929.4200001</v>
      </c>
      <c r="N68" s="580">
        <f>LPK!O28</f>
        <v>1753639954.4000001</v>
      </c>
      <c r="O68" s="581">
        <f>(N68-M68)/M68</f>
        <v>0.10719523628118163</v>
      </c>
    </row>
    <row r="69" spans="1:15" x14ac:dyDescent="0.3">
      <c r="B69" s="578" t="s">
        <v>751</v>
      </c>
      <c r="C69" s="577">
        <f>LPK!I37</f>
        <v>15500000</v>
      </c>
      <c r="D69" s="579">
        <f>LPK!K37</f>
        <v>48250000</v>
      </c>
      <c r="E69" s="579">
        <f>LPK!M37</f>
        <v>31000000</v>
      </c>
      <c r="F69" s="580">
        <f>LPK!O37</f>
        <v>124400000</v>
      </c>
      <c r="G69" s="581">
        <f>(F69-E69)/E69</f>
        <v>3.0129032258064514</v>
      </c>
      <c r="N69" s="581"/>
    </row>
    <row r="93" spans="1:15" ht="6.75" customHeight="1" x14ac:dyDescent="0.3"/>
    <row r="94" spans="1:15" x14ac:dyDescent="0.3">
      <c r="A94" s="564" t="s">
        <v>346</v>
      </c>
      <c r="B94" s="563" t="s">
        <v>752</v>
      </c>
      <c r="I94" s="564" t="s">
        <v>359</v>
      </c>
      <c r="J94" s="563" t="s">
        <v>753</v>
      </c>
      <c r="L94" s="563"/>
      <c r="M94" s="563"/>
      <c r="N94" s="563"/>
    </row>
    <row r="95" spans="1:15" x14ac:dyDescent="0.3">
      <c r="A95" s="564"/>
      <c r="B95" s="563"/>
      <c r="I95" s="564"/>
    </row>
    <row r="96" spans="1:15" ht="45" x14ac:dyDescent="0.3">
      <c r="C96" s="575" t="s">
        <v>745</v>
      </c>
      <c r="D96" s="575" t="s">
        <v>746</v>
      </c>
      <c r="E96" s="575" t="s">
        <v>747</v>
      </c>
      <c r="F96" s="575" t="s">
        <v>748</v>
      </c>
      <c r="G96" s="576" t="s">
        <v>742</v>
      </c>
      <c r="I96" s="563"/>
      <c r="K96" s="575" t="s">
        <v>745</v>
      </c>
      <c r="L96" s="575" t="s">
        <v>746</v>
      </c>
      <c r="M96" s="575" t="s">
        <v>747</v>
      </c>
      <c r="N96" s="575" t="s">
        <v>748</v>
      </c>
      <c r="O96" s="576" t="s">
        <v>742</v>
      </c>
    </row>
    <row r="97" spans="1:15" x14ac:dyDescent="0.3">
      <c r="A97" s="577"/>
      <c r="B97" s="578" t="s">
        <v>750</v>
      </c>
      <c r="C97" s="577">
        <f>LPK!I43</f>
        <v>11200000</v>
      </c>
      <c r="D97" s="579">
        <f>LPK!K43</f>
        <v>32675000</v>
      </c>
      <c r="E97" s="579">
        <f>LPK!M43</f>
        <v>113150000</v>
      </c>
      <c r="F97" s="580">
        <f>LPK!O43</f>
        <v>137300000</v>
      </c>
      <c r="G97" s="581">
        <f>(F97-E97)/E97</f>
        <v>0.21343349536014142</v>
      </c>
      <c r="I97" s="582"/>
      <c r="J97" s="578" t="s">
        <v>750</v>
      </c>
      <c r="K97" s="577">
        <f>LPK!I12</f>
        <v>1997524216.3599999</v>
      </c>
      <c r="L97" s="577">
        <f>LPK!K12</f>
        <v>2619266509</v>
      </c>
      <c r="M97" s="577">
        <f>LPK!M12</f>
        <v>1872926625</v>
      </c>
      <c r="N97" s="580">
        <f>LPK!O12</f>
        <v>1994133509</v>
      </c>
      <c r="O97" s="581">
        <f>(N97-M97)/M97</f>
        <v>6.4715233571950526E-2</v>
      </c>
    </row>
    <row r="98" spans="1:15" x14ac:dyDescent="0.3">
      <c r="F98" s="581"/>
    </row>
    <row r="125" spans="1:7" x14ac:dyDescent="0.3">
      <c r="A125" s="564" t="s">
        <v>359</v>
      </c>
      <c r="B125" s="563" t="s">
        <v>754</v>
      </c>
      <c r="G125" s="563"/>
    </row>
    <row r="126" spans="1:7" x14ac:dyDescent="0.3">
      <c r="B126" s="563"/>
    </row>
    <row r="127" spans="1:7" ht="45" x14ac:dyDescent="0.3">
      <c r="C127" s="575" t="s">
        <v>745</v>
      </c>
      <c r="D127" s="575" t="s">
        <v>746</v>
      </c>
      <c r="E127" s="575" t="s">
        <v>747</v>
      </c>
      <c r="F127" s="575" t="s">
        <v>748</v>
      </c>
      <c r="G127" s="576" t="s">
        <v>742</v>
      </c>
    </row>
    <row r="128" spans="1:7" x14ac:dyDescent="0.3">
      <c r="A128" s="577"/>
      <c r="B128" s="578" t="s">
        <v>750</v>
      </c>
      <c r="C128" s="577">
        <f>LPK!I46</f>
        <v>807944510.03999996</v>
      </c>
      <c r="D128" s="577">
        <f>LPK!K46</f>
        <v>1526884818.8</v>
      </c>
      <c r="E128" s="577">
        <f>LPK!M46</f>
        <v>234574865.19999981</v>
      </c>
      <c r="F128" s="580">
        <f>LPK!O46</f>
        <v>646783099.00999975</v>
      </c>
      <c r="G128" s="581">
        <f>(F128-E128)/E128</f>
        <v>1.7572566159573362</v>
      </c>
    </row>
    <row r="155" spans="2:11" x14ac:dyDescent="0.3">
      <c r="B155" s="583"/>
      <c r="C155" s="555"/>
      <c r="D155" s="555"/>
      <c r="E155" s="555"/>
      <c r="F155" s="555"/>
      <c r="G155" s="555"/>
      <c r="H155" s="555"/>
      <c r="I155" s="555"/>
      <c r="J155" s="584"/>
      <c r="K155" s="21"/>
    </row>
  </sheetData>
  <mergeCells count="7">
    <mergeCell ref="B10:C10"/>
    <mergeCell ref="J10:K10"/>
    <mergeCell ref="J17:K17"/>
    <mergeCell ref="B33:C33"/>
    <mergeCell ref="J33:K33"/>
    <mergeCell ref="B40:C40"/>
    <mergeCell ref="J40:K40"/>
  </mergeCells>
  <printOptions horizontalCentered="1"/>
  <pageMargins left="0.39370078740157483" right="0.39370078740157483" top="0.51181102362204722" bottom="0.51181102362204722" header="0.31496062992125984" footer="0.31496062992125984"/>
  <pageSetup paperSize="9" scale="51" firstPageNumber="13" orientation="landscape" useFirstPageNumber="1" r:id="rId1"/>
  <headerFooter>
    <oddFooter>&amp;C&amp;"Book Antiqua,Regular"&amp;P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COVER</vt:lpstr>
      <vt:lpstr>DAFTAR ISI</vt:lpstr>
      <vt:lpstr>POSISI KEUANGAN</vt:lpstr>
      <vt:lpstr>LPK</vt:lpstr>
      <vt:lpstr>LPAN</vt:lpstr>
      <vt:lpstr>ARUS KAS</vt:lpstr>
      <vt:lpstr>CALK</vt:lpstr>
      <vt:lpstr>WS</vt:lpstr>
      <vt:lpstr>GRAFIK</vt:lpstr>
      <vt:lpstr>RASIO KEUANGAN</vt:lpstr>
      <vt:lpstr>Rekalkulasi Aset (2)</vt:lpstr>
      <vt:lpstr>Sheet1 (2)</vt:lpstr>
      <vt:lpstr>Sheet1 (3)</vt:lpstr>
      <vt:lpstr>Sheet1</vt:lpstr>
      <vt:lpstr>'ARUS KAS'!Print_Area</vt:lpstr>
      <vt:lpstr>CALK!Print_Area</vt:lpstr>
      <vt:lpstr>COVER!Print_Area</vt:lpstr>
      <vt:lpstr>'DAFTAR ISI'!Print_Area</vt:lpstr>
      <vt:lpstr>LPAN!Print_Area</vt:lpstr>
      <vt:lpstr>LPK!Print_Area</vt:lpstr>
      <vt:lpstr>'POSISI KEUANGAN'!Print_Area</vt:lpstr>
      <vt:lpstr>'RASIO KEUANGAN'!Print_Area</vt:lpstr>
      <vt:lpstr>'Rekalkulasi Aset (2)'!Print_Area</vt:lpstr>
      <vt:lpstr>WS!Print_Area</vt:lpstr>
      <vt:lpstr>CALK!Print_Titles</vt:lpstr>
      <vt:lpstr>LPK!Print_Titles</vt:lpstr>
      <vt:lpstr>'RASIO KEUANGAN'!Print_Titles</vt:lpstr>
      <vt:lpstr>'Rekalkulasi Aset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Pramudita</dc:creator>
  <cp:lastModifiedBy>Brian Pramudita</cp:lastModifiedBy>
  <cp:lastPrinted>2022-07-08T06:47:26Z</cp:lastPrinted>
  <dcterms:created xsi:type="dcterms:W3CDTF">2022-07-08T04:39:36Z</dcterms:created>
  <dcterms:modified xsi:type="dcterms:W3CDTF">2022-07-08T06:48:14Z</dcterms:modified>
</cp:coreProperties>
</file>