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OneDrive\Desktop\IRMA NURANISA\30. UNIV AISYAH LAMPUNG\KERTAS KERJA\"/>
    </mc:Choice>
  </mc:AlternateContent>
  <xr:revisionPtr revIDLastSave="0" documentId="13_ncr:1_{DF26199A-DCA6-47EF-B511-3B8EFCD8AC10}" xr6:coauthVersionLast="47" xr6:coauthVersionMax="47" xr10:uidLastSave="{00000000-0000-0000-0000-000000000000}"/>
  <bookViews>
    <workbookView xWindow="-120" yWindow="-120" windowWidth="20730" windowHeight="11040" xr2:uid="{A249BD99-26F4-49ED-B576-26066BD5922A}"/>
  </bookViews>
  <sheets>
    <sheet name="Perhitungan CIT" sheetId="8" r:id="rId1"/>
    <sheet name="1771-II" sheetId="2" r:id="rId2"/>
    <sheet name="8A-6" sheetId="10" r:id="rId3"/>
    <sheet name="Dafnom" sheetId="9" r:id="rId4"/>
    <sheet name="AT_2022 Ok" sheetId="12" r:id="rId5"/>
    <sheet name="Sheet3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0" localSheetId="2">#REF!</definedName>
    <definedName name="\0" localSheetId="4">#REF!</definedName>
    <definedName name="\0">#REF!</definedName>
    <definedName name="\a" localSheetId="2">#REF!</definedName>
    <definedName name="\a" localSheetId="4">#REF!</definedName>
    <definedName name="\a" localSheetId="0">#REF!</definedName>
    <definedName name="\a">#REF!</definedName>
    <definedName name="\b" localSheetId="0">#REF!</definedName>
    <definedName name="\b">#N/A</definedName>
    <definedName name="\c" localSheetId="2">#REF!</definedName>
    <definedName name="\c" localSheetId="4">#REF!</definedName>
    <definedName name="\c" localSheetId="0">#REF!</definedName>
    <definedName name="\c">#REF!</definedName>
    <definedName name="\d" localSheetId="0">#REF!</definedName>
    <definedName name="\d">#N/A</definedName>
    <definedName name="\e" localSheetId="0">#REF!</definedName>
    <definedName name="\e">#N/A</definedName>
    <definedName name="\f" localSheetId="0">#REF!</definedName>
    <definedName name="\f">#N/A</definedName>
    <definedName name="\g" localSheetId="0">#REF!</definedName>
    <definedName name="\g">#N/A</definedName>
    <definedName name="\h" localSheetId="0">#REF!</definedName>
    <definedName name="\h">#N/A</definedName>
    <definedName name="\i" localSheetId="0">#REF!</definedName>
    <definedName name="\i">#N/A</definedName>
    <definedName name="\j" localSheetId="0">#REF!</definedName>
    <definedName name="\j">#N/A</definedName>
    <definedName name="\k">#N/A</definedName>
    <definedName name="\l">#N/A</definedName>
    <definedName name="\m">#N/A</definedName>
    <definedName name="\n">#N/A</definedName>
    <definedName name="\o" localSheetId="2">#REF!</definedName>
    <definedName name="\o" localSheetId="4">#REF!</definedName>
    <definedName name="\o">#REF!</definedName>
    <definedName name="\p" localSheetId="2">#REF!</definedName>
    <definedName name="\p" localSheetId="4">#REF!</definedName>
    <definedName name="\p">#REF!</definedName>
    <definedName name="\q" localSheetId="0">#REF!</definedName>
    <definedName name="\q">#N/A</definedName>
    <definedName name="\r">#N/A</definedName>
    <definedName name="\s">#N/A</definedName>
    <definedName name="\t">#N/A</definedName>
    <definedName name="\u">#N/A</definedName>
    <definedName name="\v">#N/A</definedName>
    <definedName name="\w">#N/A</definedName>
    <definedName name="\x" localSheetId="0">#REF!</definedName>
    <definedName name="\x">#N/A</definedName>
    <definedName name="\y">#N/A</definedName>
    <definedName name="\Z" localSheetId="4">#REF!</definedName>
    <definedName name="\z" localSheetId="0">#REF!</definedName>
    <definedName name="\z">#N/A</definedName>
    <definedName name="_" localSheetId="2">#REF!</definedName>
    <definedName name="_" localSheetId="4">#REF!</definedName>
    <definedName name="_">#REF!</definedName>
    <definedName name="_?__GOTO_F6__RV">#N/A</definedName>
    <definedName name="_____________ak72" localSheetId="2">#REF!</definedName>
    <definedName name="_____________ak72" localSheetId="4">#REF!</definedName>
    <definedName name="_____________ak72">#REF!</definedName>
    <definedName name="_____________HP1" localSheetId="2" hidden="1">{#N/A,#N/A,FALSE,"Aging Summary";#N/A,#N/A,FALSE,"Ratio Analysis";#N/A,#N/A,FALSE,"Test 120 Day Accts";#N/A,#N/A,FALSE,"Tickmarks"}</definedName>
    <definedName name="_____________HP1" localSheetId="4" hidden="1">{#N/A,#N/A,FALSE,"Aging Summary";#N/A,#N/A,FALSE,"Ratio Analysis";#N/A,#N/A,FALSE,"Test 120 Day Accts";#N/A,#N/A,FALSE,"Tickmarks"}</definedName>
    <definedName name="_____________HP1" hidden="1">{#N/A,#N/A,FALSE,"Aging Summary";#N/A,#N/A,FALSE,"Ratio Analysis";#N/A,#N/A,FALSE,"Test 120 Day Accts";#N/A,#N/A,FALSE,"Tickmarks"}</definedName>
    <definedName name="____________ak72">#REF!</definedName>
    <definedName name="____________HP1" localSheetId="2" hidden="1">{#N/A,#N/A,FALSE,"Aging Summary";#N/A,#N/A,FALSE,"Ratio Analysis";#N/A,#N/A,FALSE,"Test 120 Day Accts";#N/A,#N/A,FALSE,"Tickmarks"}</definedName>
    <definedName name="____________HP1" localSheetId="4" hidden="1">{#N/A,#N/A,FALSE,"Aging Summary";#N/A,#N/A,FALSE,"Ratio Analysis";#N/A,#N/A,FALSE,"Test 120 Day Accts";#N/A,#N/A,FALSE,"Tickmarks"}</definedName>
    <definedName name="____________HP1" hidden="1">{#N/A,#N/A,FALSE,"Aging Summary";#N/A,#N/A,FALSE,"Ratio Analysis";#N/A,#N/A,FALSE,"Test 120 Day Accts";#N/A,#N/A,FALSE,"Tickmarks"}</definedName>
    <definedName name="___________ak72">#REF!</definedName>
    <definedName name="___________HP1" localSheetId="2" hidden="1">{#N/A,#N/A,FALSE,"Aging Summary";#N/A,#N/A,FALSE,"Ratio Analysis";#N/A,#N/A,FALSE,"Test 120 Day Accts";#N/A,#N/A,FALSE,"Tickmarks"}</definedName>
    <definedName name="___________HP1" localSheetId="4" hidden="1">{#N/A,#N/A,FALSE,"Aging Summary";#N/A,#N/A,FALSE,"Ratio Analysis";#N/A,#N/A,FALSE,"Test 120 Day Accts";#N/A,#N/A,FALSE,"Tickmarks"}</definedName>
    <definedName name="___________HP1" hidden="1">{#N/A,#N/A,FALSE,"Aging Summary";#N/A,#N/A,FALSE,"Ratio Analysis";#N/A,#N/A,FALSE,"Test 120 Day Accts";#N/A,#N/A,FALSE,"Tickmarks"}</definedName>
    <definedName name="__________ddh1468">#REF!</definedName>
    <definedName name="_________ak72">#REF!</definedName>
    <definedName name="_________ddh1468">#REF!</definedName>
    <definedName name="________ak72">#REF!</definedName>
    <definedName name="________ddh1468">#REF!</definedName>
    <definedName name="________HP1" localSheetId="2" hidden="1">{#N/A,#N/A,FALSE,"Aging Summary";#N/A,#N/A,FALSE,"Ratio Analysis";#N/A,#N/A,FALSE,"Test 120 Day Accts";#N/A,#N/A,FALSE,"Tickmarks"}</definedName>
    <definedName name="________HP1" localSheetId="4" hidden="1">{#N/A,#N/A,FALSE,"Aging Summary";#N/A,#N/A,FALSE,"Ratio Analysis";#N/A,#N/A,FALSE,"Test 120 Day Accts";#N/A,#N/A,FALSE,"Tickmarks"}</definedName>
    <definedName name="________HP1" hidden="1">{#N/A,#N/A,FALSE,"Aging Summary";#N/A,#N/A,FALSE,"Ratio Analysis";#N/A,#N/A,FALSE,"Test 120 Day Accts";#N/A,#N/A,FALSE,"Tickmarks"}</definedName>
    <definedName name="_______ak72">#REF!</definedName>
    <definedName name="_______Cat2">#REF!</definedName>
    <definedName name="_______Cat3">#REF!</definedName>
    <definedName name="_______DAT1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ddh1468">#REF!</definedName>
    <definedName name="_______HP1" localSheetId="2" hidden="1">{#N/A,#N/A,FALSE,"Aging Summary";#N/A,#N/A,FALSE,"Ratio Analysis";#N/A,#N/A,FALSE,"Test 120 Day Accts";#N/A,#N/A,FALSE,"Tickmarks"}</definedName>
    <definedName name="_______HP1" localSheetId="4" hidden="1">{#N/A,#N/A,FALSE,"Aging Summary";#N/A,#N/A,FALSE,"Ratio Analysis";#N/A,#N/A,FALSE,"Test 120 Day Accts";#N/A,#N/A,FALSE,"Tickmarks"}</definedName>
    <definedName name="_______HP1" hidden="1">{#N/A,#N/A,FALSE,"Aging Summary";#N/A,#N/A,FALSE,"Ratio Analysis";#N/A,#N/A,FALSE,"Test 120 Day Accts";#N/A,#N/A,FALSE,"Tickmarks"}</definedName>
    <definedName name="_______NRC04" localSheetId="4">#REF!</definedName>
    <definedName name="_______NRC04">#REF!</definedName>
    <definedName name="______ak72" localSheetId="2">#REF!</definedName>
    <definedName name="______ak72" localSheetId="4">#REF!</definedName>
    <definedName name="______ak72">#REF!</definedName>
    <definedName name="______Cat2" localSheetId="2">#REF!</definedName>
    <definedName name="______Cat2" localSheetId="4">#REF!</definedName>
    <definedName name="______Cat2">#REF!</definedName>
    <definedName name="______Cat3" localSheetId="2">#REF!</definedName>
    <definedName name="______Cat3" localSheetId="4">#REF!</definedName>
    <definedName name="______Cat3">#REF!</definedName>
    <definedName name="______DAT1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dh1468">#REF!</definedName>
    <definedName name="______HP1" localSheetId="2" hidden="1">{#N/A,#N/A,FALSE,"Aging Summary";#N/A,#N/A,FALSE,"Ratio Analysis";#N/A,#N/A,FALSE,"Test 120 Day Accts";#N/A,#N/A,FALSE,"Tickmarks"}</definedName>
    <definedName name="______HP1" localSheetId="4" hidden="1">{#N/A,#N/A,FALSE,"Aging Summary";#N/A,#N/A,FALSE,"Ratio Analysis";#N/A,#N/A,FALSE,"Test 120 Day Accts";#N/A,#N/A,FALSE,"Tickmarks"}</definedName>
    <definedName name="______HP1" hidden="1">{#N/A,#N/A,FALSE,"Aging Summary";#N/A,#N/A,FALSE,"Ratio Analysis";#N/A,#N/A,FALSE,"Test 120 Day Accts";#N/A,#N/A,FALSE,"Tickmarks"}</definedName>
    <definedName name="______NRC04" localSheetId="4">#REF!</definedName>
    <definedName name="______NRC04">#REF!</definedName>
    <definedName name="_____ak72" localSheetId="2">#REF!</definedName>
    <definedName name="_____ak72" localSheetId="4">#REF!</definedName>
    <definedName name="_____ak72">#REF!</definedName>
    <definedName name="_____Cat2" localSheetId="2">#REF!</definedName>
    <definedName name="_____Cat2" localSheetId="4">#REF!</definedName>
    <definedName name="_____Cat2">#REF!</definedName>
    <definedName name="_____Cat3" localSheetId="2">#REF!</definedName>
    <definedName name="_____Cat3" localSheetId="4">#REF!</definedName>
    <definedName name="_____Cat3">#REF!</definedName>
    <definedName name="_____cf1" localSheetId="1" hidden="1">{#N/A,#N/A,FALSE,"Aging Summary";#N/A,#N/A,FALSE,"Ratio Analysis";#N/A,#N/A,FALSE,"Test 120 Day Accts";#N/A,#N/A,FALSE,"Tickmarks"}</definedName>
    <definedName name="_____cf1" localSheetId="2" hidden="1">{#N/A,#N/A,FALSE,"Aging Summary";#N/A,#N/A,FALSE,"Ratio Analysis";#N/A,#N/A,FALSE,"Test 120 Day Accts";#N/A,#N/A,FALSE,"Tickmarks"}</definedName>
    <definedName name="_____cf1" localSheetId="4" hidden="1">{#N/A,#N/A,FALSE,"Aging Summary";#N/A,#N/A,FALSE,"Ratio Analysis";#N/A,#N/A,FALSE,"Test 120 Day Accts";#N/A,#N/A,FALSE,"Tickmarks"}</definedName>
    <definedName name="_____cf1" hidden="1">{#N/A,#N/A,FALSE,"Aging Summary";#N/A,#N/A,FALSE,"Ratio Analysis";#N/A,#N/A,FALSE,"Test 120 Day Accts";#N/A,#N/A,FALSE,"Tickmarks"}</definedName>
    <definedName name="_____DAT1" localSheetId="2">#REF!</definedName>
    <definedName name="_____DAT1" localSheetId="4">#REF!</definedName>
    <definedName name="_____DAT1" localSheetId="0">#REF!</definedName>
    <definedName name="_____DAT1">#REF!</definedName>
    <definedName name="_____DAT2" localSheetId="2">#REF!</definedName>
    <definedName name="_____DAT2" localSheetId="4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dh1468">#REF!</definedName>
    <definedName name="_____HAL8">#REF!</definedName>
    <definedName name="_____HP1" localSheetId="2" hidden="1">{#N/A,#N/A,FALSE,"Aging Summary";#N/A,#N/A,FALSE,"Ratio Analysis";#N/A,#N/A,FALSE,"Test 120 Day Accts";#N/A,#N/A,FALSE,"Tickmarks"}</definedName>
    <definedName name="_____HP1" localSheetId="4" hidden="1">{#N/A,#N/A,FALSE,"Aging Summary";#N/A,#N/A,FALSE,"Ratio Analysis";#N/A,#N/A,FALSE,"Test 120 Day Accts";#N/A,#N/A,FALSE,"Tickmarks"}</definedName>
    <definedName name="_____HP1" hidden="1">{#N/A,#N/A,FALSE,"Aging Summary";#N/A,#N/A,FALSE,"Ratio Analysis";#N/A,#N/A,FALSE,"Test 120 Day Accts";#N/A,#N/A,FALSE,"Tickmarks"}</definedName>
    <definedName name="_____NRC04" localSheetId="4">#REF!</definedName>
    <definedName name="_____NRC04">#REF!</definedName>
    <definedName name="____ak72" localSheetId="2">#REF!</definedName>
    <definedName name="____ak72" localSheetId="4">#REF!</definedName>
    <definedName name="____ak72">#REF!</definedName>
    <definedName name="____Cat2" localSheetId="2">#REF!</definedName>
    <definedName name="____Cat2" localSheetId="4">#REF!</definedName>
    <definedName name="____Cat2">#REF!</definedName>
    <definedName name="____Cat3" localSheetId="2">#REF!</definedName>
    <definedName name="____Cat3" localSheetId="4">#REF!</definedName>
    <definedName name="____Cat3">#REF!</definedName>
    <definedName name="____cf1" localSheetId="1" hidden="1">{#N/A,#N/A,FALSE,"Aging Summary";#N/A,#N/A,FALSE,"Ratio Analysis";#N/A,#N/A,FALSE,"Test 120 Day Accts";#N/A,#N/A,FALSE,"Tickmarks"}</definedName>
    <definedName name="____cf1" localSheetId="2" hidden="1">{#N/A,#N/A,FALSE,"Aging Summary";#N/A,#N/A,FALSE,"Ratio Analysis";#N/A,#N/A,FALSE,"Test 120 Day Accts";#N/A,#N/A,FALSE,"Tickmarks"}</definedName>
    <definedName name="____cf1" localSheetId="4" hidden="1">{#N/A,#N/A,FALSE,"Aging Summary";#N/A,#N/A,FALSE,"Ratio Analysis";#N/A,#N/A,FALSE,"Test 120 Day Accts";#N/A,#N/A,FALSE,"Tickmarks"}</definedName>
    <definedName name="____cf1" hidden="1">{#N/A,#N/A,FALSE,"Aging Summary";#N/A,#N/A,FALSE,"Ratio Analysis";#N/A,#N/A,FALSE,"Test 120 Day Accts";#N/A,#N/A,FALSE,"Tickmarks"}</definedName>
    <definedName name="____DAT1" localSheetId="2">#REF!</definedName>
    <definedName name="____DAT1" localSheetId="4">#REF!</definedName>
    <definedName name="____DAT1" localSheetId="0">#REF!</definedName>
    <definedName name="____DAT1">#REF!</definedName>
    <definedName name="____DAT10" localSheetId="2">#REF!</definedName>
    <definedName name="____DAT10" localSheetId="4">#REF!</definedName>
    <definedName name="____DAT10">#REF!</definedName>
    <definedName name="____DAT11">#REF!</definedName>
    <definedName name="____DAT12">#REF!</definedName>
    <definedName name="____DAT13">#REF!</definedName>
    <definedName name="____DAT15">#REF!</definedName>
    <definedName name="____DAT16">#REF!</definedName>
    <definedName name="____DAT2" localSheetId="0">#REF!</definedName>
    <definedName name="____DAT2">#REF!</definedName>
    <definedName name="____DAT3" localSheetId="0">#REF!</definedName>
    <definedName name="____DAT3">#REF!</definedName>
    <definedName name="____DAT4" localSheetId="0">#REF!</definedName>
    <definedName name="____DAT4">#REF!</definedName>
    <definedName name="____DAT5" localSheetId="0">#REF!</definedName>
    <definedName name="____DAT5">#REF!</definedName>
    <definedName name="____DAT6" localSheetId="0">#REF!</definedName>
    <definedName name="____DAT6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ddh1468">#REF!</definedName>
    <definedName name="____HAL8">#REF!</definedName>
    <definedName name="____HP1" localSheetId="2" hidden="1">{#N/A,#N/A,FALSE,"Aging Summary";#N/A,#N/A,FALSE,"Ratio Analysis";#N/A,#N/A,FALSE,"Test 120 Day Accts";#N/A,#N/A,FALSE,"Tickmarks"}</definedName>
    <definedName name="____HP1" localSheetId="4" hidden="1">{#N/A,#N/A,FALSE,"Aging Summary";#N/A,#N/A,FALSE,"Ratio Analysis";#N/A,#N/A,FALSE,"Test 120 Day Accts";#N/A,#N/A,FALSE,"Tickmarks"}</definedName>
    <definedName name="____HP1" hidden="1">{#N/A,#N/A,FALSE,"Aging Summary";#N/A,#N/A,FALSE,"Ratio Analysis";#N/A,#N/A,FALSE,"Test 120 Day Accts";#N/A,#N/A,FALSE,"Tickmarks"}</definedName>
    <definedName name="____NRC04" localSheetId="4">#REF!</definedName>
    <definedName name="____NRC04">#REF!</definedName>
    <definedName name="____Ref6" localSheetId="2">#REF!</definedName>
    <definedName name="____Ref6" localSheetId="4">#REF!</definedName>
    <definedName name="____Ref6">#REF!</definedName>
    <definedName name="___a2" localSheetId="1" hidden="1">{#N/A,#N/A,FALSE,"Aging Summary";#N/A,#N/A,FALSE,"Ratio Analysis";#N/A,#N/A,FALSE,"Test 120 Day Accts";#N/A,#N/A,FALSE,"Tickmarks"}</definedName>
    <definedName name="___a2" localSheetId="2" hidden="1">{#N/A,#N/A,FALSE,"Aging Summary";#N/A,#N/A,FALSE,"Ratio Analysis";#N/A,#N/A,FALSE,"Test 120 Day Accts";#N/A,#N/A,FALSE,"Tickmarks"}</definedName>
    <definedName name="___a2" localSheetId="4" hidden="1">{#N/A,#N/A,FALSE,"Aging Summary";#N/A,#N/A,FALSE,"Ratio Analysis";#N/A,#N/A,FALSE,"Test 120 Day Accts";#N/A,#N/A,FALSE,"Tickmarks"}</definedName>
    <definedName name="___a2" hidden="1">{#N/A,#N/A,FALSE,"Aging Summary";#N/A,#N/A,FALSE,"Ratio Analysis";#N/A,#N/A,FALSE,"Test 120 Day Accts";#N/A,#N/A,FALSE,"Tickmarks"}</definedName>
    <definedName name="___A6" localSheetId="1" hidden="1">{#N/A,#N/A,FALSE,"Aging Summary";#N/A,#N/A,FALSE,"Ratio Analysis";#N/A,#N/A,FALSE,"Test 120 Day Accts";#N/A,#N/A,FALSE,"Tickmarks"}</definedName>
    <definedName name="___A6" localSheetId="2" hidden="1">{#N/A,#N/A,FALSE,"Aging Summary";#N/A,#N/A,FALSE,"Ratio Analysis";#N/A,#N/A,FALSE,"Test 120 Day Accts";#N/A,#N/A,FALSE,"Tickmarks"}</definedName>
    <definedName name="___A6" localSheetId="4" hidden="1">{#N/A,#N/A,FALSE,"Aging Summary";#N/A,#N/A,FALSE,"Ratio Analysis";#N/A,#N/A,FALSE,"Test 120 Day Accts";#N/A,#N/A,FALSE,"Tickmarks"}</definedName>
    <definedName name="___A6" hidden="1">{#N/A,#N/A,FALSE,"Aging Summary";#N/A,#N/A,FALSE,"Ratio Analysis";#N/A,#N/A,FALSE,"Test 120 Day Accts";#N/A,#N/A,FALSE,"Tickmarks"}</definedName>
    <definedName name="___ak72">#REF!</definedName>
    <definedName name="___AS1" localSheetId="1" hidden="1">{#N/A,#N/A,FALSE,"Aging Summary";#N/A,#N/A,FALSE,"Ratio Analysis";#N/A,#N/A,FALSE,"Test 120 Day Accts";#N/A,#N/A,FALSE,"Tickmarks"}</definedName>
    <definedName name="___AS1" localSheetId="2" hidden="1">{#N/A,#N/A,FALSE,"Aging Summary";#N/A,#N/A,FALSE,"Ratio Analysis";#N/A,#N/A,FALSE,"Test 120 Day Accts";#N/A,#N/A,FALSE,"Tickmarks"}</definedName>
    <definedName name="___AS1" localSheetId="4" hidden="1">{#N/A,#N/A,FALSE,"Aging Summary";#N/A,#N/A,FALSE,"Ratio Analysis";#N/A,#N/A,FALSE,"Test 120 Day Accts";#N/A,#N/A,FALSE,"Tickmarks"}</definedName>
    <definedName name="___AS1" hidden="1">{#N/A,#N/A,FALSE,"Aging Summary";#N/A,#N/A,FALSE,"Ratio Analysis";#N/A,#N/A,FALSE,"Test 120 Day Accts";#N/A,#N/A,FALSE,"Tickmarks"}</definedName>
    <definedName name="___bnk4">#REF!</definedName>
    <definedName name="___Cat2">#REF!</definedName>
    <definedName name="___Cat3">#REF!</definedName>
    <definedName name="___cf1" localSheetId="1" hidden="1">{#N/A,#N/A,FALSE,"Aging Summary";#N/A,#N/A,FALSE,"Ratio Analysis";#N/A,#N/A,FALSE,"Test 120 Day Accts";#N/A,#N/A,FALSE,"Tickmarks"}</definedName>
    <definedName name="___cf1" localSheetId="2" hidden="1">{#N/A,#N/A,FALSE,"Aging Summary";#N/A,#N/A,FALSE,"Ratio Analysis";#N/A,#N/A,FALSE,"Test 120 Day Accts";#N/A,#N/A,FALSE,"Tickmarks"}</definedName>
    <definedName name="___cf1" localSheetId="4" hidden="1">{#N/A,#N/A,FALSE,"Aging Summary";#N/A,#N/A,FALSE,"Ratio Analysis";#N/A,#N/A,FALSE,"Test 120 Day Accts";#N/A,#N/A,FALSE,"Tickmarks"}</definedName>
    <definedName name="___cf1" hidden="1">{#N/A,#N/A,FALSE,"Aging Summary";#N/A,#N/A,FALSE,"Ratio Analysis";#N/A,#N/A,FALSE,"Test 120 Day Accts";#N/A,#N/A,FALSE,"Tickmarks"}</definedName>
    <definedName name="___DAT1">#REF!</definedName>
    <definedName name="___DAT10">#REF!</definedName>
    <definedName name="___DAT11" localSheetId="2">#REF!</definedName>
    <definedName name="___DAT11" localSheetId="4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2" localSheetId="0">#REF!</definedName>
    <definedName name="___DAT2">#REF!</definedName>
    <definedName name="___DAT3" localSheetId="0">#REF!</definedName>
    <definedName name="___DAT3">#REF!</definedName>
    <definedName name="___DAT4" localSheetId="0">#REF!</definedName>
    <definedName name="___DAT4">#REF!</definedName>
    <definedName name="___DAT5" localSheetId="0">#REF!</definedName>
    <definedName name="___DAT5">#REF!</definedName>
    <definedName name="___DAT6" localSheetId="0">#REF!</definedName>
    <definedName name="___DAT6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ddh1468">#REF!</definedName>
    <definedName name="___HAL8">#REF!</definedName>
    <definedName name="___HP1" localSheetId="2" hidden="1">{#N/A,#N/A,FALSE,"Aging Summary";#N/A,#N/A,FALSE,"Ratio Analysis";#N/A,#N/A,FALSE,"Test 120 Day Accts";#N/A,#N/A,FALSE,"Tickmarks"}</definedName>
    <definedName name="___HP1" localSheetId="4" hidden="1">{#N/A,#N/A,FALSE,"Aging Summary";#N/A,#N/A,FALSE,"Ratio Analysis";#N/A,#N/A,FALSE,"Test 120 Day Accts";#N/A,#N/A,FALSE,"Tickmarks"}</definedName>
    <definedName name="___HP1" hidden="1">{#N/A,#N/A,FALSE,"Aging Summary";#N/A,#N/A,FALSE,"Ratio Analysis";#N/A,#N/A,FALSE,"Test 120 Day Accts";#N/A,#N/A,FALSE,"Tickmarks"}</definedName>
    <definedName name="___LL1">#REF!</definedName>
    <definedName name="___MIN04">#REF!</definedName>
    <definedName name="___mut1">#REF!</definedName>
    <definedName name="___mut10">#REF!</definedName>
    <definedName name="___mut2">#REF!</definedName>
    <definedName name="___mut3">#REF!</definedName>
    <definedName name="___mut4">#REF!</definedName>
    <definedName name="___mut5">#REF!</definedName>
    <definedName name="___mut6">#REF!</definedName>
    <definedName name="___mut7">#REF!</definedName>
    <definedName name="___mut8">#REF!</definedName>
    <definedName name="___mut9">#REF!</definedName>
    <definedName name="___NB04">#REF!</definedName>
    <definedName name="___NB05">#REF!</definedName>
    <definedName name="___NPA1">#REF!</definedName>
    <definedName name="___NRC04" localSheetId="4">#REF!</definedName>
    <definedName name="___NRC04">#REF!</definedName>
    <definedName name="___Ref6">#REF!</definedName>
    <definedName name="__123Graph_A" localSheetId="2" hidden="1">#REF!</definedName>
    <definedName name="__123Graph_A" localSheetId="4" hidden="1">#REF!</definedName>
    <definedName name="__123Graph_A" hidden="1">#REF!</definedName>
    <definedName name="__AD68045" localSheetId="2">#REF!</definedName>
    <definedName name="__AD68045" localSheetId="4">#REF!</definedName>
    <definedName name="__AD68045">#REF!</definedName>
    <definedName name="__agt98" localSheetId="2">#REF!</definedName>
    <definedName name="__agt98" localSheetId="4">#REF!</definedName>
    <definedName name="__agt98">#REF!</definedName>
    <definedName name="__aje05" hidden="1">#REF!</definedName>
    <definedName name="__ak72">#REF!</definedName>
    <definedName name="__apr98">#REF!</definedName>
    <definedName name="__apr99">#REF!</definedName>
    <definedName name="__bnk4">#REF!</definedName>
    <definedName name="__Cat2">#REF!</definedName>
    <definedName name="__Cat3">#REF!</definedName>
    <definedName name="__cf1" localSheetId="1" hidden="1">{#N/A,#N/A,FALSE,"Aging Summary";#N/A,#N/A,FALSE,"Ratio Analysis";#N/A,#N/A,FALSE,"Test 120 Day Accts";#N/A,#N/A,FALSE,"Tickmarks"}</definedName>
    <definedName name="__cf1" localSheetId="2" hidden="1">{#N/A,#N/A,FALSE,"Aging Summary";#N/A,#N/A,FALSE,"Ratio Analysis";#N/A,#N/A,FALSE,"Test 120 Day Accts";#N/A,#N/A,FALSE,"Tickmarks"}</definedName>
    <definedName name="__cf1" localSheetId="4" hidden="1">{#N/A,#N/A,FALSE,"Aging Summary";#N/A,#N/A,FALSE,"Ratio Analysis";#N/A,#N/A,FALSE,"Test 120 Day Accts";#N/A,#N/A,FALSE,"Tickmarks"}</definedName>
    <definedName name="__cf1" hidden="1">{#N/A,#N/A,FALSE,"Aging Summary";#N/A,#N/A,FALSE,"Ratio Analysis";#N/A,#N/A,FALSE,"Test 120 Day Accts";#N/A,#N/A,FALSE,"Tickmarks"}</definedName>
    <definedName name="__DAT1" localSheetId="2">#REF!</definedName>
    <definedName name="__DAT1" localSheetId="4">#REF!</definedName>
    <definedName name="__DAT1" localSheetId="0">#REF!</definedName>
    <definedName name="__DAT1">#REF!</definedName>
    <definedName name="__DAT10" localSheetId="2">#REF!</definedName>
    <definedName name="__DAT10" localSheetId="4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 localSheetId="0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ddh1468">#REF!</definedName>
    <definedName name="__dec98">#REF!</definedName>
    <definedName name="__feb98">#REF!</definedName>
    <definedName name="__feb99">#REF!</definedName>
    <definedName name="__HAL8">#REF!</definedName>
    <definedName name="__HP1" localSheetId="2" hidden="1">{#N/A,#N/A,FALSE,"Aging Summary";#N/A,#N/A,FALSE,"Ratio Analysis";#N/A,#N/A,FALSE,"Test 120 Day Accts";#N/A,#N/A,FALSE,"Tickmarks"}</definedName>
    <definedName name="__HP1" localSheetId="4" hidden="1">{#N/A,#N/A,FALSE,"Aging Summary";#N/A,#N/A,FALSE,"Ratio Analysis";#N/A,#N/A,FALSE,"Test 120 Day Accts";#N/A,#N/A,FALSE,"Tickmarks"}</definedName>
    <definedName name="__HP1" hidden="1">{#N/A,#N/A,FALSE,"Aging Summary";#N/A,#N/A,FALSE,"Ratio Analysis";#N/A,#N/A,FALSE,"Test 120 Day Accts";#N/A,#N/A,FALSE,"Tickmarks"}</definedName>
    <definedName name="__jan98">#REF!</definedName>
    <definedName name="__jan99">#REF!</definedName>
    <definedName name="__jul98">#REF!</definedName>
    <definedName name="__jun98">#REF!</definedName>
    <definedName name="__jun99">#REF!</definedName>
    <definedName name="__LL1">#REF!</definedName>
    <definedName name="__MAIN__" localSheetId="0">#REF!</definedName>
    <definedName name="__MAIN__">#REF!</definedName>
    <definedName name="__mar98">#REF!</definedName>
    <definedName name="__mar99">#REF!</definedName>
    <definedName name="__mei98">#REF!</definedName>
    <definedName name="__mei99">#REF!</definedName>
    <definedName name="__MIN04">#REF!</definedName>
    <definedName name="__mm02">#REF!</definedName>
    <definedName name="__mm2">#REF!</definedName>
    <definedName name="__mut1">#REF!</definedName>
    <definedName name="__mut10">#REF!</definedName>
    <definedName name="__mut2">#REF!</definedName>
    <definedName name="__mut3">#REF!</definedName>
    <definedName name="__mut4">#REF!</definedName>
    <definedName name="__mut5">#REF!</definedName>
    <definedName name="__mut6">#REF!</definedName>
    <definedName name="__mut7">#REF!</definedName>
    <definedName name="__mut8">#REF!</definedName>
    <definedName name="__mut9">#REF!</definedName>
    <definedName name="__NB04">#REF!</definedName>
    <definedName name="__NB05">#REF!</definedName>
    <definedName name="__Nop98" hidden="1">#REF!</definedName>
    <definedName name="__nov98">#REF!</definedName>
    <definedName name="__NPA1">#REF!</definedName>
    <definedName name="__NRC04" localSheetId="4">#REF!</definedName>
    <definedName name="__NRC04">#REF!</definedName>
    <definedName name="__okt98">#REF!</definedName>
    <definedName name="__PL1">#REF!</definedName>
    <definedName name="__PL2">#REF!</definedName>
    <definedName name="__PL3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PPH21">#N/A</definedName>
    <definedName name="__pph23" localSheetId="2">#REF!</definedName>
    <definedName name="__pph23" localSheetId="4">#REF!</definedName>
    <definedName name="__pph23">#REF!</definedName>
    <definedName name="__Ref6" localSheetId="2">#REF!</definedName>
    <definedName name="__Ref6" localSheetId="4">#REF!</definedName>
    <definedName name="__Ref6">#REF!</definedName>
    <definedName name="__sep98" localSheetId="2">#REF!</definedName>
    <definedName name="__sep98" localSheetId="4">#REF!</definedName>
    <definedName name="__sep98">#REF!</definedName>
    <definedName name="__TASETAHUN__" localSheetId="0">#REF!</definedName>
    <definedName name="__TASETAHUN__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">#REF!</definedName>
    <definedName name="_16001" localSheetId="2">#REF!</definedName>
    <definedName name="_16001" localSheetId="4">#REF!</definedName>
    <definedName name="_16001" localSheetId="0">#REF!</definedName>
    <definedName name="_16001">#REF!</definedName>
    <definedName name="_16002" localSheetId="2">#REF!</definedName>
    <definedName name="_16002" localSheetId="4">#REF!</definedName>
    <definedName name="_16002" localSheetId="0">#REF!</definedName>
    <definedName name="_16002">#REF!</definedName>
    <definedName name="_16003" localSheetId="0">#REF!</definedName>
    <definedName name="_16003">#REF!</definedName>
    <definedName name="_16004" localSheetId="0">#REF!</definedName>
    <definedName name="_16004">#REF!</definedName>
    <definedName name="_2">#REF!</definedName>
    <definedName name="_3">#REF!</definedName>
    <definedName name="_4">#N/A</definedName>
    <definedName name="_4WORD_M_005_06">#REF!</definedName>
    <definedName name="_4WORD_M_005_07">#REF!</definedName>
    <definedName name="_4WORD_O_005_E_">#REF!</definedName>
    <definedName name="_5" localSheetId="4">#REF!</definedName>
    <definedName name="_5" localSheetId="0">#REF!</definedName>
    <definedName name="_5">#REF!</definedName>
    <definedName name="_6" localSheetId="4">#REF!</definedName>
    <definedName name="_6" localSheetId="0">#REF!</definedName>
    <definedName name="_6">#REF!</definedName>
    <definedName name="_a2" localSheetId="1" hidden="1">{#N/A,#N/A,FALSE,"Aging Summary";#N/A,#N/A,FALSE,"Ratio Analysis";#N/A,#N/A,FALSE,"Test 120 Day Accts";#N/A,#N/A,FALSE,"Tickmarks"}</definedName>
    <definedName name="_a2" localSheetId="2" hidden="1">{#N/A,#N/A,FALSE,"Aging Summary";#N/A,#N/A,FALSE,"Ratio Analysis";#N/A,#N/A,FALSE,"Test 120 Day Accts";#N/A,#N/A,FALSE,"Tickmarks"}</definedName>
    <definedName name="_a2" localSheetId="4" hidden="1">{#N/A,#N/A,FALSE,"Aging Summary";#N/A,#N/A,FALSE,"Ratio Analysis";#N/A,#N/A,FALSE,"Test 120 Day Accts";#N/A,#N/A,FALSE,"Tickmarks"}</definedName>
    <definedName name="_a2" hidden="1">{#N/A,#N/A,FALSE,"Aging Summary";#N/A,#N/A,FALSE,"Ratio Analysis";#N/A,#N/A,FALSE,"Test 120 Day Accts";#N/A,#N/A,FALSE,"Tickmarks"}</definedName>
    <definedName name="_A6" localSheetId="1" hidden="1">{#N/A,#N/A,FALSE,"Aging Summary";#N/A,#N/A,FALSE,"Ratio Analysis";#N/A,#N/A,FALSE,"Test 120 Day Accts";#N/A,#N/A,FALSE,"Tickmarks"}</definedName>
    <definedName name="_A6" localSheetId="2" hidden="1">{#N/A,#N/A,FALSE,"Aging Summary";#N/A,#N/A,FALSE,"Ratio Analysis";#N/A,#N/A,FALSE,"Test 120 Day Accts";#N/A,#N/A,FALSE,"Tickmarks"}</definedName>
    <definedName name="_A6" localSheetId="4" hidden="1">{#N/A,#N/A,FALSE,"Aging Summary";#N/A,#N/A,FALSE,"Ratio Analysis";#N/A,#N/A,FALSE,"Test 120 Day Accts";#N/A,#N/A,FALSE,"Tickmarks"}</definedName>
    <definedName name="_A6" hidden="1">{#N/A,#N/A,FALSE,"Aging Summary";#N/A,#N/A,FALSE,"Ratio Analysis";#N/A,#N/A,FALSE,"Test 120 Day Accts";#N/A,#N/A,FALSE,"Tickmarks"}</definedName>
    <definedName name="_AD68045">#REF!</definedName>
    <definedName name="_agt98" localSheetId="2">#REF!</definedName>
    <definedName name="_agt98" localSheetId="4">#REF!</definedName>
    <definedName name="_agt98">#REF!</definedName>
    <definedName name="_aje05" localSheetId="2" hidden="1">#REF!</definedName>
    <definedName name="_aje05" localSheetId="4" hidden="1">#REF!</definedName>
    <definedName name="_aje05" hidden="1">#REF!</definedName>
    <definedName name="_ak72">#REF!</definedName>
    <definedName name="_Akun">[1]GLAct!$A$10:$G$262</definedName>
    <definedName name="_apr98" localSheetId="2">#REF!</definedName>
    <definedName name="_apr98" localSheetId="4">#REF!</definedName>
    <definedName name="_apr98">#REF!</definedName>
    <definedName name="_apr99" localSheetId="2">#REF!</definedName>
    <definedName name="_apr99" localSheetId="4">#REF!</definedName>
    <definedName name="_apr99">#REF!</definedName>
    <definedName name="_AS1" localSheetId="1" hidden="1">{#N/A,#N/A,FALSE,"Aging Summary";#N/A,#N/A,FALSE,"Ratio Analysis";#N/A,#N/A,FALSE,"Test 120 Day Accts";#N/A,#N/A,FALSE,"Tickmarks"}</definedName>
    <definedName name="_AS1" localSheetId="2" hidden="1">{#N/A,#N/A,FALSE,"Aging Summary";#N/A,#N/A,FALSE,"Ratio Analysis";#N/A,#N/A,FALSE,"Test 120 Day Accts";#N/A,#N/A,FALSE,"Tickmarks"}</definedName>
    <definedName name="_AS1" localSheetId="4" hidden="1">{#N/A,#N/A,FALSE,"Aging Summary";#N/A,#N/A,FALSE,"Ratio Analysis";#N/A,#N/A,FALSE,"Test 120 Day Accts";#N/A,#N/A,FALSE,"Tickmarks"}</definedName>
    <definedName name="_AS1" hidden="1">{#N/A,#N/A,FALSE,"Aging Summary";#N/A,#N/A,FALSE,"Ratio Analysis";#N/A,#N/A,FALSE,"Test 120 Day Accts";#N/A,#N/A,FALSE,"Tickmarks"}</definedName>
    <definedName name="_bca1" localSheetId="4">[2]GL!#REF!</definedName>
    <definedName name="_bca1">[2]GL!#REF!</definedName>
    <definedName name="_bca2" localSheetId="4">[2]GL!#REF!</definedName>
    <definedName name="_bca2">[2]GL!#REF!</definedName>
    <definedName name="_bca7" localSheetId="4">[2]GL!#REF!</definedName>
    <definedName name="_bca7">[2]GL!#REF!</definedName>
    <definedName name="_bnk4" localSheetId="2">#REF!</definedName>
    <definedName name="_bnk4" localSheetId="4">#REF!</definedName>
    <definedName name="_bnk4">#REF!</definedName>
    <definedName name="_BRANCH_\A_">#N/A</definedName>
    <definedName name="_BRANCH_\A_6">#N/A</definedName>
    <definedName name="_c" localSheetId="4">#REF!</definedName>
    <definedName name="_c">#REF!</definedName>
    <definedName name="_C__D_3_._D_6__">#N/A</definedName>
    <definedName name="_C__D_7_._D_20_">#N/A</definedName>
    <definedName name="_C__GOTO_F11___">#N/A</definedName>
    <definedName name="_C__GOTO_F136__">#N/A</definedName>
    <definedName name="_C__R___C__R_3_">#N/A</definedName>
    <definedName name="_Cat2" localSheetId="2">#REF!</definedName>
    <definedName name="_Cat2" localSheetId="4">#REF!</definedName>
    <definedName name="_Cat2">#REF!</definedName>
    <definedName name="_Cat3" localSheetId="2">#REF!</definedName>
    <definedName name="_Cat3" localSheetId="4">#REF!</definedName>
    <definedName name="_Cat3">#REF!</definedName>
    <definedName name="_cf1" localSheetId="1" hidden="1">{#N/A,#N/A,FALSE,"Aging Summary";#N/A,#N/A,FALSE,"Ratio Analysis";#N/A,#N/A,FALSE,"Test 120 Day Accts";#N/A,#N/A,FALSE,"Tickmarks"}</definedName>
    <definedName name="_cf1" localSheetId="2" hidden="1">{#N/A,#N/A,FALSE,"Aging Summary";#N/A,#N/A,FALSE,"Ratio Analysis";#N/A,#N/A,FALSE,"Test 120 Day Accts";#N/A,#N/A,FALSE,"Tickmarks"}</definedName>
    <definedName name="_cf1" localSheetId="4" hidden="1">{#N/A,#N/A,FALSE,"Aging Summary";#N/A,#N/A,FALSE,"Ratio Analysis";#N/A,#N/A,FALSE,"Test 120 Day Accts";#N/A,#N/A,FALSE,"Tickmarks"}</definedName>
    <definedName name="_cf1" hidden="1">{#N/A,#N/A,FALSE,"Aging Summary";#N/A,#N/A,FALSE,"Ratio Analysis";#N/A,#N/A,FALSE,"Test 120 Day Accts";#N/A,#N/A,FALSE,"Tickmarks"}</definedName>
    <definedName name="_DAT1" localSheetId="2">#REF!</definedName>
    <definedName name="_DAT1" localSheetId="4">#REF!</definedName>
    <definedName name="_DAT1" localSheetId="0">#REF!</definedName>
    <definedName name="_DAT1">#REF!</definedName>
    <definedName name="_DAT10" localSheetId="2">#REF!</definedName>
    <definedName name="_DAT10" localSheetId="4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 localSheetId="0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dh1468">#REF!</definedName>
    <definedName name="_dec98">#REF!</definedName>
    <definedName name="_Dist_Bin" localSheetId="2" hidden="1">#REF!</definedName>
    <definedName name="_Dist_Bin" localSheetId="4" hidden="1">#REF!</definedName>
    <definedName name="_Dist_Bin" hidden="1">#REF!</definedName>
    <definedName name="_Dist_Values" localSheetId="2" hidden="1">#REF!</definedName>
    <definedName name="_Dist_Values" localSheetId="4" hidden="1">#REF!</definedName>
    <definedName name="_Dist_Values" localSheetId="0" hidden="1">#REF!</definedName>
    <definedName name="_Dist_Values" hidden="1">#REF!</definedName>
    <definedName name="_feb98" localSheetId="2">#REF!</definedName>
    <definedName name="_feb98" localSheetId="4">#REF!</definedName>
    <definedName name="_feb98">#REF!</definedName>
    <definedName name="_feb99">#REF!</definedName>
    <definedName name="_Fill" localSheetId="4" hidden="1">#REF!</definedName>
    <definedName name="_Fill" localSheetId="0" hidden="1">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FS_?__U">#N/A</definedName>
    <definedName name="_FS_?__U_">#N/A</definedName>
    <definedName name="_GOTO_A1__FXF_?">#N/A</definedName>
    <definedName name="_GOTO_F107__C_E">#N/A</definedName>
    <definedName name="_GOTO_F11__C_._">#N/A</definedName>
    <definedName name="_GOTO_F116__C_E">#N/A</definedName>
    <definedName name="_GOTO_F121__C_E">#N/A</definedName>
    <definedName name="_GOTO_F125__C_E">#N/A</definedName>
    <definedName name="_GOTO_F136__C__">#N/A</definedName>
    <definedName name="_GOTO_F4__FCCEK">#N/A</definedName>
    <definedName name="_GOTO_F4__FRMST">#N/A</definedName>
    <definedName name="_GOTO_F43__C_ES">#N/A</definedName>
    <definedName name="_GOTO_F57__C_ES">#N/A</definedName>
    <definedName name="_GOTO_F6_">#N/A</definedName>
    <definedName name="_GOTO_F6___AWAL">#N/A</definedName>
    <definedName name="_GOTO_F6__C__R_">#N/A</definedName>
    <definedName name="_GOTO_F71__C_ES">#N/A</definedName>
    <definedName name="_GOTO_F88__C_ES">#N/A</definedName>
    <definedName name="_GOTO_H4__FCCEM">#N/A</definedName>
    <definedName name="_HAL8" localSheetId="2">#REF!</definedName>
    <definedName name="_HAL8" localSheetId="4">#REF!</definedName>
    <definedName name="_HAL8">#REF!</definedName>
    <definedName name="_HP1" localSheetId="2" hidden="1">{#N/A,#N/A,FALSE,"Aging Summary";#N/A,#N/A,FALSE,"Ratio Analysis";#N/A,#N/A,FALSE,"Test 120 Day Accts";#N/A,#N/A,FALSE,"Tickmarks"}</definedName>
    <definedName name="_HP1" localSheetId="4" hidden="1">{#N/A,#N/A,FALSE,"Aging Summary";#N/A,#N/A,FALSE,"Ratio Analysis";#N/A,#N/A,FALSE,"Test 120 Day Accts";#N/A,#N/A,FALSE,"Tickmarks"}</definedName>
    <definedName name="_HP1" hidden="1">{#N/A,#N/A,FALSE,"Aging Summary";#N/A,#N/A,FALSE,"Ratio Analysis";#N/A,#N/A,FALSE,"Test 120 Day Accts";#N/A,#N/A,FALSE,"Tickmarks"}</definedName>
    <definedName name="_jan98">#REF!</definedName>
    <definedName name="_jan99">#REF!</definedName>
    <definedName name="_jul98">#REF!</definedName>
    <definedName name="_jun98">#REF!</definedName>
    <definedName name="_jun99">#REF!</definedName>
    <definedName name="_Key1" localSheetId="4" hidden="1">#REF!</definedName>
    <definedName name="_Key1" localSheetId="0" hidden="1">#REF!</definedName>
    <definedName name="_Key1" hidden="1">#REF!</definedName>
    <definedName name="_Key2" hidden="1">#REF!</definedName>
    <definedName name="_L">[3]Data!$M$2</definedName>
    <definedName name="_LL1" localSheetId="2">#REF!</definedName>
    <definedName name="_LL1" localSheetId="4">#REF!</definedName>
    <definedName name="_LL1">#REF!</definedName>
    <definedName name="_mar98" localSheetId="2">#REF!</definedName>
    <definedName name="_mar98" localSheetId="4">#REF!</definedName>
    <definedName name="_mar98">#REF!</definedName>
    <definedName name="_mar99" localSheetId="2">#REF!</definedName>
    <definedName name="_mar99" localSheetId="4">#REF!</definedName>
    <definedName name="_mar99">#REF!</definedName>
    <definedName name="_mei98">#REF!</definedName>
    <definedName name="_mei99">#REF!</definedName>
    <definedName name="_MIN04">#REF!</definedName>
    <definedName name="_mm02">#REF!</definedName>
    <definedName name="_mm2">#REF!</definedName>
    <definedName name="_mut1">#REF!</definedName>
    <definedName name="_mut10">#REF!</definedName>
    <definedName name="_mut2">#REF!</definedName>
    <definedName name="_mut3">#REF!</definedName>
    <definedName name="_mut4">#REF!</definedName>
    <definedName name="_mut5">#REF!</definedName>
    <definedName name="_mut6">#REF!</definedName>
    <definedName name="_mut7">#REF!</definedName>
    <definedName name="_mut8">#REF!</definedName>
    <definedName name="_mut9">#REF!</definedName>
    <definedName name="_Nawal">[1]GLAct!$A$10:$G$262</definedName>
    <definedName name="_NB04" localSheetId="2">#REF!</definedName>
    <definedName name="_NB04" localSheetId="4">#REF!</definedName>
    <definedName name="_NB04">#REF!</definedName>
    <definedName name="_NB05" localSheetId="2">#REF!</definedName>
    <definedName name="_NB05" localSheetId="4">#REF!</definedName>
    <definedName name="_NB05">#REF!</definedName>
    <definedName name="_Nop98" localSheetId="2" hidden="1">#REF!</definedName>
    <definedName name="_Nop98" localSheetId="4" hidden="1">#REF!</definedName>
    <definedName name="_Nop98" hidden="1">#REF!</definedName>
    <definedName name="_nov98">#REF!</definedName>
    <definedName name="_NPA1">#REF!</definedName>
    <definedName name="_NRC04" localSheetId="4">#REF!</definedName>
    <definedName name="_NRC04">#REF!</definedName>
    <definedName name="_Nrc11">[1]TB11!$B$10:$X$258</definedName>
    <definedName name="_Nrc12">[1]TB12!$B$10:$X$258</definedName>
    <definedName name="_Nrc13" localSheetId="4">#REF!</definedName>
    <definedName name="_Nrc13">#REF!</definedName>
    <definedName name="_okt98" localSheetId="2">#REF!</definedName>
    <definedName name="_okt98" localSheetId="4">#REF!</definedName>
    <definedName name="_okt98">#REF!</definedName>
    <definedName name="_Order1" hidden="1">255</definedName>
    <definedName name="_Order2" hidden="1">255</definedName>
    <definedName name="_PL1" localSheetId="2">#REF!</definedName>
    <definedName name="_PL1" localSheetId="4">#REF!</definedName>
    <definedName name="_PL1">#REF!</definedName>
    <definedName name="_PL2" localSheetId="2">#REF!</definedName>
    <definedName name="_PL2" localSheetId="4">#REF!</definedName>
    <definedName name="_PL2">#REF!</definedName>
    <definedName name="_PL3" localSheetId="2">#REF!</definedName>
    <definedName name="_PL3" localSheetId="4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PPH21">#N/A</definedName>
    <definedName name="_pph23" localSheetId="2">#REF!</definedName>
    <definedName name="_pph23" localSheetId="4">#REF!</definedName>
    <definedName name="_pph23">#REF!</definedName>
    <definedName name="_R1A" localSheetId="4">#REF!</definedName>
    <definedName name="_R1A">#REF!</definedName>
    <definedName name="_Ref6" localSheetId="2">#REF!</definedName>
    <definedName name="_Ref6" localSheetId="4">#REF!</definedName>
    <definedName name="_Ref6">#REF!</definedName>
    <definedName name="_Regression_Int">1</definedName>
    <definedName name="_sep98" localSheetId="2">#REF!</definedName>
    <definedName name="_sep98" localSheetId="4">#REF!</definedName>
    <definedName name="_sep98">#REF!</definedName>
    <definedName name="_Sort" localSheetId="2" hidden="1">#REF!</definedName>
    <definedName name="_Sort" localSheetId="4" hidden="1">#REF!</definedName>
    <definedName name="_Sort" localSheetId="0" hidden="1">#REF!</definedName>
    <definedName name="_Sort" hidden="1">#REF!</definedName>
    <definedName name="_Table1_In1" localSheetId="4" hidden="1">#REF!</definedName>
    <definedName name="_Table1_In1" hidden="1">#REF!</definedName>
    <definedName name="_Table1_Out" localSheetId="4" hidden="1">#REF!</definedName>
    <definedName name="_Table1_Out" hidden="1">#REF!</definedName>
    <definedName name="_Table2_In1" localSheetId="4" hidden="1">#REF!</definedName>
    <definedName name="_Table2_In1" hidden="1">#REF!</definedName>
    <definedName name="_Table2_In2" localSheetId="4" hidden="1">#REF!</definedName>
    <definedName name="_Table2_In2" hidden="1">#REF!</definedName>
    <definedName name="_Table2_Out" localSheetId="4" hidden="1">#REF!</definedName>
    <definedName name="_Table2_Out" hidden="1">#REF!</definedName>
    <definedName name="_vib01">#REF!</definedName>
    <definedName name="_vib02">#REF!</definedName>
    <definedName name="_vib03">#REF!</definedName>
    <definedName name="_vib04">#REF!</definedName>
    <definedName name="_vib05">#REF!</definedName>
    <definedName name="_vib06">#REF!</definedName>
    <definedName name="_vib07">#REF!</definedName>
    <definedName name="_Z" localSheetId="4">#REF!</definedName>
    <definedName name="_Z">#REF!</definedName>
    <definedName name="a" localSheetId="4">#REF!</definedName>
    <definedName name="a" localSheetId="0">#REF!</definedName>
    <definedName name="a">#REF!</definedName>
    <definedName name="a_1" localSheetId="4">#REF!</definedName>
    <definedName name="a_1">#REF!</definedName>
    <definedName name="a3juni2">#REF!</definedName>
    <definedName name="AA">#REF!</definedName>
    <definedName name="aaa" localSheetId="0">#REF!</definedName>
    <definedName name="AAA" hidden="1">#REF!</definedName>
    <definedName name="aaaa" localSheetId="1" hidden="1">{#N/A,#N/A,FALSE,"Aging Summary";#N/A,#N/A,FALSE,"Ratio Analysis";#N/A,#N/A,FALSE,"Test 120 Day Accts";#N/A,#N/A,FALSE,"Tickmarks"}</definedName>
    <definedName name="aaaa" localSheetId="2" hidden="1">{#N/A,#N/A,FALSE,"Aging Summary";#N/A,#N/A,FALSE,"Ratio Analysis";#N/A,#N/A,FALSE,"Test 120 Day Accts";#N/A,#N/A,FALSE,"Tickmarks"}</definedName>
    <definedName name="aaaa" localSheetId="4" hidden="1">{#N/A,#N/A,FALSE,"Aging Summary";#N/A,#N/A,FALSE,"Ratio Analysis";#N/A,#N/A,FALSE,"Test 120 Day Accts";#N/A,#N/A,FALSE,"Tickmarks"}</definedName>
    <definedName name="aaaa" hidden="1">{#N/A,#N/A,FALSE,"Aging Summary";#N/A,#N/A,FALSE,"Ratio Analysis";#N/A,#N/A,FALSE,"Test 120 Day Accts";#N/A,#N/A,FALSE,"Tickmarks"}</definedName>
    <definedName name="aaaaaaaaaa">#REF!</definedName>
    <definedName name="aaaaaaaaaaaa" localSheetId="2">#REF!</definedName>
    <definedName name="aaaaaaaaaaaa" localSheetId="4">#REF!</definedName>
    <definedName name="aaaaaaaaaaaa">#REF!</definedName>
    <definedName name="aaaaaaaaaaaaa" localSheetId="2" hidden="1">#REF!</definedName>
    <definedName name="aaaaaaaaaaaaa" localSheetId="4" hidden="1">#REF!</definedName>
    <definedName name="aaaaaaaaaaaaa" hidden="1">#REF!</definedName>
    <definedName name="aaaaaaaaaaaaaa">#REF!</definedName>
    <definedName name="AAAAAAAAAAAAAAA">#REF!</definedName>
    <definedName name="aaaaaaaaaaaaaaaaaaaaaa">#REF!</definedName>
    <definedName name="aaaaaaaaaaaaaaaaaaaaaaaaaaaaaaaaaaaaaaaaaaaaaaaaaaaaaaaaaaaaaaa">#REF!</definedName>
    <definedName name="aaaaaaaaaaasssssdddddddddddddd">#REF!</definedName>
    <definedName name="Aah">#REF!</definedName>
    <definedName name="ABC">#REF!</definedName>
    <definedName name="abcd" localSheetId="1" hidden="1">{#N/A,#N/A,FALSE,"Aging Summary";#N/A,#N/A,FALSE,"Ratio Analysis";#N/A,#N/A,FALSE,"Test 120 Day Accts";#N/A,#N/A,FALSE,"Tickmarks"}</definedName>
    <definedName name="abcd" localSheetId="2" hidden="1">{#N/A,#N/A,FALSE,"Aging Summary";#N/A,#N/A,FALSE,"Ratio Analysis";#N/A,#N/A,FALSE,"Test 120 Day Accts";#N/A,#N/A,FALSE,"Tickmarks"}</definedName>
    <definedName name="abcd" localSheetId="4" hidden="1">{#N/A,#N/A,FALSE,"Aging Summary";#N/A,#N/A,FALSE,"Ratio Analysis";#N/A,#N/A,FALSE,"Test 120 Day Accts";#N/A,#N/A,FALSE,"Tickmarks"}</definedName>
    <definedName name="abcd" hidden="1">{#N/A,#N/A,FALSE,"Aging Summary";#N/A,#N/A,FALSE,"Ratio Analysis";#N/A,#N/A,FALSE,"Test 120 Day Accts";#N/A,#N/A,FALSE,"Tickmarks"}</definedName>
    <definedName name="ACC">#REF!</definedName>
    <definedName name="accDepr_Aktiv">#REF!</definedName>
    <definedName name="AccDepr_Aktiva_SGU">#REF!</definedName>
    <definedName name="Accdepr_Aktiva_Tetap">#REF!</definedName>
    <definedName name="AccDept">#REF!</definedName>
    <definedName name="AccRef">#REF!</definedName>
    <definedName name="accrual">#REF!</definedName>
    <definedName name="ACCRUEDEXPENSE" localSheetId="4">#REF!</definedName>
    <definedName name="ACCRUEDEXPENSE" localSheetId="0">#REF!</definedName>
    <definedName name="ACCRUEDEXPENSE">#REF!</definedName>
    <definedName name="AcctPeriod">1202</definedName>
    <definedName name="accumdeprbegbalBuildingsandimprovements" localSheetId="2">#REF!</definedName>
    <definedName name="accumdeprbegbalBuildingsandimprovements" localSheetId="4">#REF!</definedName>
    <definedName name="accumdeprbegbalBuildingsandimprovements" localSheetId="0">#REF!</definedName>
    <definedName name="accumdeprbegbalBuildingsandimprovements">#REF!</definedName>
    <definedName name="accumdeprbegbalBuildingsandimprovements_1" localSheetId="4">#REF!</definedName>
    <definedName name="accumdeprbegbalBuildingsandimprovements_1">#REF!</definedName>
    <definedName name="accumdeprbegbalBuildingsandimprovements_2" localSheetId="4">#REF!</definedName>
    <definedName name="accumdeprbegbalBuildingsandimprovements_2">#REF!</definedName>
    <definedName name="accumdeprbegbalCIP" localSheetId="4">#REF!</definedName>
    <definedName name="accumdeprbegbalCIP" localSheetId="0">#REF!</definedName>
    <definedName name="accumdeprbegbalCIP">#REF!</definedName>
    <definedName name="accumdeprbegbalCIP_1" localSheetId="4">#REF!</definedName>
    <definedName name="accumdeprbegbalCIP_1">#REF!</definedName>
    <definedName name="accumdeprbegbalCIP_2" localSheetId="4">#REF!</definedName>
    <definedName name="accumdeprbegbalCIP_2">#REF!</definedName>
    <definedName name="accumdeprbegbalfurniture_Fixture" localSheetId="4">#REF!</definedName>
    <definedName name="accumdeprbegbalfurniture_Fixture" localSheetId="0">#REF!</definedName>
    <definedName name="accumdeprbegbalfurniture_Fixture">#REF!</definedName>
    <definedName name="accumdeprbegbalfurniture_Fixture_1" localSheetId="4">#REF!</definedName>
    <definedName name="accumdeprbegbalfurniture_Fixture_1">#REF!</definedName>
    <definedName name="accumdeprbegbalfurniture_Fixture_2" localSheetId="4">#REF!</definedName>
    <definedName name="accumdeprbegbalfurniture_Fixture_2">#REF!</definedName>
    <definedName name="accumdeprbegbalLandandlandrights" localSheetId="4">#REF!</definedName>
    <definedName name="accumdeprbegbalLandandlandrights" localSheetId="0">#REF!</definedName>
    <definedName name="accumdeprbegbalLandandlandrights">#REF!</definedName>
    <definedName name="accumdeprbegbalLandandlandrights_1" localSheetId="4">#REF!</definedName>
    <definedName name="accumdeprbegbalLandandlandrights_1">#REF!</definedName>
    <definedName name="accumdeprbegbalLandandlandrights_2" localSheetId="4">#REF!</definedName>
    <definedName name="accumdeprbegbalLandandlandrights_2">#REF!</definedName>
    <definedName name="accumdeprbegbalLandimprovements" localSheetId="4">#REF!</definedName>
    <definedName name="accumdeprbegbalLandimprovements" localSheetId="0">#REF!</definedName>
    <definedName name="accumdeprbegbalLandimprovements">#REF!</definedName>
    <definedName name="accumdeprbegbalLandimprovements_1" localSheetId="4">#REF!</definedName>
    <definedName name="accumdeprbegbalLandimprovements_1">#REF!</definedName>
    <definedName name="accumdeprbegbalLandimprovements_2" localSheetId="4">#REF!</definedName>
    <definedName name="accumdeprbegbalLandimprovements_2">#REF!</definedName>
    <definedName name="accumdeprbegbalLease" localSheetId="4">#REF!</definedName>
    <definedName name="accumdeprbegbalLease" localSheetId="0">#REF!</definedName>
    <definedName name="accumdeprbegbalLease">#REF!</definedName>
    <definedName name="accumdeprbegbalLease_1" localSheetId="4">#REF!</definedName>
    <definedName name="accumdeprbegbalLease_1">#REF!</definedName>
    <definedName name="accumdeprbegbalLease_2" localSheetId="4">#REF!</definedName>
    <definedName name="accumdeprbegbalLease_2">#REF!</definedName>
    <definedName name="accumdeprbegbalMachineryandequipment" localSheetId="4">#REF!</definedName>
    <definedName name="accumdeprbegbalMachineryandequipment" localSheetId="0">#REF!</definedName>
    <definedName name="accumdeprbegbalMachineryandequipment">#REF!</definedName>
    <definedName name="accumdeprbegbalMachineryandequipment_1" localSheetId="4">#REF!</definedName>
    <definedName name="accumdeprbegbalMachineryandequipment_1">#REF!</definedName>
    <definedName name="accumdeprbegbalMachineryandequipment_2" localSheetId="4">#REF!</definedName>
    <definedName name="accumdeprbegbalMachineryandequipment_2">#REF!</definedName>
    <definedName name="accumdeprbegbalMatureplantations" localSheetId="4">#REF!</definedName>
    <definedName name="accumdeprbegbalMatureplantations" localSheetId="0">#REF!</definedName>
    <definedName name="accumdeprbegbalMatureplantations">#REF!</definedName>
    <definedName name="accumdeprbegbalMatureplantations_1" localSheetId="4">#REF!</definedName>
    <definedName name="accumdeprbegbalMatureplantations_1">#REF!</definedName>
    <definedName name="accumdeprbegbalMatureplantations_2" localSheetId="4">#REF!</definedName>
    <definedName name="accumdeprbegbalMatureplantations_2">#REF!</definedName>
    <definedName name="accumdeprbegbalOfficeequipment" localSheetId="4">#REF!</definedName>
    <definedName name="accumdeprbegbalOfficeequipment" localSheetId="0">#REF!</definedName>
    <definedName name="accumdeprbegbalOfficeequipment">#REF!</definedName>
    <definedName name="accumdeprbegbalOfficeequipment_1" localSheetId="4">#REF!</definedName>
    <definedName name="accumdeprbegbalOfficeequipment_1">#REF!</definedName>
    <definedName name="accumdeprbegbalOfficeequipment_2" localSheetId="4">#REF!</definedName>
    <definedName name="accumdeprbegbalOfficeequipment_2">#REF!</definedName>
    <definedName name="accumdeprbegbalTelecommunicationsequipment" localSheetId="4">#REF!</definedName>
    <definedName name="accumdeprbegbalTelecommunicationsequipment" localSheetId="0">#REF!</definedName>
    <definedName name="accumdeprbegbalTelecommunicationsequipment">#REF!</definedName>
    <definedName name="accumdeprbegbalTelecommunicationsequipment_1" localSheetId="4">#REF!</definedName>
    <definedName name="accumdeprbegbalTelecommunicationsequipment_1">#REF!</definedName>
    <definedName name="accumdeprbegbalTelecommunicationsequipment_2" localSheetId="4">#REF!</definedName>
    <definedName name="accumdeprbegbalTelecommunicationsequipment_2">#REF!</definedName>
    <definedName name="accumdeprbegbalTransportation" localSheetId="4">#REF!</definedName>
    <definedName name="accumdeprbegbalTransportation">#REF!</definedName>
    <definedName name="accumdeprbegbalTransportation_1" localSheetId="4">#REF!</definedName>
    <definedName name="accumdeprbegbalTransportation_1">#REF!</definedName>
    <definedName name="accumdeprbegbalTransportation_2" localSheetId="4">#REF!</definedName>
    <definedName name="accumdeprbegbalTransportation_2">#REF!</definedName>
    <definedName name="accumdeprbegbalTransportationequipment" localSheetId="4">#REF!</definedName>
    <definedName name="accumdeprbegbalTransportationequipment" localSheetId="0">#REF!</definedName>
    <definedName name="accumdeprbegbalTransportationequipment">#REF!</definedName>
    <definedName name="accumdeprbegbalTransportationequipment_1" localSheetId="4">#REF!</definedName>
    <definedName name="accumdeprbegbalTransportationequipment_1">#REF!</definedName>
    <definedName name="accumdeprbegbalTransportationequipment_2" localSheetId="4">#REF!</definedName>
    <definedName name="accumdeprbegbalTransportationequipment_2">#REF!</definedName>
    <definedName name="ADDPAININCAPITAL" localSheetId="4">#REF!</definedName>
    <definedName name="ADDPAININCAPITAL" localSheetId="0">#REF!</definedName>
    <definedName name="ADDPAININCAPITAL">#REF!</definedName>
    <definedName name="address01">#REF!</definedName>
    <definedName name="address02">#REF!</definedName>
    <definedName name="address03">#REF!</definedName>
    <definedName name="adghsk">#REF!</definedName>
    <definedName name="Administrasi">#REF!</definedName>
    <definedName name="ADVANCEFORSALE" localSheetId="4">#REF!</definedName>
    <definedName name="ADVANCEFORSALE" localSheetId="0">#REF!</definedName>
    <definedName name="ADVANCEFORSALE">#REF!</definedName>
    <definedName name="ADVANCES" localSheetId="4">#REF!</definedName>
    <definedName name="ADVANCES" localSheetId="0">#REF!</definedName>
    <definedName name="ADVANCES">#REF!</definedName>
    <definedName name="ADVFORACQUISITIONOFINVESTMENT" localSheetId="4">#REF!</definedName>
    <definedName name="ADVFORACQUISITIONOFINVESTMENT" localSheetId="0">#REF!</definedName>
    <definedName name="ADVFORACQUISITIONOFINVESTMENT">#REF!</definedName>
    <definedName name="Aging_dollars">#REF!</definedName>
    <definedName name="Aging_percent" localSheetId="2">#REF!,#REF!</definedName>
    <definedName name="Aging_percent" localSheetId="4">#REF!,#REF!</definedName>
    <definedName name="Aging_percent">#REF!,#REF!</definedName>
    <definedName name="ahmad">#REF!</definedName>
    <definedName name="aje" localSheetId="2">#REF!</definedName>
    <definedName name="aje" localSheetId="4">#REF!</definedName>
    <definedName name="aje" localSheetId="0">#REF!</definedName>
    <definedName name="aje">#REF!</definedName>
    <definedName name="aje_04" hidden="1">#REF!</definedName>
    <definedName name="ajeeee">#REF!</definedName>
    <definedName name="AJP" localSheetId="4">#REF!</definedName>
    <definedName name="AJP">#REF!</definedName>
    <definedName name="ak">#REF!</definedName>
    <definedName name="AK_D">#REF!</definedName>
    <definedName name="AK_ID1">#REF!</definedName>
    <definedName name="AK_ID2">#REF!</definedName>
    <definedName name="AK_ID3">#REF!</definedName>
    <definedName name="AK_K">#REF!</definedName>
    <definedName name="ak72.">#REF!</definedName>
    <definedName name="ak72a">#REF!</definedName>
    <definedName name="akm">#REF!</definedName>
    <definedName name="aKTIVA">#REF!</definedName>
    <definedName name="Aktiva_Lain.lain">#REF!</definedName>
    <definedName name="Aktiva_lain_lain">#REF!</definedName>
    <definedName name="Aktiva_SGU">#REF!</definedName>
    <definedName name="Aktiva_tetap">#REF!</definedName>
    <definedName name="aktivatetap">#REF!</definedName>
    <definedName name="aktlainlain">#REF!</definedName>
    <definedName name="Akum.Peny_AktivaTetap">#REF!</definedName>
    <definedName name="AkumThnBrjln">#REF!</definedName>
    <definedName name="AkumThnLalu">#REF!</definedName>
    <definedName name="akun">#REF!</definedName>
    <definedName name="Akun11">[4]ACC12!$A$4:$R$840</definedName>
    <definedName name="akun2008" localSheetId="2">#REF!</definedName>
    <definedName name="akun2008" localSheetId="4">#REF!</definedName>
    <definedName name="akun2008">#REF!</definedName>
    <definedName name="AkunBLU" localSheetId="2">#REF!</definedName>
    <definedName name="AkunBLU" localSheetId="4">#REF!</definedName>
    <definedName name="AkunBLU">#REF!</definedName>
    <definedName name="akunelim2008D">#REF!</definedName>
    <definedName name="akunelim2008K">#REF!</definedName>
    <definedName name="akunelimD">#REF!</definedName>
    <definedName name="akunelimK">#REF!</definedName>
    <definedName name="akunsemua">#REF!</definedName>
    <definedName name="akur">#REF!</definedName>
    <definedName name="AKUR_1">#REF!</definedName>
    <definedName name="AKUR_2">#REF!</definedName>
    <definedName name="AKUR_412">#REF!</definedName>
    <definedName name="AL">#REF!</definedName>
    <definedName name="alallalaalallalalalalalalaaaaaa">#REF!</definedName>
    <definedName name="Alamat">#REF!</definedName>
    <definedName name="ale" localSheetId="1" hidden="1">{#N/A,#N/A,FALSE,"Aging Summary";#N/A,#N/A,FALSE,"Ratio Analysis";#N/A,#N/A,FALSE,"Test 120 Day Accts";#N/A,#N/A,FALSE,"Tickmarks"}</definedName>
    <definedName name="ale" localSheetId="2" hidden="1">{#N/A,#N/A,FALSE,"Aging Summary";#N/A,#N/A,FALSE,"Ratio Analysis";#N/A,#N/A,FALSE,"Test 120 Day Accts";#N/A,#N/A,FALSE,"Tickmarks"}</definedName>
    <definedName name="ale" localSheetId="4" hidden="1">{#N/A,#N/A,FALSE,"Aging Summary";#N/A,#N/A,FALSE,"Ratio Analysis";#N/A,#N/A,FALSE,"Test 120 Day Accts";#N/A,#N/A,FALSE,"Tickmarks"}</definedName>
    <definedName name="ale" hidden="1">{#N/A,#N/A,FALSE,"Aging Summary";#N/A,#N/A,FALSE,"Ratio Analysis";#N/A,#N/A,FALSE,"Test 120 Day Accts";#N/A,#N/A,FALSE,"Tickmarks"}</definedName>
    <definedName name="all" localSheetId="2">#REF!</definedName>
    <definedName name="ALL" localSheetId="4">#REF!</definedName>
    <definedName name="all">#REF!</definedName>
    <definedName name="AllDetailAkun" localSheetId="2">#REF!</definedName>
    <definedName name="AllDetailAkun" localSheetId="4">#REF!</definedName>
    <definedName name="AllDetailAkun">#REF!</definedName>
    <definedName name="Allowance_to_Receivables" localSheetId="2">#REF!,#REF!</definedName>
    <definedName name="Allowance_to_Receivables" localSheetId="4">#REF!,#REF!</definedName>
    <definedName name="Allowance_to_Receivables">#REF!,#REF!</definedName>
    <definedName name="Allowance_to_Sales" localSheetId="2">#REF!,#REF!</definedName>
    <definedName name="Allowance_to_Sales" localSheetId="4">#REF!,#REF!</definedName>
    <definedName name="Allowance_to_Sales">#REF!,#REF!</definedName>
    <definedName name="American_Express_Bank" localSheetId="2">#REF!</definedName>
    <definedName name="American_Express_Bank" localSheetId="4">#REF!</definedName>
    <definedName name="American_Express_Bank">#REF!</definedName>
    <definedName name="an" localSheetId="2">#REF!</definedName>
    <definedName name="an" localSheetId="4">'[5]WBS (2)salah'!$A$2:$IV$4</definedName>
    <definedName name="an" localSheetId="0">#REF!</definedName>
    <definedName name="an">#REF!</definedName>
    <definedName name="ANALISIS" localSheetId="4">#REF!</definedName>
    <definedName name="ANALISIS">#REF!</definedName>
    <definedName name="ANDI">#REF!</definedName>
    <definedName name="ANNA">#REF!</definedName>
    <definedName name="AO1O02">#REF!</definedName>
    <definedName name="AO1O11">#REF!</definedName>
    <definedName name="apa">#REF!</definedName>
    <definedName name="APAFFBB" localSheetId="2">#REF!</definedName>
    <definedName name="APAFFBB" localSheetId="4">'[6]SE-C'!#REF!</definedName>
    <definedName name="APAFFBB" localSheetId="0">#REF!</definedName>
    <definedName name="APAFFBB">#REF!</definedName>
    <definedName name="APAFFBB_1" localSheetId="4">#REF!</definedName>
    <definedName name="APAFFBB_1">#REF!</definedName>
    <definedName name="APAFFBB_2" localSheetId="4">#REF!</definedName>
    <definedName name="APAFFBB_2">#REF!</definedName>
    <definedName name="APAFFBC" localSheetId="4">'[6]SE-C'!#REF!</definedName>
    <definedName name="APAFFBC">'[6]SE-C'!#REF!</definedName>
    <definedName name="APAFFBC_1" localSheetId="4">#REF!</definedName>
    <definedName name="APAFFBC_1">#REF!</definedName>
    <definedName name="APAFFBC_2" localSheetId="4">#REF!</definedName>
    <definedName name="APAFFBC_2">#REF!</definedName>
    <definedName name="APAFFCON" localSheetId="2">#REF!</definedName>
    <definedName name="APAFFCON" localSheetId="4">'[6]SE-C'!$Y$156</definedName>
    <definedName name="APAFFCON" localSheetId="0">#REF!</definedName>
    <definedName name="APAFFCON">#REF!</definedName>
    <definedName name="APDEFERREDTAX" localSheetId="4">#REF!</definedName>
    <definedName name="APDEFERREDTAX" localSheetId="0">#REF!</definedName>
    <definedName name="APDEFERREDTAX">#REF!</definedName>
    <definedName name="APINTERCOMPANYACCOUNT" localSheetId="4">#REF!</definedName>
    <definedName name="APINTERCOMPANYACCOUNT" localSheetId="0">#REF!</definedName>
    <definedName name="APINTERCOMPANYACCOUNT">#REF!</definedName>
    <definedName name="APMINORITYINTEREST" localSheetId="4">#REF!</definedName>
    <definedName name="APMINORITYINTEREST" localSheetId="0">#REF!</definedName>
    <definedName name="APMINORITYINTEREST">#REF!</definedName>
    <definedName name="APOTHRELATED" localSheetId="4">#REF!</definedName>
    <definedName name="APOTHRELATED" localSheetId="0">#REF!</definedName>
    <definedName name="APOTHRELATED">#REF!</definedName>
    <definedName name="APOTHTHIRD" localSheetId="4">#REF!</definedName>
    <definedName name="APOTHTHIRD" localSheetId="0">#REF!</definedName>
    <definedName name="APOTHTHIRD">#REF!</definedName>
    <definedName name="APRIL">#REF!</definedName>
    <definedName name="APSUBSBB" localSheetId="2">#REF!</definedName>
    <definedName name="APSUBSBB" localSheetId="4">'[6]SE-C'!#REF!</definedName>
    <definedName name="APSUBSBB" localSheetId="0">#REF!</definedName>
    <definedName name="APSUBSBB">#REF!</definedName>
    <definedName name="APSUBSBB_1" localSheetId="4">#REF!</definedName>
    <definedName name="APSUBSBB_1">#REF!</definedName>
    <definedName name="APSUBSBB_2" localSheetId="4">#REF!</definedName>
    <definedName name="APSUBSBB_2">#REF!</definedName>
    <definedName name="APSUBSBY" localSheetId="2">#REF!</definedName>
    <definedName name="APSUBSBY" localSheetId="4">'[7]BS-RTI'!#REF!</definedName>
    <definedName name="APSUBSBY">#REF!</definedName>
    <definedName name="APSUBSBY_1" localSheetId="4">#REF!</definedName>
    <definedName name="APSUBSBY_1">#REF!</definedName>
    <definedName name="APSUBSBY_2" localSheetId="4">#REF!</definedName>
    <definedName name="APSUBSBY_2">#REF!</definedName>
    <definedName name="APSUBSCON" localSheetId="2">#REF!</definedName>
    <definedName name="APSUBSCON" localSheetId="4">'[6]SE-C'!$Y$124</definedName>
    <definedName name="APSUBSCON" localSheetId="0">#REF!</definedName>
    <definedName name="APSUBSCON">#REF!</definedName>
    <definedName name="APSUMMARY">#REF!</definedName>
    <definedName name="APTRADRELATED" localSheetId="4">#REF!</definedName>
    <definedName name="APTRADRELATED" localSheetId="0">#REF!</definedName>
    <definedName name="APTRADRELATED">#REF!</definedName>
    <definedName name="APTRADTHIRD" localSheetId="4">#REF!</definedName>
    <definedName name="APTRADTHIRD" localSheetId="0">#REF!</definedName>
    <definedName name="APTRADTHIRD">#REF!</definedName>
    <definedName name="ar" localSheetId="1" hidden="1">{#N/A,#N/A,FALSE,"Aging Summary";#N/A,#N/A,FALSE,"Ratio Analysis";#N/A,#N/A,FALSE,"Test 120 Day Accts";#N/A,#N/A,FALSE,"Tickmarks"}</definedName>
    <definedName name="ar" localSheetId="2" hidden="1">{#N/A,#N/A,FALSE,"Aging Summary";#N/A,#N/A,FALSE,"Ratio Analysis";#N/A,#N/A,FALSE,"Test 120 Day Accts";#N/A,#N/A,FALSE,"Tickmarks"}</definedName>
    <definedName name="AR" localSheetId="4">#REF!</definedName>
    <definedName name="ar" localSheetId="0" hidden="1">{#N/A,#N/A,FALSE,"Aging Summary";#N/A,#N/A,FALSE,"Ratio Analysis";#N/A,#N/A,FALSE,"Test 120 Day Accts";#N/A,#N/A,FALSE,"Tickmarks"}</definedName>
    <definedName name="ar" hidden="1">{#N/A,#N/A,FALSE,"Aging Summary";#N/A,#N/A,FALSE,"Ratio Analysis";#N/A,#N/A,FALSE,"Test 120 Day Accts";#N/A,#N/A,FALSE,"Tickmarks"}</definedName>
    <definedName name="AR_1" localSheetId="2">#REF!</definedName>
    <definedName name="AR_1" localSheetId="4">#REF!</definedName>
    <definedName name="AR_1">#REF!</definedName>
    <definedName name="AR_2" localSheetId="2">#REF!</definedName>
    <definedName name="AR_2" localSheetId="4">#REF!</definedName>
    <definedName name="AR_2">#REF!</definedName>
    <definedName name="ARAFFBB" localSheetId="2">#REF!</definedName>
    <definedName name="ARAFFBB" localSheetId="4">'[6]SE-C'!#REF!</definedName>
    <definedName name="ARAFFBB" localSheetId="0">#REF!</definedName>
    <definedName name="ARAFFBB">#REF!</definedName>
    <definedName name="ARAFFBB_1" localSheetId="4">#REF!</definedName>
    <definedName name="ARAFFBB_1">#REF!</definedName>
    <definedName name="ARAFFBB_2" localSheetId="4">#REF!</definedName>
    <definedName name="ARAFFBB_2">#REF!</definedName>
    <definedName name="ARAFFCON" localSheetId="2">#REF!</definedName>
    <definedName name="ARAFFCON" localSheetId="4">'[6]SE-C'!$Y$94</definedName>
    <definedName name="ARAFFCON" localSheetId="0">#REF!</definedName>
    <definedName name="ARAFFCON">#REF!</definedName>
    <definedName name="arlain">#REF!</definedName>
    <definedName name="AROTHRELATED" localSheetId="4">#REF!</definedName>
    <definedName name="AROTHRELATED" localSheetId="0">#REF!</definedName>
    <definedName name="AROTHRELATED">#REF!</definedName>
    <definedName name="AROTHTHIRD" localSheetId="4">#REF!</definedName>
    <definedName name="AROTHTHIRD" localSheetId="0">#REF!</definedName>
    <definedName name="AROTHTHIRD">#REF!</definedName>
    <definedName name="ARSUBS" localSheetId="2">#REF!</definedName>
    <definedName name="ARSUBS" localSheetId="4">'[7]BS-RTI'!#REF!</definedName>
    <definedName name="ARSUBS">#REF!</definedName>
    <definedName name="ARSUBS_1" localSheetId="4">#REF!</definedName>
    <definedName name="ARSUBS_1">#REF!</definedName>
    <definedName name="ARSUBS_2" localSheetId="4">#REF!</definedName>
    <definedName name="ARSUBS_2">#REF!</definedName>
    <definedName name="ARSUBSBB" localSheetId="2">#REF!</definedName>
    <definedName name="ARSUBSBB" localSheetId="4">'[6]SE-C'!#REF!</definedName>
    <definedName name="ARSUBSBB" localSheetId="0">#REF!</definedName>
    <definedName name="ARSUBSBB">#REF!</definedName>
    <definedName name="ARSUBSBB_1" localSheetId="4">#REF!</definedName>
    <definedName name="ARSUBSBB_1">#REF!</definedName>
    <definedName name="ARSUBSBB_2" localSheetId="4">#REF!</definedName>
    <definedName name="ARSUBSBB_2">#REF!</definedName>
    <definedName name="ARSUBSC" localSheetId="2">#REF!</definedName>
    <definedName name="ARSUBSC" localSheetId="4">'[7]BS-RTI'!#REF!</definedName>
    <definedName name="ARSUBSC">#REF!</definedName>
    <definedName name="ARSUBSC_1" localSheetId="4">#REF!</definedName>
    <definedName name="ARSUBSC_1">#REF!</definedName>
    <definedName name="ARSUBSC_2" localSheetId="4">#REF!</definedName>
    <definedName name="ARSUBSC_2">#REF!</definedName>
    <definedName name="ARSUBSCON" localSheetId="2">#REF!</definedName>
    <definedName name="ARSUBSCON" localSheetId="4">'[6]SE-C'!#REF!</definedName>
    <definedName name="ARSUBSCON" localSheetId="0">#REF!</definedName>
    <definedName name="ARSUBSCON">#REF!</definedName>
    <definedName name="ARSUBSCON_1" localSheetId="4">#REF!</definedName>
    <definedName name="ARSUBSCON_1">#REF!</definedName>
    <definedName name="ARSUBSCON_2" localSheetId="4">#REF!</definedName>
    <definedName name="ARSUBSCON_2">#REF!</definedName>
    <definedName name="ARTRADRELATED" localSheetId="4">#REF!</definedName>
    <definedName name="ARTRADRELATED" localSheetId="0">#REF!</definedName>
    <definedName name="ARTRADRELATED">#REF!</definedName>
    <definedName name="ARTRADTHIRD" localSheetId="4">#REF!</definedName>
    <definedName name="ARTRADTHIRD" localSheetId="0">#REF!</definedName>
    <definedName name="ARTRADTHIRD">#REF!</definedName>
    <definedName name="AS" localSheetId="1" hidden="1">{#N/A,#N/A,FALSE,"Aging Summary";#N/A,#N/A,FALSE,"Ratio Analysis";#N/A,#N/A,FALSE,"Test 120 Day Accts";#N/A,#N/A,FALSE,"Tickmarks"}</definedName>
    <definedName name="AS" localSheetId="2" hidden="1">{#N/A,#N/A,FALSE,"Aging Summary";#N/A,#N/A,FALSE,"Ratio Analysis";#N/A,#N/A,FALSE,"Test 120 Day Accts";#N/A,#N/A,FALSE,"Tickmarks"}</definedName>
    <definedName name="AS" localSheetId="4" hidden="1">{#N/A,#N/A,FALSE,"Aging Summary";#N/A,#N/A,FALSE,"Ratio Analysis";#N/A,#N/A,FALSE,"Test 120 Day Accts";#N/A,#N/A,FALSE,"Tickmarks"}</definedName>
    <definedName name="AS" localSheetId="0" hidden="1">{#N/A,#N/A,FALSE,"Aging Summary";#N/A,#N/A,FALSE,"Ratio Analysis";#N/A,#N/A,FALSE,"Test 120 Day Accts";#N/A,#N/A,FALSE,"Tickmarks"}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adsd">#REF!</definedName>
    <definedName name="asd">#REF!</definedName>
    <definedName name="asdfghjk">#REF!</definedName>
    <definedName name="Asistant">#REF!</definedName>
    <definedName name="ASPAC">#N/A</definedName>
    <definedName name="asr" localSheetId="1" hidden="1">{#N/A,#N/A,FALSE,"Aging Summary";#N/A,#N/A,FALSE,"Ratio Analysis";#N/A,#N/A,FALSE,"Test 120 Day Accts";#N/A,#N/A,FALSE,"Tickmarks"}</definedName>
    <definedName name="asr" localSheetId="2" hidden="1">{#N/A,#N/A,FALSE,"Aging Summary";#N/A,#N/A,FALSE,"Ratio Analysis";#N/A,#N/A,FALSE,"Test 120 Day Accts";#N/A,#N/A,FALSE,"Tickmarks"}</definedName>
    <definedName name="asr" localSheetId="4" hidden="1">{#N/A,#N/A,FALSE,"Aging Summary";#N/A,#N/A,FALSE,"Ratio Analysis";#N/A,#N/A,FALSE,"Test 120 Day Accts";#N/A,#N/A,FALSE,"Tickmarks"}</definedName>
    <definedName name="asr" localSheetId="0" hidden="1">{#N/A,#N/A,FALSE,"Aging Summary";#N/A,#N/A,FALSE,"Ratio Analysis";#N/A,#N/A,FALSE,"Test 120 Day Accts";#N/A,#N/A,FALSE,"Tickmarks"}</definedName>
    <definedName name="asr" hidden="1">{#N/A,#N/A,FALSE,"Aging Summary";#N/A,#N/A,FALSE,"Ratio Analysis";#N/A,#N/A,FALSE,"Test 120 Day Accts";#N/A,#N/A,FALSE,"Tickmarks"}</definedName>
    <definedName name="ASSETUNDERCAPITALLEASE" localSheetId="2">#REF!</definedName>
    <definedName name="ASSETUNDERCAPITALLEASE" localSheetId="4">#REF!</definedName>
    <definedName name="ASSETUNDERCAPITALLEASE" localSheetId="0">#REF!</definedName>
    <definedName name="ASSETUNDERCAPITALLEASE">#REF!</definedName>
    <definedName name="asuransi" localSheetId="4">[2]GL!#REF!</definedName>
    <definedName name="asuransi">[2]GL!#REF!</definedName>
    <definedName name="AT" localSheetId="0">#REF!</definedName>
    <definedName name="AT">#REF!</definedName>
    <definedName name="at_mks" hidden="1">#REF!</definedName>
    <definedName name="ATANG">#REF!</definedName>
    <definedName name="audit">#REF!</definedName>
    <definedName name="average">#REF!</definedName>
    <definedName name="b" localSheetId="4">#REF!</definedName>
    <definedName name="b" localSheetId="0">#REF!</definedName>
    <definedName name="b">#REF!</definedName>
    <definedName name="BADDEBT" localSheetId="2">#REF!</definedName>
    <definedName name="BADDEBT" localSheetId="4">#REF!</definedName>
    <definedName name="BADDEBT">#REF!</definedName>
    <definedName name="BALANCE_NRC" localSheetId="2">#REF!</definedName>
    <definedName name="BALANCE_NRC" localSheetId="4">#REF!</definedName>
    <definedName name="BALANCE_NRC">#REF!</definedName>
    <definedName name="BALANCE_WBS_WPL" localSheetId="2">#REF!</definedName>
    <definedName name="BALANCE_WBS_WPL" localSheetId="4">[8]PL98!#REF!</definedName>
    <definedName name="BALANCE_WBS_WPL" localSheetId="0">#REF!</definedName>
    <definedName name="BALANCE_WBS_WPL">#REF!</definedName>
    <definedName name="BALANCE_WBS_WPL_1" localSheetId="4">#REF!</definedName>
    <definedName name="BALANCE_WBS_WPL_1">#REF!</definedName>
    <definedName name="BALANCE_WBS_WPL_2" localSheetId="4">#REF!</definedName>
    <definedName name="BALANCE_WBS_WPL_2">#REF!</definedName>
    <definedName name="balancesheets">#REF!</definedName>
    <definedName name="BALANCETB" localSheetId="2">#REF!</definedName>
    <definedName name="BALANCETB" localSheetId="4">'[9]TB98,oct99&amp;sap99-WPL'!#REF!</definedName>
    <definedName name="BALANCETB" localSheetId="0">#REF!</definedName>
    <definedName name="BALANCETB">#REF!</definedName>
    <definedName name="BALANCETB_1" localSheetId="4">#REF!</definedName>
    <definedName name="BALANCETB_1">#REF!</definedName>
    <definedName name="BALANCETB_2" localSheetId="4">#REF!</definedName>
    <definedName name="BALANCETB_2">#REF!</definedName>
    <definedName name="BALANCING_FACTOR" localSheetId="4">#REF!</definedName>
    <definedName name="BALANCING_FACTOR" localSheetId="0">#REF!</definedName>
    <definedName name="BALANCING_FACTOR">#REF!</definedName>
    <definedName name="balmfCurrentAssets">#REF!</definedName>
    <definedName name="balmfCurrentLiabilities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K" localSheetId="4">#REF!</definedName>
    <definedName name="BANK" localSheetId="0">#REF!</definedName>
    <definedName name="BANK">#REF!</definedName>
    <definedName name="Bank_ASPAC">#N/A</definedName>
    <definedName name="bank1" localSheetId="4">[2]GL!#REF!</definedName>
    <definedName name="bank1">[2]GL!#REF!</definedName>
    <definedName name="baru" localSheetId="2" hidden="1">#REF!</definedName>
    <definedName name="baru" localSheetId="4" hidden="1">#REF!</definedName>
    <definedName name="BARU" localSheetId="0" hidden="1">#REF!</definedName>
    <definedName name="baru" hidden="1">#REF!</definedName>
    <definedName name="BB" localSheetId="2">#REF!</definedName>
    <definedName name="BB" localSheetId="4">#REF!</definedName>
    <definedName name="BB">#REF!</definedName>
    <definedName name="BBB">#REF!</definedName>
    <definedName name="BBG">#REF!</definedName>
    <definedName name="BBK">#REF!</definedName>
    <definedName name="bbmok" localSheetId="2" hidden="1">#REF!</definedName>
    <definedName name="bbmok" localSheetId="4" hidden="1">'[10]BBM-03'!$B$767:$B$769</definedName>
    <definedName name="bbmok" hidden="1">#REF!</definedName>
    <definedName name="BBT" localSheetId="2">#REF!</definedName>
    <definedName name="BBT" localSheetId="4">#REF!</definedName>
    <definedName name="BBT">#REF!</definedName>
    <definedName name="BD">#REF!</definedName>
    <definedName name="BDN">#N/A</definedName>
    <definedName name="BDP">#REF!</definedName>
    <definedName name="be" localSheetId="4">#REF!</definedName>
    <definedName name="be">#REF!</definedName>
    <definedName name="Beban" localSheetId="2">#REF!</definedName>
    <definedName name="Beban" localSheetId="4">#REF!</definedName>
    <definedName name="Beban">#REF!</definedName>
    <definedName name="Beban_Dibayar_Dimuka" localSheetId="2">#REF!</definedName>
    <definedName name="Beban_Dibayar_Dimuka" localSheetId="4">#REF!</definedName>
    <definedName name="Beban_Dibayar_Dimuka">#REF!</definedName>
    <definedName name="Beban_FOH">#REF!</definedName>
    <definedName name="Beban_lain.lain">#REF!</definedName>
    <definedName name="Beban_LAinlain">#REF!</definedName>
    <definedName name="Beban_Pemasaran">#REF!</definedName>
    <definedName name="Beban_Penjahitan_perajutan">#REF!</definedName>
    <definedName name="Beban_Penjualan">#REF!</definedName>
    <definedName name="Beban_Pesangon">#REF!</definedName>
    <definedName name="Beban_Umum.Adm">#REF!</definedName>
    <definedName name="Beban_Umum_Adm">#REF!</definedName>
    <definedName name="Beban_Upah_Langsung">#REF!</definedName>
    <definedName name="Beban_YMH_Dibayar">#REF!</definedName>
    <definedName name="Belmera">#REF!</definedName>
    <definedName name="BENTEN">#REF!</definedName>
    <definedName name="Biaya_dibayar_dimuka">#REF!</definedName>
    <definedName name="biaya_pajak" localSheetId="4">[2]GL!#REF!</definedName>
    <definedName name="biaya_pajak">[2]GL!#REF!</definedName>
    <definedName name="Biaya_praoperasi" localSheetId="4">[2]GL!#REF!</definedName>
    <definedName name="Biaya_praoperasi">[2]GL!#REF!</definedName>
    <definedName name="Biaya_YMH" localSheetId="2">#REF!</definedName>
    <definedName name="Biaya_YMH" localSheetId="4">#REF!</definedName>
    <definedName name="Biaya_YMH">#REF!</definedName>
    <definedName name="bibit_afkir" localSheetId="4">[2]GL!#REF!</definedName>
    <definedName name="bibit_afkir">[2]GL!#REF!</definedName>
    <definedName name="bibitan" localSheetId="4">[2]GL!#REF!</definedName>
    <definedName name="bibitan">[2]GL!#REF!</definedName>
    <definedName name="BIK" localSheetId="2">#REF!</definedName>
    <definedName name="BIK" localSheetId="4">#REF!</definedName>
    <definedName name="BIK">#REF!</definedName>
    <definedName name="bikexpenses" localSheetId="2">#REF!</definedName>
    <definedName name="bikexpenses" localSheetId="4">'[11]Income Statement-May 2004'!#REF!</definedName>
    <definedName name="bikexpenses">#REF!</definedName>
    <definedName name="bikexpenses_1" localSheetId="4">#REF!</definedName>
    <definedName name="bikexpenses_1">#REF!</definedName>
    <definedName name="bikexpenses_2" localSheetId="4">#REF!</definedName>
    <definedName name="bikexpenses_2">#REF!</definedName>
    <definedName name="BJD">#REF!</definedName>
    <definedName name="BLAB">#REF!</definedName>
    <definedName name="BLAC">#REF!</definedName>
    <definedName name="BLANK" localSheetId="4">#REF!</definedName>
    <definedName name="BLANK">#N/A</definedName>
    <definedName name="BLB">#REF!</definedName>
    <definedName name="BLGS">#REF!</definedName>
    <definedName name="blue">#REF!</definedName>
    <definedName name="bluemail" localSheetId="1">OFFSET(#REF!,(Chart3-1)*13,0,,Month+14)</definedName>
    <definedName name="bluemail" localSheetId="2">OFFSET(#REF!,(Chart3-1)*13,0,,'8A-6'!Month+14)</definedName>
    <definedName name="bluemail" localSheetId="4">OFFSET(#REF!,(Chart3-1)*13,0,,'AT_2022 Ok'!Month+14)</definedName>
    <definedName name="bluemail">OFFSET(#REF!,(Chart3-1)*13,0,,Month+14)</definedName>
    <definedName name="BM">#REF!</definedName>
    <definedName name="BMP_CIATER" localSheetId="4">#REF!</definedName>
    <definedName name="BMP_CIATER">#REF!</definedName>
    <definedName name="bo" localSheetId="2">#REF!</definedName>
    <definedName name="bo" localSheetId="4">#REF!</definedName>
    <definedName name="bo">#REF!</definedName>
    <definedName name="BONDPAYABLE" localSheetId="4">#REF!</definedName>
    <definedName name="BONDPAYABLE" localSheetId="0">#REF!</definedName>
    <definedName name="BONDPAYABLE">#REF!</definedName>
    <definedName name="bookyear">#REF!</definedName>
    <definedName name="BP_23">#REF!</definedName>
    <definedName name="BPA">#REF!</definedName>
    <definedName name="BPP">#REF!</definedName>
    <definedName name="BreakPoint" localSheetId="2">#REF!</definedName>
    <definedName name="BreakPoint" localSheetId="4">#REF!</definedName>
    <definedName name="BreakPoint">#REF!</definedName>
    <definedName name="BRGL" localSheetId="2">#REF!</definedName>
    <definedName name="BRGL" localSheetId="4">#REF!</definedName>
    <definedName name="BRGL">#REF!</definedName>
    <definedName name="BS">#N/A</definedName>
    <definedName name="BS_DATA_APR" localSheetId="2">IF(ISERROR(INDEX(#REF!,MATCH(#REF!,#REF!,0))),0,INDEX(#REF!,MATCH(#REF!,#REF!,0)))</definedName>
    <definedName name="BS_DATA_APR" localSheetId="4">IF(ISERROR(INDEX(#REF!,MATCH(#REF!,#REF!,0))),0,INDEX(#REF!,MATCH(#REF!,#REF!,0)))</definedName>
    <definedName name="BS_DATA_APR">IF(ISERROR(INDEX(#REF!,MATCH(#REF!,#REF!,0))),0,INDEX(#REF!,MATCH(#REF!,#REF!,0)))</definedName>
    <definedName name="BS_DATA_AUG" localSheetId="2">IF(ISERROR(INDEX(#REF!,MATCH(#REF!,#REF!,0))),0,INDEX(#REF!,MATCH(#REF!,#REF!,0)))</definedName>
    <definedName name="BS_DATA_AUG" localSheetId="4">IF(ISERROR(INDEX(#REF!,MATCH(#REF!,#REF!,0))),0,INDEX(#REF!,MATCH(#REF!,#REF!,0)))</definedName>
    <definedName name="BS_DATA_AUG">IF(ISERROR(INDEX(#REF!,MATCH(#REF!,#REF!,0))),0,INDEX(#REF!,MATCH(#REF!,#REF!,0)))</definedName>
    <definedName name="BS_DATA_DEC" localSheetId="2">IF(ISERROR(INDEX(#REF!,MATCH(#REF!,#REF!,0))),0,INDEX(#REF!,MATCH(#REF!,#REF!,0)))</definedName>
    <definedName name="BS_DATA_DEC" localSheetId="4">IF(ISERROR(INDEX(#REF!,MATCH(#REF!,#REF!,0))),0,INDEX(#REF!,MATCH(#REF!,#REF!,0)))</definedName>
    <definedName name="BS_DATA_DEC">IF(ISERROR(INDEX(#REF!,MATCH(#REF!,#REF!,0))),0,INDEX(#REF!,MATCH(#REF!,#REF!,0)))</definedName>
    <definedName name="BS_DATA_DECLAST" localSheetId="2">IF(ISERROR(INDEX(#REF!,MATCH(#REF!,#REF!,0))),0,INDEX(#REF!,MATCH(#REF!,#REF!,0)))</definedName>
    <definedName name="BS_DATA_DECLAST" localSheetId="4">IF(ISERROR(INDEX(#REF!,MATCH(#REF!,#REF!,0))),0,INDEX(#REF!,MATCH(#REF!,#REF!,0)))</definedName>
    <definedName name="BS_DATA_DECLAST">IF(ISERROR(INDEX(#REF!,MATCH(#REF!,#REF!,0))),0,INDEX(#REF!,MATCH(#REF!,#REF!,0)))</definedName>
    <definedName name="BS_DATA_FEB" localSheetId="2">IF(ISERROR(INDEX(#REF!,MATCH(#REF!,#REF!,0))),0,INDEX(#REF!,MATCH(#REF!,#REF!,0)))</definedName>
    <definedName name="BS_DATA_FEB" localSheetId="4">IF(ISERROR(INDEX(#REF!,MATCH(#REF!,#REF!,0))),0,INDEX(#REF!,MATCH(#REF!,#REF!,0)))</definedName>
    <definedName name="BS_DATA_FEB">IF(ISERROR(INDEX(#REF!,MATCH(#REF!,#REF!,0))),0,INDEX(#REF!,MATCH(#REF!,#REF!,0)))</definedName>
    <definedName name="BS_DATA_JAN" localSheetId="2">IF(ISERROR(INDEX(#REF!,MATCH(#REF!,#REF!,0))),0,INDEX(#REF!,MATCH(#REF!,#REF!,0)))</definedName>
    <definedName name="BS_DATA_JAN" localSheetId="4">IF(ISERROR(INDEX(#REF!,MATCH(#REF!,#REF!,0))),0,INDEX(#REF!,MATCH(#REF!,#REF!,0)))</definedName>
    <definedName name="BS_DATA_JAN">IF(ISERROR(INDEX(#REF!,MATCH(#REF!,#REF!,0))),0,INDEX(#REF!,MATCH(#REF!,#REF!,0)))</definedName>
    <definedName name="BS_DATA_JUL" localSheetId="2">IF(ISERROR(INDEX(#REF!,MATCH(#REF!,#REF!,0))),0,INDEX(#REF!,MATCH(#REF!,#REF!,0)))</definedName>
    <definedName name="BS_DATA_JUL" localSheetId="4">IF(ISERROR(INDEX(#REF!,MATCH(#REF!,#REF!,0))),0,INDEX(#REF!,MATCH(#REF!,#REF!,0)))</definedName>
    <definedName name="BS_DATA_JUL">IF(ISERROR(INDEX(#REF!,MATCH(#REF!,#REF!,0))),0,INDEX(#REF!,MATCH(#REF!,#REF!,0)))</definedName>
    <definedName name="BS_DATA_JUN" localSheetId="2">IF(ISERROR(INDEX(#REF!,MATCH(#REF!,#REF!,0))),0,INDEX(#REF!,MATCH(#REF!,#REF!,0)))</definedName>
    <definedName name="BS_DATA_JUN" localSheetId="4">IF(ISERROR(INDEX(#REF!,MATCH(#REF!,#REF!,0))),0,INDEX(#REF!,MATCH(#REF!,#REF!,0)))</definedName>
    <definedName name="BS_DATA_JUN">IF(ISERROR(INDEX(#REF!,MATCH(#REF!,#REF!,0))),0,INDEX(#REF!,MATCH(#REF!,#REF!,0)))</definedName>
    <definedName name="BS_DATA_MAR" localSheetId="2">IF(ISERROR(INDEX(#REF!,MATCH(#REF!,#REF!,0))),0,INDEX(#REF!,MATCH(#REF!,#REF!,0)))</definedName>
    <definedName name="BS_DATA_MAR" localSheetId="4">IF(ISERROR(INDEX(#REF!,MATCH(#REF!,#REF!,0))),0,INDEX(#REF!,MATCH(#REF!,#REF!,0)))</definedName>
    <definedName name="BS_DATA_MAR">IF(ISERROR(INDEX(#REF!,MATCH(#REF!,#REF!,0))),0,INDEX(#REF!,MATCH(#REF!,#REF!,0)))</definedName>
    <definedName name="BS_DATA_MAY" localSheetId="2">IF(ISERROR(INDEX(#REF!,MATCH(#REF!,#REF!,0))),0,INDEX(#REF!,MATCH(#REF!,#REF!,0)))</definedName>
    <definedName name="BS_DATA_MAY" localSheetId="4">IF(ISERROR(INDEX(#REF!,MATCH(#REF!,#REF!,0))),0,INDEX(#REF!,MATCH(#REF!,#REF!,0)))</definedName>
    <definedName name="BS_DATA_MAY">IF(ISERROR(INDEX(#REF!,MATCH(#REF!,#REF!,0))),0,INDEX(#REF!,MATCH(#REF!,#REF!,0)))</definedName>
    <definedName name="BS_DATA_NOV" localSheetId="2">IF(ISERROR(INDEX(#REF!,MATCH(#REF!,#REF!,0))),0,INDEX(#REF!,MATCH(#REF!,#REF!,0)))</definedName>
    <definedName name="BS_DATA_NOV" localSheetId="4">IF(ISERROR(INDEX(#REF!,MATCH(#REF!,#REF!,0))),0,INDEX(#REF!,MATCH(#REF!,#REF!,0)))</definedName>
    <definedName name="BS_DATA_NOV">IF(ISERROR(INDEX(#REF!,MATCH(#REF!,#REF!,0))),0,INDEX(#REF!,MATCH(#REF!,#REF!,0)))</definedName>
    <definedName name="BS_DATA_OCT" localSheetId="2">IF(ISERROR(INDEX(#REF!,MATCH(#REF!,#REF!,0))),0,INDEX(#REF!,MATCH(#REF!,#REF!,0)))</definedName>
    <definedName name="BS_DATA_OCT" localSheetId="4">IF(ISERROR(INDEX(#REF!,MATCH(#REF!,#REF!,0))),0,INDEX(#REF!,MATCH(#REF!,#REF!,0)))</definedName>
    <definedName name="BS_DATA_OCT">IF(ISERROR(INDEX(#REF!,MATCH(#REF!,#REF!,0))),0,INDEX(#REF!,MATCH(#REF!,#REF!,0)))</definedName>
    <definedName name="BS_DATA_SEP" localSheetId="2">IF(ISERROR(INDEX(#REF!,MATCH(#REF!,#REF!,0))),0,INDEX(#REF!,MATCH(#REF!,#REF!,0)))</definedName>
    <definedName name="BS_DATA_SEP" localSheetId="4">IF(ISERROR(INDEX(#REF!,MATCH(#REF!,#REF!,0))),0,INDEX(#REF!,MATCH(#REF!,#REF!,0)))</definedName>
    <definedName name="BS_DATA_SEP">IF(ISERROR(INDEX(#REF!,MATCH(#REF!,#REF!,0))),0,INDEX(#REF!,MATCH(#REF!,#REF!,0)))</definedName>
    <definedName name="BS_REP">#N/A</definedName>
    <definedName name="BS_REPO">#N/A</definedName>
    <definedName name="BS_TUBO_APR" localSheetId="2">IF(ISERROR(INDEX(#REF!,MATCH(#REF!,#REF!,0))),0,INDEX(#REF!,MATCH(#REF!,#REF!,0)))</definedName>
    <definedName name="BS_TUBO_APR" localSheetId="4">IF(ISERROR(INDEX(#REF!,MATCH(#REF!,#REF!,0))),0,INDEX(#REF!,MATCH(#REF!,#REF!,0)))</definedName>
    <definedName name="BS_TUBO_APR">IF(ISERROR(INDEX(#REF!,MATCH(#REF!,#REF!,0))),0,INDEX(#REF!,MATCH(#REF!,#REF!,0)))</definedName>
    <definedName name="BS_TUBO_AUG" localSheetId="2">IF(ISERROR(INDEX(#REF!,MATCH(#REF!,#REF!,0))),0,INDEX(#REF!,MATCH(#REF!,#REF!,0)))</definedName>
    <definedName name="BS_TUBO_AUG" localSheetId="4">IF(ISERROR(INDEX(#REF!,MATCH(#REF!,#REF!,0))),0,INDEX(#REF!,MATCH(#REF!,#REF!,0)))</definedName>
    <definedName name="BS_TUBO_AUG">IF(ISERROR(INDEX(#REF!,MATCH(#REF!,#REF!,0))),0,INDEX(#REF!,MATCH(#REF!,#REF!,0)))</definedName>
    <definedName name="BS_TUBO_DEC" localSheetId="2">IF(ISERROR(INDEX(#REF!,MATCH(#REF!,#REF!,0))),0,INDEX(#REF!,MATCH(#REF!,#REF!,0)))</definedName>
    <definedName name="BS_TUBO_DEC" localSheetId="4">IF(ISERROR(INDEX(#REF!,MATCH(#REF!,#REF!,0))),0,INDEX(#REF!,MATCH(#REF!,#REF!,0)))</definedName>
    <definedName name="BS_TUBO_DEC">IF(ISERROR(INDEX(#REF!,MATCH(#REF!,#REF!,0))),0,INDEX(#REF!,MATCH(#REF!,#REF!,0)))</definedName>
    <definedName name="BS_TUBO_FEB" localSheetId="2">IF(ISERROR(INDEX(#REF!,MATCH(#REF!,#REF!,0))),0,INDEX(#REF!,MATCH(#REF!,#REF!,0)))</definedName>
    <definedName name="BS_TUBO_FEB" localSheetId="4">IF(ISERROR(INDEX(#REF!,MATCH(#REF!,#REF!,0))),0,INDEX(#REF!,MATCH(#REF!,#REF!,0)))</definedName>
    <definedName name="BS_TUBO_FEB">IF(ISERROR(INDEX(#REF!,MATCH(#REF!,#REF!,0))),0,INDEX(#REF!,MATCH(#REF!,#REF!,0)))</definedName>
    <definedName name="BS_TUBO_JAN" localSheetId="2">IF(ISERROR(INDEX(#REF!,MATCH(#REF!,#REF!,0))),0,INDEX(#REF!,MATCH(#REF!,#REF!,0)))</definedName>
    <definedName name="BS_TUBO_JAN" localSheetId="4">IF(ISERROR(INDEX(#REF!,MATCH(#REF!,#REF!,0))),0,INDEX(#REF!,MATCH(#REF!,#REF!,0)))</definedName>
    <definedName name="BS_TUBO_JAN">IF(ISERROR(INDEX(#REF!,MATCH(#REF!,#REF!,0))),0,INDEX(#REF!,MATCH(#REF!,#REF!,0)))</definedName>
    <definedName name="BS_TUBO_JUL" localSheetId="2">IF(ISERROR(INDEX(#REF!,MATCH(#REF!,#REF!,0))),0,INDEX(#REF!,MATCH(#REF!,#REF!,0)))</definedName>
    <definedName name="BS_TUBO_JUL" localSheetId="4">IF(ISERROR(INDEX(#REF!,MATCH(#REF!,#REF!,0))),0,INDEX(#REF!,MATCH(#REF!,#REF!,0)))</definedName>
    <definedName name="BS_TUBO_JUL">IF(ISERROR(INDEX(#REF!,MATCH(#REF!,#REF!,0))),0,INDEX(#REF!,MATCH(#REF!,#REF!,0)))</definedName>
    <definedName name="BS_TUBO_JUN" localSheetId="2">IF(ISERROR(INDEX(#REF!,MATCH(#REF!,#REF!,0))),0,INDEX(#REF!,MATCH(#REF!,#REF!,0)))</definedName>
    <definedName name="BS_TUBO_JUN" localSheetId="4">IF(ISERROR(INDEX(#REF!,MATCH(#REF!,#REF!,0))),0,INDEX(#REF!,MATCH(#REF!,#REF!,0)))</definedName>
    <definedName name="BS_TUBO_JUN">IF(ISERROR(INDEX(#REF!,MATCH(#REF!,#REF!,0))),0,INDEX(#REF!,MATCH(#REF!,#REF!,0)))</definedName>
    <definedName name="BS_TUBO_MAR" localSheetId="2">IF(ISERROR(INDEX(#REF!,MATCH(#REF!,#REF!,0))),0,INDEX(#REF!,MATCH(#REF!,#REF!,0)))</definedName>
    <definedName name="BS_TUBO_MAR" localSheetId="4">IF(ISERROR(INDEX(#REF!,MATCH(#REF!,#REF!,0))),0,INDEX(#REF!,MATCH(#REF!,#REF!,0)))</definedName>
    <definedName name="BS_TUBO_MAR">IF(ISERROR(INDEX(#REF!,MATCH(#REF!,#REF!,0))),0,INDEX(#REF!,MATCH(#REF!,#REF!,0)))</definedName>
    <definedName name="BS_TUBO_MAY" localSheetId="2">IF(ISERROR(INDEX(#REF!,MATCH(#REF!,#REF!,0))),0,INDEX(#REF!,MATCH(#REF!,#REF!,0)))</definedName>
    <definedName name="BS_TUBO_MAY" localSheetId="4">IF(ISERROR(INDEX(#REF!,MATCH(#REF!,#REF!,0))),0,INDEX(#REF!,MATCH(#REF!,#REF!,0)))</definedName>
    <definedName name="BS_TUBO_MAY">IF(ISERROR(INDEX(#REF!,MATCH(#REF!,#REF!,0))),0,INDEX(#REF!,MATCH(#REF!,#REF!,0)))</definedName>
    <definedName name="BS_TUBO_NOV" localSheetId="2">IF(ISERROR(INDEX(#REF!,MATCH(#REF!,#REF!,0))),0,INDEX(#REF!,MATCH(#REF!,#REF!,0)))</definedName>
    <definedName name="BS_TUBO_NOV" localSheetId="4">IF(ISERROR(INDEX(#REF!,MATCH(#REF!,#REF!,0))),0,INDEX(#REF!,MATCH(#REF!,#REF!,0)))</definedName>
    <definedName name="BS_TUBO_NOV">IF(ISERROR(INDEX(#REF!,MATCH(#REF!,#REF!,0))),0,INDEX(#REF!,MATCH(#REF!,#REF!,0)))</definedName>
    <definedName name="BS_TUBO_OCT" localSheetId="2">IF(ISERROR(INDEX(#REF!,MATCH(#REF!,#REF!,0))),0,INDEX(#REF!,MATCH(#REF!,#REF!,0)))</definedName>
    <definedName name="BS_TUBO_OCT" localSheetId="4">IF(ISERROR(INDEX(#REF!,MATCH(#REF!,#REF!,0))),0,INDEX(#REF!,MATCH(#REF!,#REF!,0)))</definedName>
    <definedName name="BS_TUBO_OCT">IF(ISERROR(INDEX(#REF!,MATCH(#REF!,#REF!,0))),0,INDEX(#REF!,MATCH(#REF!,#REF!,0)))</definedName>
    <definedName name="BS_TUBO_SEP" localSheetId="2">IF(ISERROR(INDEX(#REF!,MATCH(#REF!,#REF!,0))),0,INDEX(#REF!,MATCH(#REF!,#REF!,0)))</definedName>
    <definedName name="BS_TUBO_SEP" localSheetId="4">IF(ISERROR(INDEX(#REF!,MATCH(#REF!,#REF!,0))),0,INDEX(#REF!,MATCH(#REF!,#REF!,0)))</definedName>
    <definedName name="BS_TUBO_SEP">IF(ISERROR(INDEX(#REF!,MATCH(#REF!,#REF!,0))),0,INDEX(#REF!,MATCH(#REF!,#REF!,0)))</definedName>
    <definedName name="BSDT1" localSheetId="2">#REF!</definedName>
    <definedName name="BSDT1" localSheetId="4">#REF!</definedName>
    <definedName name="BSDT1">#REF!</definedName>
    <definedName name="BSDT2" localSheetId="2">#REF!</definedName>
    <definedName name="BSDT2" localSheetId="4">#REF!</definedName>
    <definedName name="BSDT2">#REF!</definedName>
    <definedName name="bswip">#REF!</definedName>
    <definedName name="BTL" localSheetId="2">#REF!</definedName>
    <definedName name="btl" localSheetId="4">[2]GL!#REF!</definedName>
    <definedName name="BTL">#REF!</definedName>
    <definedName name="BTLGS" localSheetId="2">#REF!</definedName>
    <definedName name="BTLGS" localSheetId="4">#REF!</definedName>
    <definedName name="BTLGS">#REF!</definedName>
    <definedName name="bu">[12]Info!$C$6</definedName>
    <definedName name="budg">[12]Info!$C$6</definedName>
    <definedName name="BULAN" localSheetId="2">#REF!</definedName>
    <definedName name="BULAN" localSheetId="4">#REF!</definedName>
    <definedName name="BULAN" localSheetId="0">#REF!,#REF!,#REF!,#REF!,#REF!,#REF!,#REF!,#REF!,#REF!,#REF!,#REF!,#REF!,#REF!,#REF!,#REF!,#REF!,#REF!,#REF!</definedName>
    <definedName name="BULAN">#REF!</definedName>
    <definedName name="BUSH">#REF!</definedName>
    <definedName name="businesstype">#REF!</definedName>
    <definedName name="bw">#REF!</definedName>
    <definedName name="BYAU">#REF!</definedName>
    <definedName name="BYLIT">#REF!</definedName>
    <definedName name="BYLL">#REF!</definedName>
    <definedName name="BYMHD">#REF!</definedName>
    <definedName name="BYSAR">#REF!</definedName>
    <definedName name="C_">#REF!</definedName>
    <definedName name="caforward">#REF!</definedName>
    <definedName name="calendar">#REF!</definedName>
    <definedName name="Camareng">#REF!</definedName>
    <definedName name="CAPGAINS" localSheetId="2">#REF!</definedName>
    <definedName name="CAPGAINS" localSheetId="4">#REF!</definedName>
    <definedName name="CAPGAINS">#REF!</definedName>
    <definedName name="CAPLOSS" localSheetId="2">#REF!</definedName>
    <definedName name="CAPLOSS" localSheetId="4">#REF!</definedName>
    <definedName name="CAPLOSS">#REF!</definedName>
    <definedName name="CAPPAIDINEXCESSOFPARVALUE" localSheetId="4">#REF!</definedName>
    <definedName name="CAPPAIDINEXCESSOFPARVALUE" localSheetId="0">#REF!</definedName>
    <definedName name="CAPPAIDINEXCESSOFPARVALUE">#REF!</definedName>
    <definedName name="CARI">#REF!</definedName>
    <definedName name="Casfl01" localSheetId="1" hidden="1">{#N/A,#N/A,FALSE,"Aging Summary";#N/A,#N/A,FALSE,"Ratio Analysis";#N/A,#N/A,FALSE,"Test 120 Day Accts";#N/A,#N/A,FALSE,"Tickmarks"}</definedName>
    <definedName name="Casfl01" localSheetId="2" hidden="1">{#N/A,#N/A,FALSE,"Aging Summary";#N/A,#N/A,FALSE,"Ratio Analysis";#N/A,#N/A,FALSE,"Test 120 Day Accts";#N/A,#N/A,FALSE,"Tickmarks"}</definedName>
    <definedName name="Casfl01" localSheetId="4" hidden="1">{#N/A,#N/A,FALSE,"Aging Summary";#N/A,#N/A,FALSE,"Ratio Analysis";#N/A,#N/A,FALSE,"Test 120 Day Accts";#N/A,#N/A,FALSE,"Tickmarks"}</definedName>
    <definedName name="Casfl01" localSheetId="0" hidden="1">{#N/A,#N/A,FALSE,"Aging Summary";#N/A,#N/A,FALSE,"Ratio Analysis";#N/A,#N/A,FALSE,"Test 120 Day Accts";#N/A,#N/A,FALSE,"Tickmarks"}</definedName>
    <definedName name="Casfl01" hidden="1">{#N/A,#N/A,FALSE,"Aging Summary";#N/A,#N/A,FALSE,"Ratio Analysis";#N/A,#N/A,FALSE,"Test 120 Day Accts";#N/A,#N/A,FALSE,"Tickmarks"}</definedName>
    <definedName name="CASH" localSheetId="2">#REF!</definedName>
    <definedName name="CASH" localSheetId="4">#REF!</definedName>
    <definedName name="CASH" localSheetId="0">#REF!</definedName>
    <definedName name="CASH">#REF!</definedName>
    <definedName name="Cash_FCast1" localSheetId="2">#REF!</definedName>
    <definedName name="Cash_FCast1" localSheetId="4">#REF!</definedName>
    <definedName name="Cash_FCast1">#REF!</definedName>
    <definedName name="Cash_FCast2" localSheetId="2">#REF!</definedName>
    <definedName name="Cash_FCast2" localSheetId="4">#REF!</definedName>
    <definedName name="Cash_FCast2">#REF!</definedName>
    <definedName name="Cash_NetFlow1" localSheetId="2">#REF!</definedName>
    <definedName name="Cash_NetFlow1" localSheetId="4">#REF!</definedName>
    <definedName name="Cash_NetFlow1">#REF!</definedName>
    <definedName name="Cash_NetFlow2">#REF!</definedName>
    <definedName name="Cash_Period">#REF!</definedName>
    <definedName name="Cash_RepEnt1">#REF!</definedName>
    <definedName name="Cash_RepEnt2">#REF!</definedName>
    <definedName name="cashflow" localSheetId="1" hidden="1">{#N/A,#N/A,FALSE,"Aging Summary";#N/A,#N/A,FALSE,"Ratio Analysis";#N/A,#N/A,FALSE,"Test 120 Day Accts";#N/A,#N/A,FALSE,"Tickmarks"}</definedName>
    <definedName name="cashflow" localSheetId="2" hidden="1">{#N/A,#N/A,FALSE,"Aging Summary";#N/A,#N/A,FALSE,"Ratio Analysis";#N/A,#N/A,FALSE,"Test 120 Day Accts";#N/A,#N/A,FALSE,"Tickmarks"}</definedName>
    <definedName name="cashflow" localSheetId="4" hidden="1">{#N/A,#N/A,FALSE,"Aging Summary";#N/A,#N/A,FALSE,"Ratio Analysis";#N/A,#N/A,FALSE,"Test 120 Day Accts";#N/A,#N/A,FALSE,"Tickmarks"}</definedName>
    <definedName name="cashflow" hidden="1">{#N/A,#N/A,FALSE,"Aging Summary";#N/A,#N/A,FALSE,"Ratio Analysis";#N/A,#N/A,FALSE,"Test 120 Day Accts";#N/A,#N/A,FALSE,"Tickmarks"}</definedName>
    <definedName name="CASHTIMEDEPOSIT" localSheetId="2">#REF!</definedName>
    <definedName name="CASHTIMEDEPOSIT" localSheetId="4">#REF!</definedName>
    <definedName name="CASHTIMEDEPOSIT" localSheetId="0">#REF!</definedName>
    <definedName name="CASHTIMEDEPOSIT">#REF!</definedName>
    <definedName name="Cathay_Pacific" localSheetId="2">#REF!</definedName>
    <definedName name="Cathay_Pacific" localSheetId="4">#REF!</definedName>
    <definedName name="Cathay_Pacific">#REF!</definedName>
    <definedName name="CC">#REF!</definedName>
    <definedName name="CC_GT">#REF!</definedName>
    <definedName name="CE" localSheetId="4">#REF!</definedName>
    <definedName name="CE">#REF!</definedName>
    <definedName name="CF" localSheetId="2">#REF!</definedName>
    <definedName name="CF" localSheetId="4">'[13]BS-RTI'!#REF!</definedName>
    <definedName name="CF" localSheetId="0">#REF!</definedName>
    <definedName name="CF">#REF!</definedName>
    <definedName name="CF_1" localSheetId="4">#REF!</definedName>
    <definedName name="CF_1">#REF!</definedName>
    <definedName name="CF_2" localSheetId="4">#REF!</definedName>
    <definedName name="CF_2">#REF!</definedName>
    <definedName name="CF_Date2">#REF!</definedName>
    <definedName name="CF_Date3">#REF!</definedName>
    <definedName name="CGM">#N/A</definedName>
    <definedName name="CH" localSheetId="2">#REF!</definedName>
    <definedName name="CH" localSheetId="4">#REF!</definedName>
    <definedName name="CH">#REF!</definedName>
    <definedName name="Chart" localSheetId="2">#REF!</definedName>
    <definedName name="Chart" localSheetId="4">#REF!</definedName>
    <definedName name="Chart">#REF!</definedName>
    <definedName name="Chart1" localSheetId="2">#REF!</definedName>
    <definedName name="Chart1" localSheetId="4">#REF!</definedName>
    <definedName name="Chart1">#REF!</definedName>
    <definedName name="Chart2">#REF!</definedName>
    <definedName name="Chart3">#REF!</definedName>
    <definedName name="Chart4">#REF!</definedName>
    <definedName name="Cikampek">#REF!</definedName>
    <definedName name="cip">#REF!</definedName>
    <definedName name="CIPHSJ" hidden="1">#REF!</definedName>
    <definedName name="Citarum">#REF!</definedName>
    <definedName name="clear2" localSheetId="0" hidden="1">#REF!</definedName>
    <definedName name="clear2" hidden="1">#REF!</definedName>
    <definedName name="Client">#REF!</definedName>
    <definedName name="Coa">#REF!</definedName>
    <definedName name="code">#REF!</definedName>
    <definedName name="COGS" localSheetId="2">#REF!</definedName>
    <definedName name="COGS" localSheetId="4">'[11]Income Statement-May 2004'!#REF!</definedName>
    <definedName name="COGS">#REF!</definedName>
    <definedName name="COGS_1" localSheetId="4">#REF!</definedName>
    <definedName name="COGS_1">#REF!</definedName>
    <definedName name="COGS_2" localSheetId="4">#REF!</definedName>
    <definedName name="COGS_2">#REF!</definedName>
    <definedName name="ColorArea">#REF!</definedName>
    <definedName name="commnd" localSheetId="4">#REF!</definedName>
    <definedName name="commnd">#REF!</definedName>
    <definedName name="COMMSTOCKSUBSCRIPTIONRECEIVABLE" localSheetId="4">#REF!</definedName>
    <definedName name="COMMSTOCKSUBSCRIPTIONRECEIVABLE" localSheetId="0">#REF!</definedName>
    <definedName name="COMMSTOCKSUBSCRIPTIONRECEIVABLE">#REF!</definedName>
    <definedName name="companyofficer">#REF!</definedName>
    <definedName name="computer">#REF!</definedName>
    <definedName name="Con">#REF!</definedName>
    <definedName name="contr_jk">#REF!</definedName>
    <definedName name="contr_sb">#REF!</definedName>
    <definedName name="conv" localSheetId="4">#REF!</definedName>
    <definedName name="conv">#REF!</definedName>
    <definedName name="CONVERTIBLENOTES" localSheetId="4">#REF!</definedName>
    <definedName name="CONVERTIBLENOTES" localSheetId="0">#REF!</definedName>
    <definedName name="CONVERTIBLENOTES">#REF!</definedName>
    <definedName name="cooperation">#REF!</definedName>
    <definedName name="copy" localSheetId="4">#REF!</definedName>
    <definedName name="copy" localSheetId="0">#REF!</definedName>
    <definedName name="copy">#REF!</definedName>
    <definedName name="Corporate">#REF!</definedName>
    <definedName name="COST">#N/A</definedName>
    <definedName name="costbegbalBuildingsandimprovements" localSheetId="2">#REF!</definedName>
    <definedName name="costbegbalBuildingsandimprovements" localSheetId="4">#REF!</definedName>
    <definedName name="costbegbalBuildingsandimprovements" localSheetId="0">#REF!</definedName>
    <definedName name="costbegbalBuildingsandimprovements">#REF!</definedName>
    <definedName name="costbegbalBuildingsandimprovements_1" localSheetId="4">#REF!</definedName>
    <definedName name="costbegbalBuildingsandimprovements_1">#REF!</definedName>
    <definedName name="costbegbalBuildingsandimprovements_2" localSheetId="4">#REF!</definedName>
    <definedName name="costbegbalBuildingsandimprovements_2">#REF!</definedName>
    <definedName name="costbegbalCIP" localSheetId="4">#REF!</definedName>
    <definedName name="costbegbalCIP" localSheetId="0">#REF!</definedName>
    <definedName name="costbegbalCIP">#REF!</definedName>
    <definedName name="costbegbalCIP_1" localSheetId="4">#REF!</definedName>
    <definedName name="costbegbalCIP_1">#REF!</definedName>
    <definedName name="costbegbalCIP_2" localSheetId="4">#REF!</definedName>
    <definedName name="costbegbalCIP_2">#REF!</definedName>
    <definedName name="costbegbalfurniture_Fixture" localSheetId="4">#REF!</definedName>
    <definedName name="costbegbalfurniture_Fixture" localSheetId="0">#REF!</definedName>
    <definedName name="costbegbalfurniture_Fixture">#REF!</definedName>
    <definedName name="costbegbalfurniture_Fixture_1" localSheetId="4">#REF!</definedName>
    <definedName name="costbegbalfurniture_Fixture_1">#REF!</definedName>
    <definedName name="costbegbalfurniture_Fixture_2" localSheetId="4">#REF!</definedName>
    <definedName name="costbegbalfurniture_Fixture_2">#REF!</definedName>
    <definedName name="costbegbalLandandlandrights" localSheetId="4">#REF!</definedName>
    <definedName name="costbegbalLandandlandrights" localSheetId="0">#REF!</definedName>
    <definedName name="costbegbalLandandlandrights">#REF!</definedName>
    <definedName name="costbegbalLandandlandrights_1" localSheetId="4">#REF!</definedName>
    <definedName name="costbegbalLandandlandrights_1">#REF!</definedName>
    <definedName name="costbegbalLandandlandrights_2" localSheetId="4">#REF!</definedName>
    <definedName name="costbegbalLandandlandrights_2">#REF!</definedName>
    <definedName name="costbegbalLandimprovements" localSheetId="4">#REF!</definedName>
    <definedName name="costbegbalLandimprovements" localSheetId="0">#REF!</definedName>
    <definedName name="costbegbalLandimprovements">#REF!</definedName>
    <definedName name="costbegbalLandimprovements_1" localSheetId="4">#REF!</definedName>
    <definedName name="costbegbalLandimprovements_1">#REF!</definedName>
    <definedName name="costbegbalLandimprovements_2" localSheetId="4">#REF!</definedName>
    <definedName name="costbegbalLandimprovements_2">#REF!</definedName>
    <definedName name="costbegbalLease" localSheetId="4">#REF!</definedName>
    <definedName name="costbegbalLease" localSheetId="0">#REF!</definedName>
    <definedName name="costbegbalLease">#REF!</definedName>
    <definedName name="costbegbalLease_1" localSheetId="4">#REF!</definedName>
    <definedName name="costbegbalLease_1">#REF!</definedName>
    <definedName name="costbegbalLease_2" localSheetId="4">#REF!</definedName>
    <definedName name="costbegbalLease_2">#REF!</definedName>
    <definedName name="costbegbalMachineryandequipment" localSheetId="4">#REF!</definedName>
    <definedName name="costbegbalMachineryandequipment" localSheetId="0">#REF!</definedName>
    <definedName name="costbegbalMachineryandequipment">#REF!</definedName>
    <definedName name="costbegbalMachineryandequipment_1" localSheetId="4">#REF!</definedName>
    <definedName name="costbegbalMachineryandequipment_1">#REF!</definedName>
    <definedName name="costbegbalMachineryandequipment_2" localSheetId="4">#REF!</definedName>
    <definedName name="costbegbalMachineryandequipment_2">#REF!</definedName>
    <definedName name="costbegbalMatureplantations" localSheetId="4">#REF!</definedName>
    <definedName name="costbegbalMatureplantations" localSheetId="0">#REF!</definedName>
    <definedName name="costbegbalMatureplantations">#REF!</definedName>
    <definedName name="costbegbalMatureplantations_1" localSheetId="4">#REF!</definedName>
    <definedName name="costbegbalMatureplantations_1">#REF!</definedName>
    <definedName name="costbegbalMatureplantations_2" localSheetId="4">#REF!</definedName>
    <definedName name="costbegbalMatureplantations_2">#REF!</definedName>
    <definedName name="costbegbalOfficeequipment" localSheetId="4">#REF!</definedName>
    <definedName name="costbegbalOfficeequipment" localSheetId="0">#REF!</definedName>
    <definedName name="costbegbalOfficeequipment">#REF!</definedName>
    <definedName name="costbegbalOfficeequipment_1" localSheetId="4">#REF!</definedName>
    <definedName name="costbegbalOfficeequipment_1">#REF!</definedName>
    <definedName name="costbegbalOfficeequipment_2" localSheetId="4">#REF!</definedName>
    <definedName name="costbegbalOfficeequipment_2">#REF!</definedName>
    <definedName name="costbegbalTelecommunicationsequipment" localSheetId="4">#REF!</definedName>
    <definedName name="costbegbalTelecommunicationsequipment" localSheetId="0">#REF!</definedName>
    <definedName name="costbegbalTelecommunicationsequipment">#REF!</definedName>
    <definedName name="costbegbalTelecommunicationsequipment_1" localSheetId="4">#REF!</definedName>
    <definedName name="costbegbalTelecommunicationsequipment_1">#REF!</definedName>
    <definedName name="costbegbalTelecommunicationsequipment_2" localSheetId="4">#REF!</definedName>
    <definedName name="costbegbalTelecommunicationsequipment_2">#REF!</definedName>
    <definedName name="costbegbalTransportationequipment" localSheetId="4">#REF!</definedName>
    <definedName name="costbegbalTransportationequipment" localSheetId="0">#REF!</definedName>
    <definedName name="costbegbalTransportationequipment">#REF!</definedName>
    <definedName name="costbegbalTransportationequipment_1" localSheetId="4">#REF!</definedName>
    <definedName name="costbegbalTransportationequipment_1">#REF!</definedName>
    <definedName name="costbegbalTransportationequipment_2" localSheetId="4">#REF!</definedName>
    <definedName name="costbegbalTransportationequipment_2">#REF!</definedName>
    <definedName name="costbegbalTransportationequi栤ment" localSheetId="4">#REF!</definedName>
    <definedName name="costbegbalTransportationequi栤ment" localSheetId="0">#REF!</definedName>
    <definedName name="costbegbalTransportationequi栤ment">#REF!</definedName>
    <definedName name="costbegbalTransportationequi栤ment_1" localSheetId="4">#REF!</definedName>
    <definedName name="costbegbalTransportationequi栤ment_1">#REF!</definedName>
    <definedName name="costbegbalTransportationequi栤ment_2" localSheetId="4">#REF!</definedName>
    <definedName name="costbegbalTransportationequi栤ment_2">#REF!</definedName>
    <definedName name="cover" localSheetId="4">#REF!</definedName>
    <definedName name="cover">#REF!</definedName>
    <definedName name="cover2" localSheetId="2" hidden="1">{#N/A,#N/A,FALSE,"Aging Summary";#N/A,#N/A,FALSE,"Ratio Analysis";#N/A,#N/A,FALSE,"Test 120 Day Accts";#N/A,#N/A,FALSE,"Tickmarks"}</definedName>
    <definedName name="cover2" localSheetId="4" hidden="1">{#N/A,#N/A,FALSE,"Aging Summary";#N/A,#N/A,FALSE,"Ratio Analysis";#N/A,#N/A,FALSE,"Test 120 Day Accts";#N/A,#N/A,FALSE,"Tickmarks"}</definedName>
    <definedName name="cover2" hidden="1">{#N/A,#N/A,FALSE,"Aging Summary";#N/A,#N/A,FALSE,"Ratio Analysis";#N/A,#N/A,FALSE,"Test 120 Day Accts";#N/A,#N/A,FALSE,"Tickmarks"}</definedName>
    <definedName name="CPF_1" localSheetId="2">#REF!</definedName>
    <definedName name="CPF_1" localSheetId="4">#REF!</definedName>
    <definedName name="CPF_1">#REF!</definedName>
    <definedName name="CPF_2" localSheetId="2">#REF!</definedName>
    <definedName name="CPF_2" localSheetId="4">#REF!</definedName>
    <definedName name="CPF_2">#REF!</definedName>
    <definedName name="CPF_3" localSheetId="2">#REF!</definedName>
    <definedName name="CPF_3" localSheetId="4">#REF!</definedName>
    <definedName name="CPF_3">#REF!</definedName>
    <definedName name="CPF_4">#REF!</definedName>
    <definedName name="CPF_5">#REF!</definedName>
    <definedName name="CPF_6">#REF!</definedName>
    <definedName name="_xlnm.Criteria">#REF!</definedName>
    <definedName name="CS">#REF!</definedName>
    <definedName name="csDesignMode">1</definedName>
    <definedName name="Curr">#REF!</definedName>
    <definedName name="CURRLTDDEBTS" localSheetId="2">#REF!</definedName>
    <definedName name="CURRLTDDEBTS" localSheetId="4">#REF!</definedName>
    <definedName name="CURRLTDDEBTS" localSheetId="0">#REF!</definedName>
    <definedName name="CURRLTDDEBTS">#REF!</definedName>
    <definedName name="CURRLTDDIFFPAYMONFAACQ" localSheetId="4">#REF!</definedName>
    <definedName name="CURRLTDDIFFPAYMONFAACQ" localSheetId="0">#REF!</definedName>
    <definedName name="CURRLTDDIFFPAYMONFAACQ">#REF!</definedName>
    <definedName name="CURRLTDLOAN" localSheetId="4">#REF!</definedName>
    <definedName name="CURRLTDLOAN" localSheetId="0">#REF!</definedName>
    <definedName name="CURRLTDLOAN">#REF!</definedName>
    <definedName name="CURRLTDOBLIGATION" localSheetId="4">#REF!</definedName>
    <definedName name="CURRLTDOBLIGATION" localSheetId="0">#REF!</definedName>
    <definedName name="CURRLTDOBLIGATION">#REF!</definedName>
    <definedName name="CURRLTDOTHER" localSheetId="4">#REF!</definedName>
    <definedName name="CURRLTDOTHER" localSheetId="0">#REF!</definedName>
    <definedName name="CURRLTDOTHER">#REF!</definedName>
    <definedName name="CURRLTDRELATED" localSheetId="4">#REF!</definedName>
    <definedName name="CURRLTDRELATED" localSheetId="0">#REF!</definedName>
    <definedName name="CURRLTDRELATED">#REF!</definedName>
    <definedName name="CURRMATURITIESOFDUEFROMSTOCKHOLDER" localSheetId="4">#REF!</definedName>
    <definedName name="CURRMATURITIESOFDUEFROMSTOCKHOLDER" localSheetId="0">#REF!</definedName>
    <definedName name="CURRMATURITIESOFDUEFROMSTOCKHOLDER">#REF!</definedName>
    <definedName name="CurrView">#REF!</definedName>
    <definedName name="CUSTOMERDEPOSIT" localSheetId="4">#REF!</definedName>
    <definedName name="CUSTOMERDEPOSIT" localSheetId="0">#REF!</definedName>
    <definedName name="CUSTOMERDEPOSIT">#REF!</definedName>
    <definedName name="cx\">#REF!</definedName>
    <definedName name="cxa">#REF!</definedName>
    <definedName name="D" localSheetId="0">#REF!</definedName>
    <definedName name="d" hidden="1">#REF!</definedName>
    <definedName name="D1A" localSheetId="4">#REF!</definedName>
    <definedName name="D1A">#REF!</definedName>
    <definedName name="D1B" localSheetId="4">#REF!</definedName>
    <definedName name="D1B">#REF!</definedName>
    <definedName name="d47.">#REF!</definedName>
    <definedName name="Dafsi">#REF!</definedName>
    <definedName name="Daftar" localSheetId="2" hidden="1">{#N/A,#N/A,FALSE,"Aging Summary";#N/A,#N/A,FALSE,"Ratio Analysis";#N/A,#N/A,FALSE,"Test 120 Day Accts";#N/A,#N/A,FALSE,"Tickmarks"}</definedName>
    <definedName name="Daftar" localSheetId="4" hidden="1">{#N/A,#N/A,FALSE,"Aging Summary";#N/A,#N/A,FALSE,"Ratio Analysis";#N/A,#N/A,FALSE,"Test 120 Day Accts";#N/A,#N/A,FALSE,"Tickmarks"}</definedName>
    <definedName name="Daftar" hidden="1">{#N/A,#N/A,FALSE,"Aging Summary";#N/A,#N/A,FALSE,"Ratio Analysis";#N/A,#N/A,FALSE,"Test 120 Day Accts";#N/A,#N/A,FALSE,"Tickmarks"}</definedName>
    <definedName name="Daiko">#REF!</definedName>
    <definedName name="daqt">#REF!</definedName>
    <definedName name="dat">[12]Info!$C$5</definedName>
    <definedName name="DATA" localSheetId="4">#REF!</definedName>
    <definedName name="data" localSheetId="0">#REF!</definedName>
    <definedName name="data">#REF!</definedName>
    <definedName name="DATA11">#REF!</definedName>
    <definedName name="data11a">#REF!</definedName>
    <definedName name="DATA12">#REF!</definedName>
    <definedName name="DATA13">#REF!</definedName>
    <definedName name="DATA20">#REF!</definedName>
    <definedName name="DATA21">#REF!</definedName>
    <definedName name="DATA22">#REF!</definedName>
    <definedName name="DATA2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 localSheetId="4">#REF!</definedName>
    <definedName name="_xlnm.Database" localSheetId="0">#REF!</definedName>
    <definedName name="_xlnm.Database">#REF!</definedName>
    <definedName name="Database_MI">#REF!</definedName>
    <definedName name="datastart">#REF!</definedName>
    <definedName name="dataw">#REF!</definedName>
    <definedName name="DATE">#REF!</definedName>
    <definedName name="Days_in_Receivables" localSheetId="2">#REF!,#REF!</definedName>
    <definedName name="Days_in_Receivables" localSheetId="4">#REF!,#REF!</definedName>
    <definedName name="Days_in_Receivables">#REF!,#REF!</definedName>
    <definedName name="dbm" localSheetId="2">#REF!</definedName>
    <definedName name="dbm" localSheetId="4">#REF!</definedName>
    <definedName name="dbm">#REF!</definedName>
    <definedName name="Dbt" localSheetId="2">#REF!</definedName>
    <definedName name="Dbt" localSheetId="4">#REF!</definedName>
    <definedName name="Dbt">#REF!</definedName>
    <definedName name="DCUNEARNED1" localSheetId="2">#REF!</definedName>
    <definedName name="DCUNEARNED1" localSheetId="4">#REF!</definedName>
    <definedName name="DCUNEARNED1">#REF!</definedName>
    <definedName name="DCUNEARNED2">#REF!</definedName>
    <definedName name="DD">#REF!</definedName>
    <definedName name="ddas">#REF!</definedName>
    <definedName name="dddd" localSheetId="2">#REF!</definedName>
    <definedName name="dddd" localSheetId="4">'[13]BS-RTI'!#REF!</definedName>
    <definedName name="dddd" localSheetId="0">#REF!</definedName>
    <definedName name="dddd">#REF!</definedName>
    <definedName name="dddd_1" localSheetId="4">#REF!</definedName>
    <definedName name="dddd_1">#REF!</definedName>
    <definedName name="dddd_2" localSheetId="4">#REF!</definedName>
    <definedName name="dddd_2">#REF!</definedName>
    <definedName name="DDDDDDDD" hidden="1">#REF!</definedName>
    <definedName name="dded" localSheetId="2">#REF!</definedName>
    <definedName name="dded" localSheetId="4">'[13]BS-RTI'!#REF!</definedName>
    <definedName name="dded" localSheetId="0">#REF!</definedName>
    <definedName name="dded">#REF!</definedName>
    <definedName name="dded_1" localSheetId="4">#REF!</definedName>
    <definedName name="dded_1">#REF!</definedName>
    <definedName name="dded_2" localSheetId="4">#REF!</definedName>
    <definedName name="dded_2">#REF!</definedName>
    <definedName name="Debet_Kas">#REF!</definedName>
    <definedName name="Debetelim">#REF!</definedName>
    <definedName name="Debt_Exp_to_Sales">#REF!,#REF!</definedName>
    <definedName name="Def" localSheetId="4" hidden="1">#REF!</definedName>
    <definedName name="Def" hidden="1">#REF!</definedName>
    <definedName name="DEFERREDGAINONSALE" localSheetId="2">#REF!</definedName>
    <definedName name="DEFERREDGAINONSALE" localSheetId="4">#REF!</definedName>
    <definedName name="DEFERREDGAINONSALE" localSheetId="0">#REF!</definedName>
    <definedName name="DEFERREDGAINONSALE">#REF!</definedName>
    <definedName name="DEFERREDTAX" localSheetId="4">#REF!</definedName>
    <definedName name="DEFERREDTAX" localSheetId="0">#REF!</definedName>
    <definedName name="DEFERREDTAX">#REF!</definedName>
    <definedName name="dep">#REF!</definedName>
    <definedName name="deposito">#REF!</definedName>
    <definedName name="depreciation" localSheetId="2">#REF!</definedName>
    <definedName name="depreciation" localSheetId="4">'[11]Income Statement-May 2004'!#REF!</definedName>
    <definedName name="depreciation">#REF!</definedName>
    <definedName name="depreciation_1" localSheetId="4">#REF!</definedName>
    <definedName name="depreciation_1">#REF!</definedName>
    <definedName name="depreciation_2" localSheetId="4">#REF!</definedName>
    <definedName name="depreciation_2">#REF!</definedName>
    <definedName name="DEPRECIATION0">#REF!</definedName>
    <definedName name="depreciationcalculation">#REF!</definedName>
    <definedName name="Depreop">#REF!</definedName>
    <definedName name="Deprepro">#REF!</definedName>
    <definedName name="DEPRESIASI">#REF!</definedName>
    <definedName name="detail" localSheetId="4">#REF!</definedName>
    <definedName name="detail">#REF!</definedName>
    <definedName name="DetailAkun">#REF!</definedName>
    <definedName name="DETAILS" localSheetId="4">#REF!</definedName>
    <definedName name="DETAILS">#REF!</definedName>
    <definedName name="DFUNEARNED1">#REF!</definedName>
    <definedName name="DFUNEARNED2">#REF!</definedName>
    <definedName name="di">#REF!</definedName>
    <definedName name="dididi">#REF!</definedName>
    <definedName name="Different" localSheetId="1" hidden="1">{#N/A,#N/A,FALSE,"Aging Summary";#N/A,#N/A,FALSE,"Ratio Analysis";#N/A,#N/A,FALSE,"Test 120 Day Accts";#N/A,#N/A,FALSE,"Tickmarks"}</definedName>
    <definedName name="Different" localSheetId="2" hidden="1">{#N/A,#N/A,FALSE,"Aging Summary";#N/A,#N/A,FALSE,"Ratio Analysis";#N/A,#N/A,FALSE,"Test 120 Day Accts";#N/A,#N/A,FALSE,"Tickmarks"}</definedName>
    <definedName name="Different" localSheetId="4" hidden="1">{#N/A,#N/A,FALSE,"Aging Summary";#N/A,#N/A,FALSE,"Ratio Analysis";#N/A,#N/A,FALSE,"Test 120 Day Accts";#N/A,#N/A,FALSE,"Tickmarks"}</definedName>
    <definedName name="Different" hidden="1">{#N/A,#N/A,FALSE,"Aging Summary";#N/A,#N/A,FALSE,"Ratio Analysis";#N/A,#N/A,FALSE,"Test 120 Day Accts";#N/A,#N/A,FALSE,"Tickmarks"}</definedName>
    <definedName name="DIFFINVALUEOFTRANSACTIONWITHUCC" localSheetId="2">#REF!</definedName>
    <definedName name="DIFFINVALUEOFTRANSACTIONWITHUCC" localSheetId="4">#REF!</definedName>
    <definedName name="DIFFINVALUEOFTRANSACTIONWITHUCC" localSheetId="0">#REF!</definedName>
    <definedName name="DIFFINVALUEOFTRANSACTIONWITHUCC">#REF!</definedName>
    <definedName name="DIFFRESULTFROMEQUITYTRANSACTIONOFSUBS" localSheetId="4">#REF!</definedName>
    <definedName name="DIFFRESULTFROMEQUITYTRANSACTIONOFSUBS" localSheetId="0">#REF!</definedName>
    <definedName name="DIFFRESULTFROMEQUITYTRANSACTIONOFSUBS">#REF!</definedName>
    <definedName name="DIFFRESULTFROMFOREXTRANSLATION" localSheetId="4">#REF!</definedName>
    <definedName name="DIFFRESULTFROMFOREXTRANSLATION" localSheetId="0">#REF!</definedName>
    <definedName name="DIFFRESULTFROMFOREXTRANSLATION">#REF!</definedName>
    <definedName name="dina" localSheetId="1" hidden="1">{#N/A,#N/A,FALSE,"Aging Summary";#N/A,#N/A,FALSE,"Ratio Analysis";#N/A,#N/A,FALSE,"Test 120 Day Accts";#N/A,#N/A,FALSE,"Tickmarks"}</definedName>
    <definedName name="dina" localSheetId="2" hidden="1">{#N/A,#N/A,FALSE,"Aging Summary";#N/A,#N/A,FALSE,"Ratio Analysis";#N/A,#N/A,FALSE,"Test 120 Day Accts";#N/A,#N/A,FALSE,"Tickmarks"}</definedName>
    <definedName name="dina" localSheetId="4" hidden="1">{#N/A,#N/A,FALSE,"Aging Summary";#N/A,#N/A,FALSE,"Ratio Analysis";#N/A,#N/A,FALSE,"Test 120 Day Accts";#N/A,#N/A,FALSE,"Tickmarks"}</definedName>
    <definedName name="dina" localSheetId="0" hidden="1">{#N/A,#N/A,FALSE,"Aging Summary";#N/A,#N/A,FALSE,"Ratio Analysis";#N/A,#N/A,FALSE,"Test 120 Day Accts";#N/A,#N/A,FALSE,"Tickmarks"}</definedName>
    <definedName name="dina" hidden="1">{#N/A,#N/A,FALSE,"Aging Summary";#N/A,#N/A,FALSE,"Ratio Analysis";#N/A,#N/A,FALSE,"Test 120 Day Accts";#N/A,#N/A,FALSE,"Tickmarks"}</definedName>
    <definedName name="dini">#REF!</definedName>
    <definedName name="DINO">#REF!</definedName>
    <definedName name="Diskonto" localSheetId="4">#REF!</definedName>
    <definedName name="Diskonto">#REF!</definedName>
    <definedName name="dividend" localSheetId="2">#REF!</definedName>
    <definedName name="dividend" localSheetId="4">'[11]Income Statement-May 2004'!#REF!</definedName>
    <definedName name="dividend">#REF!</definedName>
    <definedName name="dividend_1" localSheetId="4">#REF!</definedName>
    <definedName name="dividend_1">#REF!</definedName>
    <definedName name="dividend_2" localSheetId="4">#REF!</definedName>
    <definedName name="dividend_2">#REF!</definedName>
    <definedName name="DIVIDENPAYABLE" localSheetId="4">#REF!</definedName>
    <definedName name="DIVIDENPAYABLE" localSheetId="0">#REF!</definedName>
    <definedName name="DIVIDENPAYABLE">#REF!</definedName>
    <definedName name="dkjfhskfhsdk" localSheetId="0" hidden="1">#REF!</definedName>
    <definedName name="dkjfhskfhsdk" hidden="1">#REF!</definedName>
    <definedName name="dodol">#REF!</definedName>
    <definedName name="DROP">#REF!</definedName>
    <definedName name="ds" localSheetId="1" hidden="1">{#N/A,#N/A,FALSE,"Aging Summary";#N/A,#N/A,FALSE,"Ratio Analysis";#N/A,#N/A,FALSE,"Test 120 Day Accts";#N/A,#N/A,FALSE,"Tickmarks"}</definedName>
    <definedName name="ds" localSheetId="2" hidden="1">{#N/A,#N/A,FALSE,"Aging Summary";#N/A,#N/A,FALSE,"Ratio Analysis";#N/A,#N/A,FALSE,"Test 120 Day Accts";#N/A,#N/A,FALSE,"Tickmarks"}</definedName>
    <definedName name="ds" localSheetId="4" hidden="1">{#N/A,#N/A,FALSE,"Aging Summary";#N/A,#N/A,FALSE,"Ratio Analysis";#N/A,#N/A,FALSE,"Test 120 Day Accts";#N/A,#N/A,FALSE,"Tickmarks"}</definedName>
    <definedName name="ds" hidden="1">{#N/A,#N/A,FALSE,"Aging Summary";#N/A,#N/A,FALSE,"Ratio Analysis";#N/A,#N/A,FALSE,"Test 120 Day Accts";#N/A,#N/A,FALSE,"Tickmarks"}</definedName>
    <definedName name="DUA">#REF!</definedName>
    <definedName name="DUEFROMAFFBB" localSheetId="2">#REF!</definedName>
    <definedName name="DUEFROMAFFBB" localSheetId="4">'[6]SE-C'!#REF!</definedName>
    <definedName name="DUEFROMAFFBB" localSheetId="0">#REF!</definedName>
    <definedName name="DUEFROMAFFBB">#REF!</definedName>
    <definedName name="DUEFROMAFFBB_1" localSheetId="4">#REF!</definedName>
    <definedName name="DUEFROMAFFBB_1">#REF!</definedName>
    <definedName name="DUEFROMAFFBB_2" localSheetId="4">#REF!</definedName>
    <definedName name="DUEFROMAFFBB_2">#REF!</definedName>
    <definedName name="DUEFROMAFFCO" localSheetId="4">#REF!</definedName>
    <definedName name="DUEFROMAFFCO" localSheetId="0">#REF!</definedName>
    <definedName name="DUEFROMAFFCO">#REF!</definedName>
    <definedName name="DUEFROMAFFCON" localSheetId="2">#REF!</definedName>
    <definedName name="DUEFROMAFFCON" localSheetId="4">'[6]SE-C'!$Y$115</definedName>
    <definedName name="DUEFROMAFFCON" localSheetId="0">#REF!</definedName>
    <definedName name="DUEFROMAFFCON">#REF!</definedName>
    <definedName name="DUEFROMCOUNTERPART" localSheetId="4">#REF!</definedName>
    <definedName name="DUEFROMCOUNTERPART" localSheetId="0">#REF!</definedName>
    <definedName name="DUEFROMCOUNTERPART">#REF!</definedName>
    <definedName name="DUEFROMOTHSTOCKHOLDER" localSheetId="4">#REF!</definedName>
    <definedName name="DUEFROMOTHSTOCKHOLDER" localSheetId="0">#REF!</definedName>
    <definedName name="DUEFROMOTHSTOCKHOLDER">#REF!</definedName>
    <definedName name="DUEFROMSTOCKHOLDER" localSheetId="4">#REF!</definedName>
    <definedName name="DUEFROMSTOCKHOLDER" localSheetId="0">#REF!</definedName>
    <definedName name="DUEFROMSTOCKHOLDER">#REF!</definedName>
    <definedName name="DUEFROMSUBSCO" localSheetId="4">#REF!</definedName>
    <definedName name="DUEFROMSUBSCO" localSheetId="0">#REF!</definedName>
    <definedName name="DUEFROMSUBSCO">#REF!</definedName>
    <definedName name="DUETOAFFBB" localSheetId="2">#REF!</definedName>
    <definedName name="DUETOAFFBB" localSheetId="4">'[6]SE-C'!#REF!</definedName>
    <definedName name="DUETOAFFBB" localSheetId="0">#REF!</definedName>
    <definedName name="DUETOAFFBB">#REF!</definedName>
    <definedName name="DUETOAFFBB_1" localSheetId="4">#REF!</definedName>
    <definedName name="DUETOAFFBB_1">#REF!</definedName>
    <definedName name="DUETOAFFBB_2" localSheetId="4">#REF!</definedName>
    <definedName name="DUETOAFFBB_2">#REF!</definedName>
    <definedName name="DUETOAFFCO" localSheetId="4">#REF!</definedName>
    <definedName name="DUETOAFFCO" localSheetId="0">#REF!</definedName>
    <definedName name="DUETOAFFCO">#REF!</definedName>
    <definedName name="DUETOAFFCON" localSheetId="2">#REF!</definedName>
    <definedName name="DUETOAFFCON" localSheetId="4">'[6]SE-C'!$Y$175</definedName>
    <definedName name="DUETOAFFCON" localSheetId="0">#REF!</definedName>
    <definedName name="DUETOAFFCON">#REF!</definedName>
    <definedName name="DUETOCOUNTERPART" localSheetId="4">#REF!</definedName>
    <definedName name="DUETOCOUNTERPART" localSheetId="0">#REF!</definedName>
    <definedName name="DUETOCOUNTERPART">#REF!</definedName>
    <definedName name="DUETOPLASMAPROJECT" localSheetId="4">#REF!</definedName>
    <definedName name="DUETOPLASMAPROJECT" localSheetId="0">#REF!</definedName>
    <definedName name="DUETOPLASMAPROJECT">#REF!</definedName>
    <definedName name="DUETOSTOCKHOLDER" localSheetId="4">#REF!</definedName>
    <definedName name="DUETOSTOCKHOLDER" localSheetId="0">#REF!</definedName>
    <definedName name="DUETOSTOCKHOLDER">#REF!</definedName>
    <definedName name="DUETOSTOCKSUBSBB" localSheetId="2">#REF!</definedName>
    <definedName name="DUETOSTOCKSUBSBB" localSheetId="4">'[6]SE-C'!#REF!</definedName>
    <definedName name="DUETOSTOCKSUBSBB" localSheetId="0">#REF!</definedName>
    <definedName name="DUETOSTOCKSUBSBB">#REF!</definedName>
    <definedName name="DUETOSTOCKSUBSBB_1" localSheetId="4">#REF!</definedName>
    <definedName name="DUETOSTOCKSUBSBB_1">#REF!</definedName>
    <definedName name="DUETOSTOCKSUBSBB_2" localSheetId="4">#REF!</definedName>
    <definedName name="DUETOSTOCKSUBSBB_2">#REF!</definedName>
    <definedName name="DUETOSTOCKSUBSCON" localSheetId="2">#REF!</definedName>
    <definedName name="DUETOSTOCKSUBSCON" localSheetId="4">'[6]SE-C'!$Y$185</definedName>
    <definedName name="DUETOSTOCKSUBSCON" localSheetId="0">#REF!</definedName>
    <definedName name="DUETOSTOCKSUBSCON">#REF!</definedName>
    <definedName name="Dwi55RBC4">#REF!</definedName>
    <definedName name="Dwi55RBC4_58">#REF!</definedName>
    <definedName name="Dwi55RBC675">#REF!</definedName>
    <definedName name="Dwi56RBC7_58">#REF!</definedName>
    <definedName name="Dwi60RBC4">#REF!</definedName>
    <definedName name="Dwi60RBC4_58">#REF!</definedName>
    <definedName name="Dwi9_RBC">#REF!</definedName>
    <definedName name="e" localSheetId="2">#REF!</definedName>
    <definedName name="e" localSheetId="4">#REF!</definedName>
    <definedName name="E" localSheetId="0">#REF!</definedName>
    <definedName name="e">#REF!</definedName>
    <definedName name="EBT" localSheetId="2">#REF!</definedName>
    <definedName name="EBT" localSheetId="4">[14]Marshal!$H$168</definedName>
    <definedName name="EBT">#REF!</definedName>
    <definedName name="ec" localSheetId="2">#REF!</definedName>
    <definedName name="ec" localSheetId="4">#REF!</definedName>
    <definedName name="ec">#REF!</definedName>
    <definedName name="ee" localSheetId="0">#REF!</definedName>
    <definedName name="EE">#REF!</definedName>
    <definedName name="eee" localSheetId="4">#REF!</definedName>
    <definedName name="eee">#REF!</definedName>
    <definedName name="eee_1" localSheetId="4">#REF!</definedName>
    <definedName name="eee_1">#REF!</definedName>
    <definedName name="eee_2" localSheetId="4">#REF!</definedName>
    <definedName name="eee_2">#REF!</definedName>
    <definedName name="eka" localSheetId="1" hidden="1">{#N/A,#N/A,FALSE,"Aging Summary";#N/A,#N/A,FALSE,"Ratio Analysis";#N/A,#N/A,FALSE,"Test 120 Day Accts";#N/A,#N/A,FALSE,"Tickmarks"}</definedName>
    <definedName name="eka" localSheetId="2" hidden="1">{#N/A,#N/A,FALSE,"Aging Summary";#N/A,#N/A,FALSE,"Ratio Analysis";#N/A,#N/A,FALSE,"Test 120 Day Accts";#N/A,#N/A,FALSE,"Tickmarks"}</definedName>
    <definedName name="eka" localSheetId="4" hidden="1">{#N/A,#N/A,FALSE,"Aging Summary";#N/A,#N/A,FALSE,"Ratio Analysis";#N/A,#N/A,FALSE,"Test 120 Day Accts";#N/A,#N/A,FALSE,"Tickmarks"}</definedName>
    <definedName name="eka" hidden="1">{#N/A,#N/A,FALSE,"Aging Summary";#N/A,#N/A,FALSE,"Ratio Analysis";#N/A,#N/A,FALSE,"Test 120 Day Accts";#N/A,#N/A,FALSE,"Tickmarks"}</definedName>
    <definedName name="Ekstra">#REF!</definedName>
    <definedName name="ekuitas">#REF!</definedName>
    <definedName name="emaiL" localSheetId="1">OFFSET(#REF!,(Chart3-1)*13,0,,Month+14)</definedName>
    <definedName name="emaiL" localSheetId="2">OFFSET(#REF!,(Chart3-1)*13,0,,'8A-6'!Month+14)</definedName>
    <definedName name="emaiL" localSheetId="4">OFFSET(#REF!,(Chart3-1)*13,0,,'AT_2022 Ok'!Month+14)</definedName>
    <definedName name="emaiL">OFFSET(#REF!,(Chart3-1)*13,0,,Month+14)</definedName>
    <definedName name="ENDPL" localSheetId="2">#REF!</definedName>
    <definedName name="ENDPL" localSheetId="4">#REF!</definedName>
    <definedName name="ENDPL">#REF!</definedName>
    <definedName name="endyear" localSheetId="2">#REF!</definedName>
    <definedName name="endyear" localSheetId="4">#REF!</definedName>
    <definedName name="endyear">#REF!</definedName>
    <definedName name="english" localSheetId="2">#REF!</definedName>
    <definedName name="english" localSheetId="4">#REF!</definedName>
    <definedName name="english">#REF!</definedName>
    <definedName name="Entity">#REF!</definedName>
    <definedName name="Entity_Names">#REF!</definedName>
    <definedName name="eresr" localSheetId="1" hidden="1">{#N/A,#N/A,FALSE,"Aging Summary";#N/A,#N/A,FALSE,"Ratio Analysis";#N/A,#N/A,FALSE,"Test 120 Day Accts";#N/A,#N/A,FALSE,"Tickmarks"}</definedName>
    <definedName name="eresr" localSheetId="2" hidden="1">{#N/A,#N/A,FALSE,"Aging Summary";#N/A,#N/A,FALSE,"Ratio Analysis";#N/A,#N/A,FALSE,"Test 120 Day Accts";#N/A,#N/A,FALSE,"Tickmarks"}</definedName>
    <definedName name="eresr" localSheetId="4" hidden="1">{#N/A,#N/A,FALSE,"Aging Summary";#N/A,#N/A,FALSE,"Ratio Analysis";#N/A,#N/A,FALSE,"Test 120 Day Accts";#N/A,#N/A,FALSE,"Tickmarks"}</definedName>
    <definedName name="eresr" hidden="1">{#N/A,#N/A,FALSE,"Aging Summary";#N/A,#N/A,FALSE,"Ratio Analysis";#N/A,#N/A,FALSE,"Test 120 Day Accts";#N/A,#N/A,FALSE,"Tickmarks"}</definedName>
    <definedName name="etfrtt">#REF!</definedName>
    <definedName name="Excel_BuiltIn__FilterDatabase_3">#REF!</definedName>
    <definedName name="Excel_BuiltIn_Database" localSheetId="4">#REF!</definedName>
    <definedName name="Excel_BuiltIn_Database">#REF!</definedName>
    <definedName name="Excel_BuiltIn_Database_0" localSheetId="2">#REF!</definedName>
    <definedName name="Excel_BuiltIn_Database_0" localSheetId="4">#REF!</definedName>
    <definedName name="Excel_BuiltIn_Database_0">#REF!</definedName>
    <definedName name="Excel_BuiltIn_Print_Area_1_1_1_1">#REF!</definedName>
    <definedName name="Excel_BuiltIn_Print_Area_10">NA()</definedName>
    <definedName name="Excel_BuiltIn_Print_Area_11" localSheetId="2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2">#REF!</definedName>
    <definedName name="Excel_BuiltIn_Print_Area_5">#REF!</definedName>
    <definedName name="Excel_BuiltIn_Print_Area_6">#REF!</definedName>
    <definedName name="Excel_BuiltIn_Print_Titles" localSheetId="4">#REF!</definedName>
    <definedName name="Excel_BuiltIn_Print_Titles">#REF!</definedName>
    <definedName name="Excel_BuiltIn_Print_Titles_1_1">#REF!</definedName>
    <definedName name="Excel_BuiltIn_Print_Titles_3" localSheetId="2">#REF!</definedName>
    <definedName name="Excel_BuiltIn_Print_Titles_3" localSheetId="4">NA()</definedName>
    <definedName name="Excel_BuiltIn_Print_Titles_3">#REF!</definedName>
    <definedName name="Excel_BuiltIn_Recorder" localSheetId="4">#REF!</definedName>
    <definedName name="Excel_BuiltIn_Recorder">#REF!</definedName>
    <definedName name="EXCESSOFBOOKVALUEOVERCOST" localSheetId="4">#REF!</definedName>
    <definedName name="EXCESSOFBOOKVALUEOVERCOST" localSheetId="0">#REF!</definedName>
    <definedName name="EXCESSOFBOOKVALUEOVERCOST">#REF!</definedName>
    <definedName name="EXCESSOFCONSTRUCTIONOVERCLAIM" localSheetId="4">#REF!</definedName>
    <definedName name="EXCESSOFCONSTRUCTIONOVERCLAIM" localSheetId="0">#REF!</definedName>
    <definedName name="EXCESSOFCONSTRUCTIONOVERCLAIM">#REF!</definedName>
    <definedName name="exittaxtotal">#REF!</definedName>
    <definedName name="EXPENSE" localSheetId="2">#REF!+#REF!+#REF!+#REF!+#REF!+#REF!</definedName>
    <definedName name="EXPENSE" localSheetId="4">#REF!+#REF!+#REF!+#REF!+#REF!+#REF!</definedName>
    <definedName name="EXPENSE">#REF!+#REF!+#REF!+#REF!+#REF!+#REF!</definedName>
    <definedName name="Expense_d" localSheetId="2">#REF!,#REF!,#REF!</definedName>
    <definedName name="Expense_d" localSheetId="4">#REF!,#REF!,#REF!</definedName>
    <definedName name="Expense_d">#REF!,#REF!,#REF!</definedName>
    <definedName name="_xlnm.Extract" localSheetId="2">#REF!</definedName>
    <definedName name="_xlnm.Extract" localSheetId="4">#REF!</definedName>
    <definedName name="_xlnm.Extract">#REF!</definedName>
    <definedName name="ExYTDAv" localSheetId="1">INDEX(#REF!,Month)</definedName>
    <definedName name="ExYTDAv" localSheetId="2">INDEX(#REF!,'8A-6'!Month)</definedName>
    <definedName name="ExYTDAv" localSheetId="4">INDEX(#REF!,'AT_2022 Ok'!Month)</definedName>
    <definedName name="ExYTDAv">INDEX(#REF!,Month)</definedName>
    <definedName name="F" localSheetId="0">#REF!</definedName>
    <definedName name="f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1A" localSheetId="4">#REF!</definedName>
    <definedName name="F1A">#REF!</definedName>
    <definedName name="F1B" localSheetId="4">#REF!</definedName>
    <definedName name="F1B">#REF!</definedName>
    <definedName name="FA1ACCUMDEPR" localSheetId="4">#REF!</definedName>
    <definedName name="FA1ACCUMDEPR" localSheetId="0">#REF!</definedName>
    <definedName name="FA1ACCUMDEPR">#REF!</definedName>
    <definedName name="FA1CARRYINGVALUE" localSheetId="4">#REF!</definedName>
    <definedName name="FA1CARRYINGVALUE" localSheetId="0">#REF!</definedName>
    <definedName name="FA1CARRYINGVALUE">#REF!</definedName>
    <definedName name="FA2ACCUMDEPR" localSheetId="4">#REF!</definedName>
    <definedName name="FA2ACCUMDEPR" localSheetId="0">#REF!</definedName>
    <definedName name="FA2ACCUMDEPR">#REF!</definedName>
    <definedName name="FA2CARRYINGVALUE" localSheetId="4">#REF!</definedName>
    <definedName name="FA2CARRYINGVALUE" localSheetId="0">#REF!</definedName>
    <definedName name="FA2CARRYINGVALUE">#REF!</definedName>
    <definedName name="fcastPeriod">#REF!</definedName>
    <definedName name="fe" localSheetId="4">#REF!</definedName>
    <definedName name="fe">#REF!</definedName>
    <definedName name="fe_1" localSheetId="4">#REF!</definedName>
    <definedName name="fe_1">#REF!</definedName>
    <definedName name="fe_2" localSheetId="4">#REF!</definedName>
    <definedName name="fe_2">#REF!</definedName>
    <definedName name="FF">#REF!</definedName>
    <definedName name="FGD_CPT" localSheetId="4">#REF!</definedName>
    <definedName name="FGD_CPT">#REF!</definedName>
    <definedName name="FGD_HO" localSheetId="4">#REF!</definedName>
    <definedName name="FGD_HO">#REF!</definedName>
    <definedName name="FGD_KCM" localSheetId="4">#REF!</definedName>
    <definedName name="FGD_KCM">#REF!</definedName>
    <definedName name="FGD_KHB" localSheetId="4">#REF!</definedName>
    <definedName name="FGD_KHB">#REF!</definedName>
    <definedName name="FGD_KMM" localSheetId="4">#REF!</definedName>
    <definedName name="FGD_KMM">#REF!</definedName>
    <definedName name="FGD_TOTAL" localSheetId="4">#REF!</definedName>
    <definedName name="FGD_TOTAL">#REF!</definedName>
    <definedName name="fifo">#REF!</definedName>
    <definedName name="fill" hidden="1">#REF!</definedName>
    <definedName name="FIN">#REF!</definedName>
    <definedName name="Finance">#REF!</definedName>
    <definedName name="FIOS_V_REPORT_D2">#REF!</definedName>
    <definedName name="fiscalprofits" localSheetId="2">#REF!</definedName>
    <definedName name="fiscalprofits" localSheetId="4">'[11]Income Statement-May 2004'!#REF!</definedName>
    <definedName name="fiscalprofits">#REF!</definedName>
    <definedName name="fiscalprofits_1" localSheetId="4">#REF!</definedName>
    <definedName name="fiscalprofits_1">#REF!</definedName>
    <definedName name="fiscalprofits_2" localSheetId="4">#REF!</definedName>
    <definedName name="fiscalprofits_2">#REF!</definedName>
    <definedName name="Fiscloss">#REF!</definedName>
    <definedName name="FOCI_ROY" localSheetId="2">#REF!</definedName>
    <definedName name="FOCI_ROY" localSheetId="4">#REF!</definedName>
    <definedName name="FOCI_ROY">#REF!</definedName>
    <definedName name="FOCO_ROY" localSheetId="2">#REF!</definedName>
    <definedName name="FOCO_ROY" localSheetId="4">#REF!</definedName>
    <definedName name="FOCO_ROY">#REF!</definedName>
    <definedName name="foundation">#REF!</definedName>
    <definedName name="FP">#N/A</definedName>
    <definedName name="fr" localSheetId="1" hidden="1">{#N/A,#N/A,FALSE,"Aging Summary";#N/A,#N/A,FALSE,"Ratio Analysis";#N/A,#N/A,FALSE,"Test 120 Day Accts";#N/A,#N/A,FALSE,"Tickmarks"}</definedName>
    <definedName name="fr" localSheetId="2" hidden="1">{#N/A,#N/A,FALSE,"Aging Summary";#N/A,#N/A,FALSE,"Ratio Analysis";#N/A,#N/A,FALSE,"Test 120 Day Accts";#N/A,#N/A,FALSE,"Tickmarks"}</definedName>
    <definedName name="fr" localSheetId="4" hidden="1">{#N/A,#N/A,FALSE,"Aging Summary";#N/A,#N/A,FALSE,"Ratio Analysis";#N/A,#N/A,FALSE,"Test 120 Day Accts";#N/A,#N/A,FALSE,"Tickmarks"}</definedName>
    <definedName name="fr" hidden="1">{#N/A,#N/A,FALSE,"Aging Summary";#N/A,#N/A,FALSE,"Ratio Analysis";#N/A,#N/A,FALSE,"Test 120 Day Accts";#N/A,#N/A,FALSE,"Tickmarks"}</definedName>
    <definedName name="fxrate" localSheetId="2">#REF!</definedName>
    <definedName name="fxrate" localSheetId="4">[15]GeneralInfo!$H$23</definedName>
    <definedName name="fxrate">#REF!</definedName>
    <definedName name="G" localSheetId="2">#REF!</definedName>
    <definedName name="G" localSheetId="4">#REF!</definedName>
    <definedName name="G" localSheetId="0">#REF!</definedName>
    <definedName name="G">#REF!</definedName>
    <definedName name="G1A" localSheetId="4">#REF!</definedName>
    <definedName name="G1A">#REF!</definedName>
    <definedName name="gains" localSheetId="2">#REF!</definedName>
    <definedName name="gains" localSheetId="4">'[11]Income Statement-May 2004'!#REF!</definedName>
    <definedName name="gains">#REF!</definedName>
    <definedName name="gains_1" localSheetId="4">#REF!</definedName>
    <definedName name="gains_1">#REF!</definedName>
    <definedName name="gains_2" localSheetId="4">#REF!</definedName>
    <definedName name="gains_2">#REF!</definedName>
    <definedName name="Gaji">[2]GL!$C$7442</definedName>
    <definedName name="ganan" localSheetId="2">#REF!</definedName>
    <definedName name="ganan" localSheetId="4">#REF!</definedName>
    <definedName name="ganan">#REF!</definedName>
    <definedName name="GASBUMI12" localSheetId="2">#REF!</definedName>
    <definedName name="GASBUMI12" localSheetId="4">#REF!</definedName>
    <definedName name="GASBUMI12">#REF!</definedName>
    <definedName name="GG">#REF!</definedName>
    <definedName name="GHG_BLB" localSheetId="4">#REF!</definedName>
    <definedName name="GHG_BLB">#REF!</definedName>
    <definedName name="GHG_BM" localSheetId="4">#REF!</definedName>
    <definedName name="GHG_BM">#REF!</definedName>
    <definedName name="GHG_CME" localSheetId="4">#REF!</definedName>
    <definedName name="GHG_CME">#REF!</definedName>
    <definedName name="GHG_HO" localSheetId="4">#REF!</definedName>
    <definedName name="GHG_HO">#REF!</definedName>
    <definedName name="GHG_TOTAL" localSheetId="4">#REF!</definedName>
    <definedName name="GHG_TOTAL">#REF!</definedName>
    <definedName name="GL" localSheetId="4">#REF!</definedName>
    <definedName name="gl">#REF!</definedName>
    <definedName name="GOL">#REF!</definedName>
    <definedName name="GOODWILL" localSheetId="4">#REF!</definedName>
    <definedName name="GOODWILL" localSheetId="0">#REF!</definedName>
    <definedName name="GOODWILL">#REF!</definedName>
    <definedName name="Graph" localSheetId="1">-OFFSET(#REF!,(Chart2-1)*13,0,,Month+14)</definedName>
    <definedName name="Graph" localSheetId="2">-OFFSET(#REF!,(Chart2-1)*13,0,,'8A-6'!Month+14)</definedName>
    <definedName name="Graph" localSheetId="4">-OFFSET(#REF!,(Chart2-1)*13,0,,'AT_2022 Ok'!Month+14)</definedName>
    <definedName name="Graph">-OFFSET(#REF!,(Chart2-1)*13,0,,Month+14)</definedName>
    <definedName name="Graph1In" localSheetId="1">OFFSET(#REF!,(Chart1-1)*13,0,,Month+14)</definedName>
    <definedName name="Graph1In" localSheetId="2">OFFSET(#REF!,('8A-6'!Chart1-1)*13,0,,'8A-6'!Month+14)</definedName>
    <definedName name="Graph1In" localSheetId="4">OFFSET(#REF!,('AT_2022 Ok'!Chart1-1)*13,0,,'AT_2022 Ok'!Month+14)</definedName>
    <definedName name="Graph1In">OFFSET(#REF!,(Chart1-1)*13,0,,Month+14)</definedName>
    <definedName name="Graph1Net" localSheetId="1">OFFSET(#REF!,(Chart1-1)*13,0,,Month+14)</definedName>
    <definedName name="Graph1Net" localSheetId="2">OFFSET(#REF!,('8A-6'!Chart1-1)*13,0,,'8A-6'!Month+14)</definedName>
    <definedName name="Graph1Net" localSheetId="4">OFFSET(#REF!,('AT_2022 Ok'!Chart1-1)*13,0,,'AT_2022 Ok'!Month+14)</definedName>
    <definedName name="Graph1Net">OFFSET(#REF!,(Chart1-1)*13,0,,Month+14)</definedName>
    <definedName name="Graph1Out" localSheetId="1">-OFFSET(#REF!,(Chart1-1)*13,0,,Month+14)</definedName>
    <definedName name="Graph1Out" localSheetId="2">-OFFSET(#REF!,('8A-6'!Chart1-1)*13,0,,'8A-6'!Month+14)</definedName>
    <definedName name="Graph1Out" localSheetId="4">-OFFSET(#REF!,('AT_2022 Ok'!Chart1-1)*13,0,,'AT_2022 Ok'!Month+14)</definedName>
    <definedName name="Graph1Out">-OFFSET(#REF!,(Chart1-1)*13,0,,Month+14)</definedName>
    <definedName name="Graph2In" localSheetId="1">OFFSET(#REF!,(Chart2-1)*13,0,,Month+14)</definedName>
    <definedName name="Graph2In" localSheetId="2">OFFSET(#REF!,(Chart2-1)*13,0,,'8A-6'!Month+14)</definedName>
    <definedName name="Graph2In" localSheetId="4">OFFSET(#REF!,(Chart2-1)*13,0,,'AT_2022 Ok'!Month+14)</definedName>
    <definedName name="Graph2In">OFFSET(#REF!,(Chart2-1)*13,0,,Month+14)</definedName>
    <definedName name="Graph2Net" localSheetId="1">OFFSET(#REF!,(Chart2-1)*13,0,,Month+14)</definedName>
    <definedName name="Graph2Net" localSheetId="2">OFFSET(#REF!,(Chart2-1)*13,0,,'8A-6'!Month+14)</definedName>
    <definedName name="Graph2Net" localSheetId="4">OFFSET(#REF!,(Chart2-1)*13,0,,'AT_2022 Ok'!Month+14)</definedName>
    <definedName name="Graph2Net">OFFSET(#REF!,(Chart2-1)*13,0,,Month+14)</definedName>
    <definedName name="Graph2Out" localSheetId="1">-OFFSET(#REF!,(Chart2-1)*13,0,,Month+14)</definedName>
    <definedName name="Graph2Out" localSheetId="2">-OFFSET(#REF!,(Chart2-1)*13,0,,'8A-6'!Month+14)</definedName>
    <definedName name="Graph2Out" localSheetId="4">-OFFSET(#REF!,(Chart2-1)*13,0,,'AT_2022 Ok'!Month+14)</definedName>
    <definedName name="Graph2Out">-OFFSET(#REF!,(Chart2-1)*13,0,,Month+14)</definedName>
    <definedName name="Graph3In" localSheetId="1">OFFSET(#REF!,(Chart3-1)*13,0,,Month+14)</definedName>
    <definedName name="Graph3In" localSheetId="2">OFFSET(#REF!,(Chart3-1)*13,0,,'8A-6'!Month+14)</definedName>
    <definedName name="Graph3In" localSheetId="4">OFFSET(#REF!,(Chart3-1)*13,0,,'AT_2022 Ok'!Month+14)</definedName>
    <definedName name="Graph3In">OFFSET(#REF!,(Chart3-1)*13,0,,Month+14)</definedName>
    <definedName name="Graph3Net" localSheetId="1">OFFSET(#REF!,(Chart3-1)*13,0,,Month+14)</definedName>
    <definedName name="Graph3Net" localSheetId="2">OFFSET(#REF!,(Chart3-1)*13,0,,'8A-6'!Month+14)</definedName>
    <definedName name="Graph3Net" localSheetId="4">OFFSET(#REF!,(Chart3-1)*13,0,,'AT_2022 Ok'!Month+14)</definedName>
    <definedName name="Graph3Net">OFFSET(#REF!,(Chart3-1)*13,0,,Month+14)</definedName>
    <definedName name="Graph3Out" localSheetId="1">-OFFSET(#REF!,(Chart3-1)*13,0,,Month+14)</definedName>
    <definedName name="Graph3Out" localSheetId="2">-OFFSET(#REF!,(Chart3-1)*13,0,,'8A-6'!Month+14)</definedName>
    <definedName name="Graph3Out" localSheetId="4">-OFFSET(#REF!,(Chart3-1)*13,0,,'AT_2022 Ok'!Month+14)</definedName>
    <definedName name="Graph3Out">-OFFSET(#REF!,(Chart3-1)*13,0,,Month+14)</definedName>
    <definedName name="Graph4In" localSheetId="1">OFFSET(#REF!,(Chart4-1)*13,0,,Month+14)</definedName>
    <definedName name="Graph4In" localSheetId="2">OFFSET(#REF!,(Chart4-1)*13,0,,'8A-6'!Month+14)</definedName>
    <definedName name="Graph4In" localSheetId="4">OFFSET(#REF!,(Chart4-1)*13,0,,'AT_2022 Ok'!Month+14)</definedName>
    <definedName name="Graph4In">OFFSET(#REF!,(Chart4-1)*13,0,,Month+14)</definedName>
    <definedName name="Graph4Net" localSheetId="1">OFFSET(#REF!,(Chart4-1)*13,0,,Month+14)</definedName>
    <definedName name="Graph4Net" localSheetId="2">OFFSET(#REF!,(Chart4-1)*13,0,,'8A-6'!Month+14)</definedName>
    <definedName name="Graph4Net" localSheetId="4">OFFSET(#REF!,(Chart4-1)*13,0,,'AT_2022 Ok'!Month+14)</definedName>
    <definedName name="Graph4Net">OFFSET(#REF!,(Chart4-1)*13,0,,Month+14)</definedName>
    <definedName name="Graph4Out" localSheetId="1">-OFFSET(#REF!,(Chart4-1)*13,0,,Month+14)</definedName>
    <definedName name="Graph4Out" localSheetId="2">-OFFSET(#REF!,(Chart4-1)*13,0,,'8A-6'!Month+14)</definedName>
    <definedName name="Graph4Out" localSheetId="4">-OFFSET(#REF!,(Chart4-1)*13,0,,'AT_2022 Ok'!Month+14)</definedName>
    <definedName name="Graph4Out">-OFFSET(#REF!,(Chart4-1)*13,0,,Month+14)</definedName>
    <definedName name="GROUP_INSURANCE" localSheetId="2">#REF!</definedName>
    <definedName name="GROUP_INSURANCE" localSheetId="4">#REF!</definedName>
    <definedName name="GROUP_INSURANCE" localSheetId="0">#REF!</definedName>
    <definedName name="GROUP_INSURANCE">#REF!</definedName>
    <definedName name="H" localSheetId="2">#REF!</definedName>
    <definedName name="h" localSheetId="4">#REF!</definedName>
    <definedName name="H">#REF!</definedName>
    <definedName name="H1A" localSheetId="4">#REF!</definedName>
    <definedName name="H1A">#REF!</definedName>
    <definedName name="HA">#REF!</definedName>
    <definedName name="hantu">#REF!</definedName>
    <definedName name="Harus_nol" localSheetId="2">#REF!</definedName>
    <definedName name="Harus_nol" localSheetId="4">'[16]WP-PBM-04'!#REF!</definedName>
    <definedName name="Harus_nol" localSheetId="0">#REF!</definedName>
    <definedName name="Harus_nol">#REF!</definedName>
    <definedName name="Harus_nol_1" localSheetId="4">#REF!</definedName>
    <definedName name="Harus_nol_1">#REF!</definedName>
    <definedName name="Harus_nol_2" localSheetId="4">#REF!</definedName>
    <definedName name="Harus_nol_2">#REF!</definedName>
    <definedName name="Hed_Transp">#REF!</definedName>
    <definedName name="Herry">#REF!</definedName>
    <definedName name="hfawdfuyha" localSheetId="4">#REF!</definedName>
    <definedName name="hfawdfuyha">#REF!</definedName>
    <definedName name="hfawdfuyha_1" localSheetId="4">#REF!</definedName>
    <definedName name="hfawdfuyha_1">#REF!</definedName>
    <definedName name="hfawdfuyha_2" localSheetId="4">#REF!</definedName>
    <definedName name="hfawdfuyha_2">#REF!</definedName>
    <definedName name="hg" localSheetId="1" hidden="1">{#N/A,#N/A,FALSE,"Aging Summary";#N/A,#N/A,FALSE,"Ratio Analysis";#N/A,#N/A,FALSE,"Test 120 Day Accts";#N/A,#N/A,FALSE,"Tickmarks"}</definedName>
    <definedName name="hg" localSheetId="2" hidden="1">{#N/A,#N/A,FALSE,"Aging Summary";#N/A,#N/A,FALSE,"Ratio Analysis";#N/A,#N/A,FALSE,"Test 120 Day Accts";#N/A,#N/A,FALSE,"Tickmarks"}</definedName>
    <definedName name="hg" localSheetId="4" hidden="1">{#N/A,#N/A,FALSE,"Aging Summary";#N/A,#N/A,FALSE,"Ratio Analysis";#N/A,#N/A,FALSE,"Test 120 Day Accts";#N/A,#N/A,FALSE,"Tickmarks"}</definedName>
    <definedName name="hg" hidden="1">{#N/A,#N/A,FALSE,"Aging Summary";#N/A,#N/A,FALSE,"Ratio Analysis";#N/A,#N/A,FALSE,"Test 120 Day Accts";#N/A,#N/A,FALSE,"Tickmarks"}</definedName>
    <definedName name="HH">#REF!</definedName>
    <definedName name="hire" localSheetId="1" hidden="1">{#N/A,#N/A,FALSE,"Aging Summary";#N/A,#N/A,FALSE,"Ratio Analysis";#N/A,#N/A,FALSE,"Test 120 Day Accts";#N/A,#N/A,FALSE,"Tickmarks"}</definedName>
    <definedName name="hire" localSheetId="2" hidden="1">{#N/A,#N/A,FALSE,"Aging Summary";#N/A,#N/A,FALSE,"Ratio Analysis";#N/A,#N/A,FALSE,"Test 120 Day Accts";#N/A,#N/A,FALSE,"Tickmarks"}</definedName>
    <definedName name="hire" localSheetId="4" hidden="1">{#N/A,#N/A,FALSE,"Aging Summary";#N/A,#N/A,FALSE,"Ratio Analysis";#N/A,#N/A,FALSE,"Test 120 Day Accts";#N/A,#N/A,FALSE,"Tickmarks"}</definedName>
    <definedName name="hire" localSheetId="0" hidden="1">{#N/A,#N/A,FALSE,"Aging Summary";#N/A,#N/A,FALSE,"Ratio Analysis";#N/A,#N/A,FALSE,"Test 120 Day Accts";#N/A,#N/A,FALSE,"Tickmarks"}</definedName>
    <definedName name="hire" hidden="1">{#N/A,#N/A,FALSE,"Aging Summary";#N/A,#N/A,FALSE,"Ratio Analysis";#N/A,#N/A,FALSE,"Test 120 Day Accts";#N/A,#N/A,FALSE,"Tickmarks"}</definedName>
    <definedName name="HITUNG">#N/A</definedName>
    <definedName name="hjj" localSheetId="1" hidden="1">{#N/A,#N/A,FALSE,"Aging Summary";#N/A,#N/A,FALSE,"Ratio Analysis";#N/A,#N/A,FALSE,"Test 120 Day Accts";#N/A,#N/A,FALSE,"Tickmarks"}</definedName>
    <definedName name="hjj" localSheetId="2" hidden="1">{#N/A,#N/A,FALSE,"Aging Summary";#N/A,#N/A,FALSE,"Ratio Analysis";#N/A,#N/A,FALSE,"Test 120 Day Accts";#N/A,#N/A,FALSE,"Tickmarks"}</definedName>
    <definedName name="hjj" localSheetId="4" hidden="1">{#N/A,#N/A,FALSE,"Aging Summary";#N/A,#N/A,FALSE,"Ratio Analysis";#N/A,#N/A,FALSE,"Test 120 Day Accts";#N/A,#N/A,FALSE,"Tickmarks"}</definedName>
    <definedName name="hjj" hidden="1">{#N/A,#N/A,FALSE,"Aging Summary";#N/A,#N/A,FALSE,"Ratio Analysis";#N/A,#N/A,FALSE,"Test 120 Day Accts";#N/A,#N/A,FALSE,"Tickmarks"}</definedName>
    <definedName name="home" localSheetId="2">#REF!</definedName>
    <definedName name="home" localSheetId="4">#REF!</definedName>
    <definedName name="home">#REF!</definedName>
    <definedName name="homeaddress" localSheetId="2">#REF!</definedName>
    <definedName name="homeaddress" localSheetId="4">#REF!</definedName>
    <definedName name="homeaddress">#REF!</definedName>
    <definedName name="homephone" localSheetId="2">#REF!</definedName>
    <definedName name="homephone" localSheetId="4">#REF!</definedName>
    <definedName name="homephone">#REF!</definedName>
    <definedName name="HP" localSheetId="1" hidden="1">{#N/A,#N/A,FALSE,"Aging Summary";#N/A,#N/A,FALSE,"Ratio Analysis";#N/A,#N/A,FALSE,"Test 120 Day Accts";#N/A,#N/A,FALSE,"Tickmarks"}</definedName>
    <definedName name="HP" localSheetId="2" hidden="1">{#N/A,#N/A,FALSE,"Aging Summary";#N/A,#N/A,FALSE,"Ratio Analysis";#N/A,#N/A,FALSE,"Test 120 Day Accts";#N/A,#N/A,FALSE,"Tickmarks"}</definedName>
    <definedName name="HP" localSheetId="4" hidden="1">{#N/A,#N/A,FALSE,"Aging Summary";#N/A,#N/A,FALSE,"Ratio Analysis";#N/A,#N/A,FALSE,"Test 120 Day Accts";#N/A,#N/A,FALSE,"Tickmarks"}</definedName>
    <definedName name="HP" localSheetId="0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P_AktivaTetap">#REF!</definedName>
    <definedName name="HPBENTEN">#REF!</definedName>
    <definedName name="HPKAIN">#REF!</definedName>
    <definedName name="HPKK">#REF!</definedName>
    <definedName name="HPLL">#REF!</definedName>
    <definedName name="HPP">#REF!</definedName>
    <definedName name="HPP_LK">#N/A</definedName>
    <definedName name="Hubungan_Bank">#REF!</definedName>
    <definedName name="hubunganbank">#REF!</definedName>
    <definedName name="Hut.Jk.Pdk">#REF!</definedName>
    <definedName name="Hut.Jk.Pjg">#REF!</definedName>
    <definedName name="Hutang_Komisi">#REF!</definedName>
    <definedName name="Hutang_Pajak">#REF!</definedName>
    <definedName name="i">#REF!</definedName>
    <definedName name="I1A" localSheetId="4">#REF!</definedName>
    <definedName name="I1A">#REF!</definedName>
    <definedName name="i445.">#REF!</definedName>
    <definedName name="IAC_TOTAL" localSheetId="4">#REF!</definedName>
    <definedName name="IAC_TOTAL">#REF!</definedName>
    <definedName name="II">#REF!</definedName>
    <definedName name="ijk">#REF!</definedName>
    <definedName name="iKA">#REF!</definedName>
    <definedName name="IKD_AAM" localSheetId="4">#REF!</definedName>
    <definedName name="IKD_AAM">#REF!</definedName>
    <definedName name="IKD_BM" localSheetId="4">#REF!</definedName>
    <definedName name="IKD_BM">#REF!</definedName>
    <definedName name="IKD_HO" localSheetId="4">#REF!</definedName>
    <definedName name="IKD_HO">#REF!</definedName>
    <definedName name="IKD_RAM" localSheetId="4">#REF!</definedName>
    <definedName name="IKD_RAM">#REF!</definedName>
    <definedName name="IKD_TOTAL" localSheetId="4">#REF!</definedName>
    <definedName name="IKD_TOTAL">#REF!</definedName>
    <definedName name="iko" localSheetId="1" hidden="1">{#N/A,#N/A,FALSE,"Aging Summary";#N/A,#N/A,FALSE,"Ratio Analysis";#N/A,#N/A,FALSE,"Test 120 Day Accts";#N/A,#N/A,FALSE,"Tickmarks"}</definedName>
    <definedName name="iko" localSheetId="2" hidden="1">{#N/A,#N/A,FALSE,"Aging Summary";#N/A,#N/A,FALSE,"Ratio Analysis";#N/A,#N/A,FALSE,"Test 120 Day Accts";#N/A,#N/A,FALSE,"Tickmarks"}</definedName>
    <definedName name="iko" localSheetId="4" hidden="1">{#N/A,#N/A,FALSE,"Aging Summary";#N/A,#N/A,FALSE,"Ratio Analysis";#N/A,#N/A,FALSE,"Test 120 Day Accts";#N/A,#N/A,FALSE,"Tickmarks"}</definedName>
    <definedName name="iko" hidden="1">{#N/A,#N/A,FALSE,"Aging Summary";#N/A,#N/A,FALSE,"Ratio Analysis";#N/A,#N/A,FALSE,"Test 120 Day Accts";#N/A,#N/A,FALSE,"Tickmarks"}</definedName>
    <definedName name="iktisarcabang" localSheetId="2">#REF!</definedName>
    <definedName name="iktisarcabang" localSheetId="4">#REF!</definedName>
    <definedName name="iktisarcabang">#REF!</definedName>
    <definedName name="iktisarpemegangsaham" localSheetId="2">#REF!</definedName>
    <definedName name="iktisarpemegangsaham" localSheetId="4">#REF!</definedName>
    <definedName name="iktisarpemegangsaham">#REF!</definedName>
    <definedName name="iktisarpenerima" localSheetId="2">#REF!</definedName>
    <definedName name="iktisarpenerima" localSheetId="4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mel" localSheetId="1">OFFSET(#REF!,(Chart4-1)*13,0,,Month+14)</definedName>
    <definedName name="imel" localSheetId="2">OFFSET(#REF!,(Chart4-1)*13,0,,'8A-6'!Month+14)</definedName>
    <definedName name="imel" localSheetId="4">OFFSET(#REF!,(Chart4-1)*13,0,,'AT_2022 Ok'!Month+14)</definedName>
    <definedName name="imel">OFFSET(#REF!,(Chart4-1)*13,0,,Month+14)</definedName>
    <definedName name="IMMATUREPLANTATION" localSheetId="2">#REF!</definedName>
    <definedName name="IMMATUREPLANTATION" localSheetId="4">#REF!</definedName>
    <definedName name="IMMATUREPLANTATION" localSheetId="0">#REF!</definedName>
    <definedName name="IMMATUREPLANTATION">#REF!</definedName>
    <definedName name="inboundincomes" localSheetId="2">#REF!</definedName>
    <definedName name="inboundincomes" localSheetId="4">#REF!</definedName>
    <definedName name="inboundincomes">#REF!</definedName>
    <definedName name="Indeks">#REF!</definedName>
    <definedName name="indonesian">#REF!</definedName>
    <definedName name="industry">#REF!</definedName>
    <definedName name="INI">#REF!</definedName>
    <definedName name="installment">#REF!</definedName>
    <definedName name="instrefs" localSheetId="2">#REF!</definedName>
    <definedName name="instrefs" localSheetId="4">#REF!</definedName>
    <definedName name="instrefs">#REF!</definedName>
    <definedName name="int" localSheetId="4">'[17]Income Statement-May 2004'!#REF!</definedName>
    <definedName name="int">'[18]Income Statement-May 2004'!#REF!</definedName>
    <definedName name="int_1" localSheetId="4">#REF!</definedName>
    <definedName name="int_1">#REF!</definedName>
    <definedName name="int_2" localSheetId="4">#REF!</definedName>
    <definedName name="int_2">#REF!</definedName>
    <definedName name="interest" localSheetId="2">#REF!</definedName>
    <definedName name="interest" localSheetId="4">'[11]Income Statement-May 2004'!#REF!</definedName>
    <definedName name="interest">#REF!</definedName>
    <definedName name="interest_1" localSheetId="4">#REF!</definedName>
    <definedName name="interest_1">#REF!</definedName>
    <definedName name="interest_2" localSheetId="4">#REF!</definedName>
    <definedName name="interest_2">#REF!</definedName>
    <definedName name="Interval_cutoff">#REF!</definedName>
    <definedName name="Intra">#REF!</definedName>
    <definedName name="inv">#REF!</definedName>
    <definedName name="inv.pabrik">#REF!</definedName>
    <definedName name="INVENTORIES" localSheetId="4">#REF!</definedName>
    <definedName name="INVENTORIES" localSheetId="0">#REF!</definedName>
    <definedName name="INVENTORIES">#REF!</definedName>
    <definedName name="Investasi">#REF!</definedName>
    <definedName name="investmentfund">#REF!</definedName>
    <definedName name="INVESTMENTINSHAREOFSTOCKS" localSheetId="4">#REF!</definedName>
    <definedName name="INVESTMENTINSHAREOFSTOCKS" localSheetId="0">#REF!</definedName>
    <definedName name="INVESTMENTINSHAREOFSTOCKS">#REF!</definedName>
    <definedName name="irc" localSheetId="4">'[17]Income Statement-May 2004'!#REF!</definedName>
    <definedName name="irc">'[18]Income Statement-May 2004'!#REF!</definedName>
    <definedName name="irc_1" localSheetId="4">#REF!</definedName>
    <definedName name="irc_1">#REF!</definedName>
    <definedName name="irc_2" localSheetId="4">#REF!</definedName>
    <definedName name="irc_2">#REF!</definedName>
    <definedName name="irrc" localSheetId="2">#REF!</definedName>
    <definedName name="irrc" localSheetId="4">'[11]Income Statement-May 2004'!#REF!</definedName>
    <definedName name="irrc">#REF!</definedName>
    <definedName name="irrc_1" localSheetId="4">#REF!</definedName>
    <definedName name="irrc_1">#REF!</definedName>
    <definedName name="irrc_2" localSheetId="4">#REF!</definedName>
    <definedName name="irrc_2">#REF!</definedName>
    <definedName name="IRRSC">#REF!</definedName>
    <definedName name="IS_ABP" localSheetId="1" hidden="1">{#N/A,#N/A,FALSE,"Aging Summary";#N/A,#N/A,FALSE,"Ratio Analysis";#N/A,#N/A,FALSE,"Test 120 Day Accts";#N/A,#N/A,FALSE,"Tickmarks"}</definedName>
    <definedName name="IS_ABP" localSheetId="2" hidden="1">{#N/A,#N/A,FALSE,"Aging Summary";#N/A,#N/A,FALSE,"Ratio Analysis";#N/A,#N/A,FALSE,"Test 120 Day Accts";#N/A,#N/A,FALSE,"Tickmarks"}</definedName>
    <definedName name="IS_ABP" localSheetId="4" hidden="1">{#N/A,#N/A,FALSE,"Aging Summary";#N/A,#N/A,FALSE,"Ratio Analysis";#N/A,#N/A,FALSE,"Test 120 Day Accts";#N/A,#N/A,FALSE,"Tickmarks"}</definedName>
    <definedName name="IS_ABP" hidden="1">{#N/A,#N/A,FALSE,"Aging Summary";#N/A,#N/A,FALSE,"Ratio Analysis";#N/A,#N/A,FALSE,"Test 120 Day Accts";#N/A,#N/A,FALSE,"Tickmarks"}</definedName>
    <definedName name="istft" localSheetId="2">#REF!</definedName>
    <definedName name="istft" localSheetId="4">'[11]Income Statement-May 2004'!#REF!</definedName>
    <definedName name="istft">#REF!</definedName>
    <definedName name="istft_1" localSheetId="4">#REF!</definedName>
    <definedName name="istft_1">#REF!</definedName>
    <definedName name="istft_2" localSheetId="4">#REF!</definedName>
    <definedName name="istft_2">#REF!</definedName>
    <definedName name="IU" localSheetId="4">#REF!</definedName>
    <definedName name="IU">#REF!</definedName>
    <definedName name="J_cutoff" localSheetId="2">#REF!</definedName>
    <definedName name="J_cutoff" localSheetId="4">#REF!</definedName>
    <definedName name="J_cutoff">#REF!</definedName>
    <definedName name="J15BE745" localSheetId="2">#REF!</definedName>
    <definedName name="J15BE745" localSheetId="4">#REF!</definedName>
    <definedName name="J15BE745">#REF!</definedName>
    <definedName name="J1A" localSheetId="4">#REF!</definedName>
    <definedName name="J1A">#REF!</definedName>
    <definedName name="J1B" localSheetId="4">#REF!</definedName>
    <definedName name="J1B">#REF!</definedName>
    <definedName name="J43bk519">#REF!</definedName>
    <definedName name="jabar">#REF!</definedName>
    <definedName name="Jagorawi">#REF!</definedName>
    <definedName name="Jakarta_Int_l_School">#REF!</definedName>
    <definedName name="JAMUAN_MAKAN">#REF!</definedName>
    <definedName name="japra">#REF!</definedName>
    <definedName name="jateng">#REF!</definedName>
    <definedName name="jatim">#REF!</definedName>
    <definedName name="JAWAB">#REF!</definedName>
    <definedName name="Jenis_Pengikatan">#REF!</definedName>
    <definedName name="JENISVALUTA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me" localSheetId="1" hidden="1">{#N/A,#N/A,FALSE,"Aging Summary";#N/A,#N/A,FALSE,"Ratio Analysis";#N/A,#N/A,FALSE,"Test 120 Day Accts";#N/A,#N/A,FALSE,"Tickmarks"}</definedName>
    <definedName name="jme" localSheetId="2" hidden="1">{#N/A,#N/A,FALSE,"Aging Summary";#N/A,#N/A,FALSE,"Ratio Analysis";#N/A,#N/A,FALSE,"Test 120 Day Accts";#N/A,#N/A,FALSE,"Tickmarks"}</definedName>
    <definedName name="jme" localSheetId="4" hidden="1">{#N/A,#N/A,FALSE,"Aging Summary";#N/A,#N/A,FALSE,"Ratio Analysis";#N/A,#N/A,FALSE,"Test 120 Day Accts";#N/A,#N/A,FALSE,"Tickmarks"}</definedName>
    <definedName name="jme" hidden="1">{#N/A,#N/A,FALSE,"Aging Summary";#N/A,#N/A,FALSE,"Ratio Analysis";#N/A,#N/A,FALSE,"Test 120 Day Accts";#N/A,#N/A,FALSE,"Tickmarks"}</definedName>
    <definedName name="JNLBK">#REF!</definedName>
    <definedName name="JNLBM">#REF!</definedName>
    <definedName name="JNLKKDUA">#REF!</definedName>
    <definedName name="JNLKKEMPAT">#REF!</definedName>
    <definedName name="JNLKKTIGA">#REF!</definedName>
    <definedName name="joko" localSheetId="1" hidden="1">{#N/A,#N/A,FALSE,"Aging Summary";#N/A,#N/A,FALSE,"Ratio Analysis";#N/A,#N/A,FALSE,"Test 120 Day Accts";#N/A,#N/A,FALSE,"Tickmarks"}</definedName>
    <definedName name="joko" localSheetId="2" hidden="1">{#N/A,#N/A,FALSE,"Aging Summary";#N/A,#N/A,FALSE,"Ratio Analysis";#N/A,#N/A,FALSE,"Test 120 Day Accts";#N/A,#N/A,FALSE,"Tickmarks"}</definedName>
    <definedName name="joko" localSheetId="4" hidden="1">{#N/A,#N/A,FALSE,"Aging Summary";#N/A,#N/A,FALSE,"Ratio Analysis";#N/A,#N/A,FALSE,"Test 120 Day Accts";#N/A,#N/A,FALSE,"Tickmarks"}</definedName>
    <definedName name="joko" hidden="1">{#N/A,#N/A,FALSE,"Aging Summary";#N/A,#N/A,FALSE,"Ratio Analysis";#N/A,#N/A,FALSE,"Test 120 Day Accts";#N/A,#N/A,FALSE,"Tickmarks"}</definedName>
    <definedName name="JPAD">#REF!</definedName>
    <definedName name="JPAK">#REF!</definedName>
    <definedName name="JPD">#REF!</definedName>
    <definedName name="JPK">#REF!</definedName>
    <definedName name="JPtAD">#REF!</definedName>
    <definedName name="JPtAK">#REF!</definedName>
    <definedName name="JPtD">#REF!</definedName>
    <definedName name="JPtK">#REF!</definedName>
    <definedName name="JrnlFinal">#REF!</definedName>
    <definedName name="JU">#REF!</definedName>
    <definedName name="JUAD">#REF!</definedName>
    <definedName name="JUAK">#REF!</definedName>
    <definedName name="JuAkunBLUdebet">#REF!</definedName>
    <definedName name="JuAkunBLUkredit">#REF!</definedName>
    <definedName name="JUD">#REF!</definedName>
    <definedName name="JUdebet">#REF!</definedName>
    <definedName name="JUK">#REF!</definedName>
    <definedName name="JUkredit">#REF!</definedName>
    <definedName name="JUL" localSheetId="2">#REF!</definedName>
    <definedName name="JUL" localSheetId="4">#REF!</definedName>
    <definedName name="JUL">#REF!</definedName>
    <definedName name="JumlahA" localSheetId="2">#REF!</definedName>
    <definedName name="JumlahA" localSheetId="4">#REF!</definedName>
    <definedName name="JumlahA">#REF!</definedName>
    <definedName name="JumlahB" localSheetId="2">#REF!</definedName>
    <definedName name="JumlahB" localSheetId="4">#REF!</definedName>
    <definedName name="JumlahB">#REF!</definedName>
    <definedName name="jumlahD2008">#REF!</definedName>
    <definedName name="jumlahelim2008K">#REF!</definedName>
    <definedName name="jumlahK2008">#REF!</definedName>
    <definedName name="Jun" hidden="1">#REF!</definedName>
    <definedName name="Jurnal" localSheetId="0">#REF!</definedName>
    <definedName name="jurnal">#REF!</definedName>
    <definedName name="jurnal_nonsulsel">#REF!</definedName>
    <definedName name="jurnal_pst">#REF!</definedName>
    <definedName name="jurnal_pusat">#REF!</definedName>
    <definedName name="jurnal_sulsel">#REF!</definedName>
    <definedName name="JurnalPerk">#REF!</definedName>
    <definedName name="JurnBNI">#N/A</definedName>
    <definedName name="k">#REF!</definedName>
    <definedName name="K1A" localSheetId="4">#REF!</definedName>
    <definedName name="K1A">#REF!</definedName>
    <definedName name="kagt97" localSheetId="2">#REF!</definedName>
    <definedName name="kagt97" localSheetId="4">#REF!</definedName>
    <definedName name="kagt97">#REF!</definedName>
    <definedName name="kagt98" localSheetId="2">#REF!</definedName>
    <definedName name="kagt98" localSheetId="4">#REF!</definedName>
    <definedName name="kagt98">#REF!</definedName>
    <definedName name="KAIN">#REF!</definedName>
    <definedName name="kantor">#REF!</definedName>
    <definedName name="Kantor_Akuntan">#REF!</definedName>
    <definedName name="kantor1">#REF!</definedName>
    <definedName name="kantor2">#REF!</definedName>
    <definedName name="kap">#REF!</definedName>
    <definedName name="KAPI_BSM" localSheetId="4">#REF!</definedName>
    <definedName name="KAPI_BSM">#REF!</definedName>
    <definedName name="KAPLAS">#REF!</definedName>
    <definedName name="KAPMP">#REF!</definedName>
    <definedName name="KAPMT">#REF!</definedName>
    <definedName name="kas" localSheetId="0">#REF!</definedName>
    <definedName name="KAS">#REF!</definedName>
    <definedName name="KdBrg">#REF!</definedName>
    <definedName name="KDCUS">#REF!</definedName>
    <definedName name="kdes97">#REF!</definedName>
    <definedName name="kdes98">#REF!</definedName>
    <definedName name="Kdspl">#REF!</definedName>
    <definedName name="keb">#REF!</definedName>
    <definedName name="kj">#REF!</definedName>
    <definedName name="kjl">#REF!</definedName>
    <definedName name="kjul97">#REF!</definedName>
    <definedName name="kjul98">#REF!</definedName>
    <definedName name="KK" localSheetId="0">#REF!</definedName>
    <definedName name="kk">#REF!</definedName>
    <definedName name="KKD" localSheetId="2">#REF!</definedName>
    <definedName name="KKD" localSheetId="4">#REF!</definedName>
    <definedName name="KKD">#REF!</definedName>
    <definedName name="kkl" localSheetId="2">#REF!</definedName>
    <definedName name="kkl" localSheetId="4">#REF!</definedName>
    <definedName name="kkl">#REF!</definedName>
    <definedName name="KlasifikasiBMN" localSheetId="2">#REF!</definedName>
    <definedName name="KlasifikasiBMN" localSheetId="4">#REF!</definedName>
    <definedName name="KlasifikasiBMN">#REF!</definedName>
    <definedName name="klien">#REF!</definedName>
    <definedName name="KMMEI">#REF!</definedName>
    <definedName name="KMMEIO">#REF!</definedName>
    <definedName name="knov97">#REF!</definedName>
    <definedName name="knov98">#REF!</definedName>
    <definedName name="kode" localSheetId="0">#REF!</definedName>
    <definedName name="kode">#REF!</definedName>
    <definedName name="kokt97">#REF!</definedName>
    <definedName name="kokt98">#REF!</definedName>
    <definedName name="KOLEKTIBILITAS">#REF!</definedName>
    <definedName name="KOREK1">#N/A</definedName>
    <definedName name="Krd">#REF!</definedName>
    <definedName name="Kreditelim" localSheetId="2">#REF!</definedName>
    <definedName name="Kreditelim" localSheetId="4">#REF!</definedName>
    <definedName name="Kreditelim">#REF!</definedName>
    <definedName name="KRITERIA">[19]kriteria!$A$1:$C$26</definedName>
    <definedName name="ksep97" localSheetId="2">#REF!</definedName>
    <definedName name="ksep97" localSheetId="4">#REF!</definedName>
    <definedName name="ksep97">#REF!</definedName>
    <definedName name="ksep98" localSheetId="2">#REF!</definedName>
    <definedName name="ksep98" localSheetId="4">#REF!</definedName>
    <definedName name="ksep98">#REF!</definedName>
    <definedName name="l" localSheetId="2">#REF!</definedName>
    <definedName name="l" localSheetId="4">#REF!</definedName>
    <definedName name="l">#REF!</definedName>
    <definedName name="L1A" localSheetId="4">#REF!</definedName>
    <definedName name="L1A">#REF!</definedName>
    <definedName name="LABA">#REF!</definedName>
    <definedName name="Laba_ditahan">#REF!</definedName>
    <definedName name="LABARUGI05">#REF!</definedName>
    <definedName name="lampiran" localSheetId="2">#REF!</definedName>
    <definedName name="lampiran" localSheetId="4">#REF!</definedName>
    <definedName name="lampiran">#REF!</definedName>
    <definedName name="lap025.3" localSheetId="1" hidden="1">{#N/A,#N/A,FALSE,"Aging Summary";#N/A,#N/A,FALSE,"Ratio Analysis";#N/A,#N/A,FALSE,"Test 120 Day Accts";#N/A,#N/A,FALSE,"Tickmarks"}</definedName>
    <definedName name="lap025.3" localSheetId="2" hidden="1">{#N/A,#N/A,FALSE,"Aging Summary";#N/A,#N/A,FALSE,"Ratio Analysis";#N/A,#N/A,FALSE,"Test 120 Day Accts";#N/A,#N/A,FALSE,"Tickmarks"}</definedName>
    <definedName name="lap025.3" localSheetId="4" hidden="1">{#N/A,#N/A,FALSE,"Aging Summary";#N/A,#N/A,FALSE,"Ratio Analysis";#N/A,#N/A,FALSE,"Test 120 Day Accts";#N/A,#N/A,FALSE,"Tickmarks"}</definedName>
    <definedName name="lap025.3" hidden="1">{#N/A,#N/A,FALSE,"Aging Summary";#N/A,#N/A,FALSE,"Ratio Analysis";#N/A,#N/A,FALSE,"Test 120 Day Accts";#N/A,#N/A,FALSE,"Tickmarks"}</definedName>
    <definedName name="Lapkeu">#REF!</definedName>
    <definedName name="lapsewa">#REF!</definedName>
    <definedName name="LBOHP">#REF!</definedName>
    <definedName name="lead" localSheetId="1" hidden="1">{#N/A,#N/A,FALSE,"Aging Summary";#N/A,#N/A,FALSE,"Ratio Analysis";#N/A,#N/A,FALSE,"Test 120 Day Accts";#N/A,#N/A,FALSE,"Tickmarks"}</definedName>
    <definedName name="lead" localSheetId="2" hidden="1">{#N/A,#N/A,FALSE,"Aging Summary";#N/A,#N/A,FALSE,"Ratio Analysis";#N/A,#N/A,FALSE,"Test 120 Day Accts";#N/A,#N/A,FALSE,"Tickmarks"}</definedName>
    <definedName name="lead" localSheetId="4" hidden="1">{#N/A,#N/A,FALSE,"Aging Summary";#N/A,#N/A,FALSE,"Ratio Analysis";#N/A,#N/A,FALSE,"Test 120 Day Accts";#N/A,#N/A,FALSE,"Tickmarks"}</definedName>
    <definedName name="lead" hidden="1">{#N/A,#N/A,FALSE,"Aging Summary";#N/A,#N/A,FALSE,"Ratio Analysis";#N/A,#N/A,FALSE,"Test 120 Day Accts";#N/A,#N/A,FALSE,"Tickmarks"}</definedName>
    <definedName name="LES" localSheetId="4">#REF!</definedName>
    <definedName name="LES">#REF!</definedName>
    <definedName name="LH" localSheetId="2">#REF!</definedName>
    <definedName name="LH" localSheetId="4">#REF!</definedName>
    <definedName name="LH">#REF!</definedName>
    <definedName name="Lia" localSheetId="4">#REF!</definedName>
    <definedName name="Lia">#REF!</definedName>
    <definedName name="LIABFORRETIREMENTBENEFIT" localSheetId="2">#REF!</definedName>
    <definedName name="LIABFORRETIREMENTBENEFIT" localSheetId="4">#REF!</definedName>
    <definedName name="LIABFORRETIREMENTBENEFIT" localSheetId="0">#REF!</definedName>
    <definedName name="LIABFORRETIREMENTBENEFIT">#REF!</definedName>
    <definedName name="list_jenisagunan">#REF!</definedName>
    <definedName name="list_jenispembiayaan">#REF!</definedName>
    <definedName name="LKKO">#REF!</definedName>
    <definedName name="LL">#REF!</definedName>
    <definedName name="LocalDBase">"\\NSWMPT03\E&amp;C HO\MGT REPORTING\CONP"</definedName>
    <definedName name="location" localSheetId="2">#REF!</definedName>
    <definedName name="location" localSheetId="4">#REF!</definedName>
    <definedName name="location">#REF!</definedName>
    <definedName name="LONGTERMRECEIVABLE" localSheetId="2">#REF!</definedName>
    <definedName name="LONGTERMRECEIVABLE" localSheetId="4">#REF!</definedName>
    <definedName name="LONGTERMRECEIVABLE" localSheetId="0">#REF!</definedName>
    <definedName name="LONGTERMRECEIVABLE">#REF!</definedName>
    <definedName name="lossonfadisposal" localSheetId="2">#REF!</definedName>
    <definedName name="lossonfadisposal" localSheetId="4">'[11]Income Statement-May 2004'!#REF!</definedName>
    <definedName name="lossonfadisposal">#REF!</definedName>
    <definedName name="lossonfadisposal_1" localSheetId="4">#REF!</definedName>
    <definedName name="lossonfadisposal_1">#REF!</definedName>
    <definedName name="lossonfadisposal_2" localSheetId="4">#REF!</definedName>
    <definedName name="lossonfadisposal_2">#REF!</definedName>
    <definedName name="lp">#REF!</definedName>
    <definedName name="LPGSALUR12">#REF!</definedName>
    <definedName name="LTDDIFFPAYMONFAACQ" localSheetId="4">#REF!</definedName>
    <definedName name="LTDDIFFPAYMONFAACQ" localSheetId="0">#REF!</definedName>
    <definedName name="LTDDIFFPAYMONFAACQ">#REF!</definedName>
    <definedName name="LTDFOREXTRANSLATION" localSheetId="4">#REF!</definedName>
    <definedName name="LTDFOREXTRANSLATION" localSheetId="0">#REF!</definedName>
    <definedName name="LTDFOREXTRANSLATION">#REF!</definedName>
    <definedName name="LTDLOAN" localSheetId="4">#REF!</definedName>
    <definedName name="LTDLOAN" localSheetId="0">#REF!</definedName>
    <definedName name="LTDLOAN">#REF!</definedName>
    <definedName name="LTDOBLIGATION" localSheetId="4">#REF!</definedName>
    <definedName name="LTDOBLIGATION" localSheetId="0">#REF!</definedName>
    <definedName name="LTDOBLIGATION">#REF!</definedName>
    <definedName name="LTDOTHER" localSheetId="4">#REF!</definedName>
    <definedName name="LTDOTHER" localSheetId="0">#REF!</definedName>
    <definedName name="LTDOTHER">#REF!</definedName>
    <definedName name="LTDRELATED" localSheetId="4">#REF!</definedName>
    <definedName name="LTDRELATED" localSheetId="0">#REF!</definedName>
    <definedName name="LTDRELATED">#REF!</definedName>
    <definedName name="LUARUSAHA05">#REF!</definedName>
    <definedName name="lx">'[20]Account Payable:Revenue (10)'!$J$13:$J$47</definedName>
    <definedName name="LY" localSheetId="4">#REF!</definedName>
    <definedName name="LY">#REF!</definedName>
    <definedName name="M1A" localSheetId="4">#REF!</definedName>
    <definedName name="M1A">#REF!</definedName>
    <definedName name="M1B" localSheetId="4">#REF!</definedName>
    <definedName name="M1B">#REF!</definedName>
    <definedName name="manual">#REF!</definedName>
    <definedName name="MASTER">#REF!</definedName>
    <definedName name="master_supplier" localSheetId="2">#REF!</definedName>
    <definedName name="master_supplier" localSheetId="4">'[21]master supplier'!#REF!</definedName>
    <definedName name="master_supplier">#REF!</definedName>
    <definedName name="master_supplier_1" localSheetId="4">#REF!</definedName>
    <definedName name="master_supplier_1">#REF!</definedName>
    <definedName name="master_supplier_2" localSheetId="4">#REF!</definedName>
    <definedName name="master_supplier_2">#REF!</definedName>
    <definedName name="MASTER1">#REF!</definedName>
    <definedName name="MBC_KPM" localSheetId="4">#REF!</definedName>
    <definedName name="MBC_KPM">#REF!</definedName>
    <definedName name="MBC_PM" localSheetId="4">#REF!</definedName>
    <definedName name="MBC_PM">#REF!</definedName>
    <definedName name="MBC_TOTAL" localSheetId="4">#REF!</definedName>
    <definedName name="MBC_TOTAL">#REF!</definedName>
    <definedName name="mega" localSheetId="4">[2]GL!#REF!</definedName>
    <definedName name="mega">[2]GL!#REF!</definedName>
    <definedName name="MENU">#N/A</definedName>
    <definedName name="Merak">#REF!</definedName>
    <definedName name="MID003_LBU11_Garansi_yang_Diberikan" localSheetId="2">#REF!</definedName>
    <definedName name="MID003_LBU11_Garansi_yang_Diberikan" localSheetId="4">#REF!</definedName>
    <definedName name="MID003_LBU11_Garansi_yang_Diberikan">#REF!</definedName>
    <definedName name="MIN" localSheetId="2">#REF!</definedName>
    <definedName name="MIN" localSheetId="4">#REF!</definedName>
    <definedName name="MIN">#REF!</definedName>
    <definedName name="Minimal">#REF!</definedName>
    <definedName name="miol" localSheetId="4">#REF!</definedName>
    <definedName name="miol" localSheetId="0">#REF!</definedName>
    <definedName name="miol">#REF!</definedName>
    <definedName name="Modal">#REF!</definedName>
    <definedName name="Modal_Saham">#REF!</definedName>
    <definedName name="Mode">#REF!</definedName>
    <definedName name="Monetary_Precision">#REF!</definedName>
    <definedName name="money">#REF!</definedName>
    <definedName name="MONT" localSheetId="2">#REF!,#REF!,#REF!,#REF!,#REF!,#REF!,#REF!,#REF!,#REF!,#REF!,#REF!,#REF!,#REF!,#REF!,#REF!,#REF!,#REF!,#REF!</definedName>
    <definedName name="MONT" localSheetId="4">#REF!,#REF!,#REF!,#REF!,#REF!,#REF!,#REF!,#REF!,#REF!,#REF!,#REF!,#REF!,#REF!,#REF!,#REF!,#REF!,#REF!,#REF!</definedName>
    <definedName name="MONT">#REF!,#REF!,#REF!,#REF!,#REF!,#REF!,#REF!,#REF!,#REF!,#REF!,#REF!,#REF!,#REF!,#REF!,#REF!,#REF!,#REF!,#REF!</definedName>
    <definedName name="Month" localSheetId="2">#REF!</definedName>
    <definedName name="Month" localSheetId="4">#REF!</definedName>
    <definedName name="Month">#REF!</definedName>
    <definedName name="Month1_Ending_Bal" localSheetId="4">#REF!</definedName>
    <definedName name="Month1_Ending_Bal">#REF!</definedName>
    <definedName name="monthly25" localSheetId="2">#REF!</definedName>
    <definedName name="monthly25" localSheetId="4">#REF!</definedName>
    <definedName name="monthly25">#REF!</definedName>
    <definedName name="monthlypph25" localSheetId="2">#REF!</definedName>
    <definedName name="monthlypph25" localSheetId="4">'[11]Income Statement-May 2004'!#REF!</definedName>
    <definedName name="monthlypph25">#REF!</definedName>
    <definedName name="monthlypph25_1" localSheetId="4">#REF!</definedName>
    <definedName name="monthlypph25_1">#REF!</definedName>
    <definedName name="monthlypph25_2" localSheetId="4">#REF!</definedName>
    <definedName name="monthlypph25_2">#REF!</definedName>
    <definedName name="MR_Summ_BG_Act">#REF!</definedName>
    <definedName name="MR_Summ_BG_YTD">#REF!</definedName>
    <definedName name="MR1_Period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CC_4" localSheetId="2">#REF!</definedName>
    <definedName name="MR4_CC_4" localSheetId="4">#REF!</definedName>
    <definedName name="MR4_CC_4">#REF!</definedName>
    <definedName name="MR4_CC_6" localSheetId="2">#REF!</definedName>
    <definedName name="MR4_CC_6" localSheetId="4">#REF!</definedName>
    <definedName name="MR4_CC_6">#REF!</definedName>
    <definedName name="MR4_MR5_1b" localSheetId="2">#REF!</definedName>
    <definedName name="MR4_MR5_1b" localSheetId="4">#REF!</definedName>
    <definedName name="MR4_MR5_1b">#REF!</definedName>
    <definedName name="MR4_MR5_2b">#REF!</definedName>
    <definedName name="MR4_MR5_3b">#REF!</definedName>
    <definedName name="MR4_MR5_4a">#REF!</definedName>
    <definedName name="MR4_MR5_4b">#REF!</definedName>
    <definedName name="MR4_MR5_5b">#REF!</definedName>
    <definedName name="MR4_MR5_6a">#REF!</definedName>
    <definedName name="MR4_MR5_6b">#REF!</definedName>
    <definedName name="MR4_MR5_7b">#REF!</definedName>
    <definedName name="MR4_MR9_1a">#REF!</definedName>
    <definedName name="MR4_MR9_1b">#REF!</definedName>
    <definedName name="MR4_MR9_1c">#REF!</definedName>
    <definedName name="MR4_MR9_1d">#REF!</definedName>
    <definedName name="MR4_MR9_2a">#REF!</definedName>
    <definedName name="MR4_MR9_2b">#REF!</definedName>
    <definedName name="MR4_MR9_2c">#REF!</definedName>
    <definedName name="MR4_MR9_2d">#REF!</definedName>
    <definedName name="MR4_MR9_6a">#REF!</definedName>
    <definedName name="MR4_MR9_6b">#REF!</definedName>
    <definedName name="MR4_MR9_6c">#REF!</definedName>
    <definedName name="MR4_MR9_6d">#REF!</definedName>
    <definedName name="MR4_OC1">#REF!</definedName>
    <definedName name="MR4_OC2">#REF!</definedName>
    <definedName name="MR4_OC3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_Depn_TMM_Act" localSheetId="2">#REF!</definedName>
    <definedName name="MR5_Depn_TMM_Act" localSheetId="4">#REF!</definedName>
    <definedName name="MR5_Depn_TMM_Act">#REF!</definedName>
    <definedName name="MR5_Depn_TMM_Bud" localSheetId="2">#REF!</definedName>
    <definedName name="MR5_Depn_TMM_Bud" localSheetId="4">#REF!</definedName>
    <definedName name="MR5_Depn_TMM_Bud">#REF!</definedName>
    <definedName name="MR5_Depn_WY_Bud" localSheetId="2">#REF!</definedName>
    <definedName name="MR5_Depn_WY_Bud" localSheetId="4">#REF!</definedName>
    <definedName name="MR5_Depn_WY_Bud">#REF!</definedName>
    <definedName name="MR5_Depn_WY_TF">#REF!</definedName>
    <definedName name="MR5_Depn_YTD_Act">#REF!</definedName>
    <definedName name="MR5_Depn_YTD_Bud">#REF!</definedName>
    <definedName name="MR5CashInbound">#REF!</definedName>
    <definedName name="MR5CashTMM">#REF!</definedName>
    <definedName name="MR5CashTMMClose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U_GSB" localSheetId="4">#REF!</definedName>
    <definedName name="MU_GSB">#REF!</definedName>
    <definedName name="MU_HO" localSheetId="4">#REF!</definedName>
    <definedName name="MU_HO">#REF!</definedName>
    <definedName name="MU_KPM" localSheetId="4">#REF!</definedName>
    <definedName name="MU_KPM">#REF!</definedName>
    <definedName name="MU_TOTAL" localSheetId="4">#REF!</definedName>
    <definedName name="MU_TOTAL">#REF!</definedName>
    <definedName name="MU_VMM" localSheetId="4">#REF!</definedName>
    <definedName name="MU_VMM">#REF!</definedName>
    <definedName name="mut1aa">#REF!:!$AA$159</definedName>
    <definedName name="mut1c">#REF!</definedName>
    <definedName name="Mutasi" localSheetId="2">#REF!</definedName>
    <definedName name="mutasi" localSheetId="4">[22]Sheet1!$A$1:$C$58</definedName>
    <definedName name="Mutasi">#REF!</definedName>
    <definedName name="MV" localSheetId="2">#REF!</definedName>
    <definedName name="MV" localSheetId="4">#REF!</definedName>
    <definedName name="MV">#REF!</definedName>
    <definedName name="n" localSheetId="2">#REF!</definedName>
    <definedName name="n" localSheetId="4">#REF!</definedName>
    <definedName name="n">#REF!</definedName>
    <definedName name="N1A" localSheetId="4">#REF!</definedName>
    <definedName name="N1A">#REF!</definedName>
    <definedName name="N1B" localSheetId="4">#REF!</definedName>
    <definedName name="N1B">#REF!</definedName>
    <definedName name="N1C" localSheetId="4">#REF!</definedName>
    <definedName name="N1C">#REF!</definedName>
    <definedName name="N239_Sutoyo">#REF!</definedName>
    <definedName name="N284_Badrusz">#REF!</definedName>
    <definedName name="N284_Baskoro">#REF!</definedName>
    <definedName name="N284_Sodik">#REF!</definedName>
    <definedName name="N284_Suwito">#REF!</definedName>
    <definedName name="N284_Syahril">#REF!</definedName>
    <definedName name="NA" localSheetId="4">#REF!</definedName>
    <definedName name="NA">#REF!</definedName>
    <definedName name="nai" localSheetId="2">#REF!</definedName>
    <definedName name="nai" localSheetId="4">'[11]Income Statement-May 2004'!#REF!</definedName>
    <definedName name="nai">#REF!</definedName>
    <definedName name="nai_1" localSheetId="4">#REF!</definedName>
    <definedName name="nai_1">#REF!</definedName>
    <definedName name="nai_2" localSheetId="4">#REF!</definedName>
    <definedName name="nai_2">#REF!</definedName>
    <definedName name="Najur">#N/A</definedName>
    <definedName name="Nama" localSheetId="2">#REF!</definedName>
    <definedName name="nama" localSheetId="4">'[23]Permanent info'!$E$7</definedName>
    <definedName name="Nama">#REF!</definedName>
    <definedName name="NAMA_PARTY" localSheetId="2">#REF!</definedName>
    <definedName name="NAMA_PARTY" localSheetId="4">#REF!</definedName>
    <definedName name="NAMA_PARTY">#REF!</definedName>
    <definedName name="Nama_Pemotong" localSheetId="2">#REF!</definedName>
    <definedName name="Nama_Pemotong" localSheetId="4">#REF!</definedName>
    <definedName name="Nama_Pemotong">#REF!</definedName>
    <definedName name="name" localSheetId="2">#REF!</definedName>
    <definedName name="name" localSheetId="4">[15]GeneralInfo!$I$5</definedName>
    <definedName name="name">#REF!</definedName>
    <definedName name="names" localSheetId="2">#REF!</definedName>
    <definedName name="names" localSheetId="4">#REF!</definedName>
    <definedName name="names">#REF!</definedName>
    <definedName name="Nawal09">[1]GLAct!$A$10:$G$262</definedName>
    <definedName name="NB" localSheetId="2">#REF!</definedName>
    <definedName name="NB" localSheetId="4">#REF!</definedName>
    <definedName name="NB">#REF!</definedName>
    <definedName name="ndaskjdask" localSheetId="4">'[6]SE-C'!#REF!</definedName>
    <definedName name="ndaskjdask">'[6]SE-C'!#REF!</definedName>
    <definedName name="ndaskjdask_1" localSheetId="4">#REF!</definedName>
    <definedName name="ndaskjdask_1">#REF!</definedName>
    <definedName name="ndaskjdask_2" localSheetId="4">#REF!</definedName>
    <definedName name="ndaskjdask_2">#REF!</definedName>
    <definedName name="NERACA05">#REF!</definedName>
    <definedName name="NERSAL">#N/A</definedName>
    <definedName name="netincome" localSheetId="2">#REF!</definedName>
    <definedName name="netincome" localSheetId="4">#REF!</definedName>
    <definedName name="netincome">#REF!</definedName>
    <definedName name="new" localSheetId="2">#REF!</definedName>
    <definedName name="new" localSheetId="4">#REF!</definedName>
    <definedName name="new">#REF!</definedName>
    <definedName name="nm" localSheetId="4">#REF!</definedName>
    <definedName name="nm" localSheetId="0">#REF!</definedName>
    <definedName name="nm">#REF!</definedName>
    <definedName name="nnn" localSheetId="2" hidden="1">#REF!</definedName>
    <definedName name="nnn" localSheetId="4" hidden="1">#REF!</definedName>
    <definedName name="nnn" hidden="1">#REF!</definedName>
    <definedName name="no" localSheetId="0">#REF!</definedName>
    <definedName name="NO">#REF!</definedName>
    <definedName name="No_COA">#REF!</definedName>
    <definedName name="NO_TSM">#REF!</definedName>
    <definedName name="NOBB">#N/A</definedName>
    <definedName name="NoDanNamaAkunBLU">#REF!</definedName>
    <definedName name="nomor">#REF!</definedName>
    <definedName name="NONPROD">#REF!</definedName>
    <definedName name="notes" localSheetId="2">#REF!,#REF!,#REF!,#REF!,#REF!,#REF!,#REF!</definedName>
    <definedName name="notes" localSheetId="4">#REF!,#REF!,#REF!,#REF!,#REF!,#REF!,#REF!</definedName>
    <definedName name="notes">#REF!,#REF!,#REF!,#REF!,#REF!,#REF!,#REF!</definedName>
    <definedName name="NOTESPAYABLE" localSheetId="2">#REF!</definedName>
    <definedName name="NOTESPAYABLE" localSheetId="4">#REF!</definedName>
    <definedName name="NOTESPAYABLE" localSheetId="0">#REF!</definedName>
    <definedName name="NOTESPAYABLE">#REF!</definedName>
    <definedName name="NPWP" localSheetId="2">#REF!</definedName>
    <definedName name="NPWP" localSheetId="4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PWPALL">#REF!</definedName>
    <definedName name="NRC">#N/A</definedName>
    <definedName name="o" localSheetId="2" hidden="1">{#N/A,#N/A,FALSE,"Aging Summary";#N/A,#N/A,FALSE,"Ratio Analysis";#N/A,#N/A,FALSE,"Test 120 Day Accts";#N/A,#N/A,FALSE,"Tickmarks"}</definedName>
    <definedName name="o" localSheetId="4" hidden="1">{#N/A,#N/A,FALSE,"Aging Summary";#N/A,#N/A,FALSE,"Ratio Analysis";#N/A,#N/A,FALSE,"Test 120 Day Accts";#N/A,#N/A,FALSE,"Tickmarks"}</definedName>
    <definedName name="o" hidden="1">{#N/A,#N/A,FALSE,"Aging Summary";#N/A,#N/A,FALSE,"Ratio Analysis";#N/A,#N/A,FALSE,"Test 120 Day Accts";#N/A,#N/A,FALSE,"Tickmarks"}</definedName>
    <definedName name="O1A" localSheetId="4">#REF!</definedName>
    <definedName name="O1A">#REF!</definedName>
    <definedName name="OBEN" localSheetId="2">#REF!</definedName>
    <definedName name="OBEN" localSheetId="4">#REF!</definedName>
    <definedName name="OBEN">#REF!</definedName>
    <definedName name="OBEQ" localSheetId="2">#REF!</definedName>
    <definedName name="OBEQ" localSheetId="4">#REF!</definedName>
    <definedName name="OBEQ">#REF!</definedName>
    <definedName name="OBIN" localSheetId="2">#REF!</definedName>
    <definedName name="OBIN" localSheetId="4">#REF!</definedName>
    <definedName name="OBIN">#REF!</definedName>
    <definedName name="OBIQ">#REF!</definedName>
    <definedName name="OBLN">#REF!</definedName>
    <definedName name="OBLQ">#REF!</definedName>
    <definedName name="OBLQ1">#REF!</definedName>
    <definedName name="OBN">#REF!</definedName>
    <definedName name="OBQ">#REF!</definedName>
    <definedName name="OBWN">#REF!</definedName>
    <definedName name="OBWQ">#REF!</definedName>
    <definedName name="OF">#REF!</definedName>
    <definedName name="officephone">#REF!</definedName>
    <definedName name="offset">#REF!</definedName>
    <definedName name="OG">#REF!</definedName>
    <definedName name="OKEN">#REF!</definedName>
    <definedName name="OKEN1">#REF!</definedName>
    <definedName name="OKEQ">#REF!</definedName>
    <definedName name="OKLN">#REF!</definedName>
    <definedName name="OKLQ">#REF!</definedName>
    <definedName name="OKN">#REF!</definedName>
    <definedName name="OKQ">#REF!</definedName>
    <definedName name="OKREN">#REF!</definedName>
    <definedName name="OKREQ">#REF!</definedName>
    <definedName name="OKRPN">#REF!</definedName>
    <definedName name="OKRPQ">#REF!</definedName>
    <definedName name="OKTPN">#REF!</definedName>
    <definedName name="OKTPQ">#REF!</definedName>
    <definedName name="OKWN">#REF!</definedName>
    <definedName name="OKWQ">#REF!</definedName>
    <definedName name="OM">#REF!</definedName>
    <definedName name="oo" localSheetId="1" hidden="1">{#N/A,#N/A,FALSE,"Aging Summary";#N/A,#N/A,FALSE,"Ratio Analysis";#N/A,#N/A,FALSE,"Test 120 Day Accts";#N/A,#N/A,FALSE,"Tickmarks"}</definedName>
    <definedName name="oo" localSheetId="2" hidden="1">{#N/A,#N/A,FALSE,"Aging Summary";#N/A,#N/A,FALSE,"Ratio Analysis";#N/A,#N/A,FALSE,"Test 120 Day Accts";#N/A,#N/A,FALSE,"Tickmarks"}</definedName>
    <definedName name="oo" localSheetId="4" hidden="1">{#N/A,#N/A,FALSE,"Aging Summary";#N/A,#N/A,FALSE,"Ratio Analysis";#N/A,#N/A,FALSE,"Test 120 Day Accts";#N/A,#N/A,FALSE,"Tickmarks"}</definedName>
    <definedName name="oo" hidden="1">{#N/A,#N/A,FALSE,"Aging Summary";#N/A,#N/A,FALSE,"Ratio Analysis";#N/A,#N/A,FALSE,"Test 120 Day Accts";#N/A,#N/A,FALSE,"Tickmarks"}</definedName>
    <definedName name="oooooooooooooooooooooooooooooooo" localSheetId="1" hidden="1">{#N/A,#N/A,FALSE,"Aging Summary";#N/A,#N/A,FALSE,"Ratio Analysis";#N/A,#N/A,FALSE,"Test 120 Day Accts";#N/A,#N/A,FALSE,"Tickmarks"}</definedName>
    <definedName name="oooooooooooooooooooooooooooooooo" localSheetId="2" hidden="1">{#N/A,#N/A,FALSE,"Aging Summary";#N/A,#N/A,FALSE,"Ratio Analysis";#N/A,#N/A,FALSE,"Test 120 Day Accts";#N/A,#N/A,FALSE,"Tickmarks"}</definedName>
    <definedName name="oooooooooooooooooooooooooooooooo" localSheetId="4" hidden="1">{#N/A,#N/A,FALSE,"Aging Summary";#N/A,#N/A,FALSE,"Ratio Analysis";#N/A,#N/A,FALSE,"Test 120 Day Accts";#N/A,#N/A,FALSE,"Tickmarks"}</definedName>
    <definedName name="oooooooooooooooooooooooooooooooo" hidden="1">{#N/A,#N/A,FALSE,"Aging Summary";#N/A,#N/A,FALSE,"Ratio Analysis";#N/A,#N/A,FALSE,"Test 120 Day Accts";#N/A,#N/A,FALSE,"Tickmarks"}</definedName>
    <definedName name="opini" localSheetId="2">#REF!</definedName>
    <definedName name="opini" localSheetId="4">#REF!</definedName>
    <definedName name="opini" localSheetId="0">#REF!</definedName>
    <definedName name="opini">#REF!</definedName>
    <definedName name="OSLIN" localSheetId="2">#REF!</definedName>
    <definedName name="OSLIN" localSheetId="4">#REF!</definedName>
    <definedName name="OSLIN">#REF!</definedName>
    <definedName name="OSLIQ">#REF!</definedName>
    <definedName name="OTHADVANCEFORINVESTMENT" localSheetId="4">#REF!</definedName>
    <definedName name="OTHADVANCEFORINVESTMENT" localSheetId="0">#REF!</definedName>
    <definedName name="OTHADVANCEFORINVESTMENT">#REF!</definedName>
    <definedName name="OTHADVANCEFORPURCHASE" localSheetId="4">#REF!</definedName>
    <definedName name="OTHADVANCEFORPURCHASE" localSheetId="0">#REF!</definedName>
    <definedName name="OTHADVANCEFORPURCHASE">#REF!</definedName>
    <definedName name="OTHASSETNOTUSED" localSheetId="4">#REF!</definedName>
    <definedName name="OTHASSETNOTUSED" localSheetId="0">#REF!</definedName>
    <definedName name="OTHASSETNOTUSED">#REF!</definedName>
    <definedName name="OTHBANKGUARANTEE" localSheetId="4">#REF!</definedName>
    <definedName name="OTHBANKGUARANTEE" localSheetId="0">#REF!</definedName>
    <definedName name="OTHBANKGUARANTEE">#REF!</definedName>
    <definedName name="OTHBONDSINGKINGFUND" localSheetId="4">#REF!</definedName>
    <definedName name="OTHBONDSINGKINGFUND" localSheetId="0">#REF!</definedName>
    <definedName name="OTHBONDSINGKINGFUND">#REF!</definedName>
    <definedName name="OTHBUSINESSDEVELPMENTPROJECT" localSheetId="4">#REF!</definedName>
    <definedName name="OTHBUSINESSDEVELPMENTPROJECT" localSheetId="0">#REF!</definedName>
    <definedName name="OTHBUSINESSDEVELPMENTPROJECT">#REF!</definedName>
    <definedName name="OTHDEFCHARGE" localSheetId="4">#REF!</definedName>
    <definedName name="OTHDEFCHARGE" localSheetId="0">#REF!</definedName>
    <definedName name="OTHDEFCHARGE">#REF!</definedName>
    <definedName name="OTHDEFERREDPROJECT" localSheetId="4">#REF!</definedName>
    <definedName name="OTHDEFERREDPROJECT" localSheetId="0">#REF!</definedName>
    <definedName name="OTHDEFERREDPROJECT">#REF!</definedName>
    <definedName name="OTHDEPOSITRECEIVABLE" localSheetId="4">#REF!</definedName>
    <definedName name="OTHDEPOSITRECEIVABLE" localSheetId="0">#REF!</definedName>
    <definedName name="OTHDEPOSITRECEIVABLE">#REF!</definedName>
    <definedName name="OTHDEPOSITRECEIVABLEE">#REF!</definedName>
    <definedName name="OTHDUEFROMPLASMAPROJECT" localSheetId="4">#REF!</definedName>
    <definedName name="OTHDUEFROMPLASMAPROJECT" localSheetId="0">#REF!</definedName>
    <definedName name="OTHDUEFROMPLASMAPROJECT">#REF!</definedName>
    <definedName name="OTHER" localSheetId="2">#REF!</definedName>
    <definedName name="OTHER" localSheetId="4">#REF!</definedName>
    <definedName name="OTHER">#REF!</definedName>
    <definedName name="OTHER_INDIRECT" localSheetId="4">#REF!</definedName>
    <definedName name="OTHER_INDIRECT" localSheetId="0">#REF!</definedName>
    <definedName name="OTHER_INDIRECT">#REF!</definedName>
    <definedName name="OTHEREXP">#REF!</definedName>
    <definedName name="otherexpenses" localSheetId="2">#REF!</definedName>
    <definedName name="otherexpenses" localSheetId="4">'[11]Income Statement-May 2004'!#REF!</definedName>
    <definedName name="otherexpenses">#REF!</definedName>
    <definedName name="otherexpenses_1" localSheetId="4">#REF!</definedName>
    <definedName name="otherexpenses_1">#REF!</definedName>
    <definedName name="otherexpenses_2" localSheetId="4">#REF!</definedName>
    <definedName name="otherexpenses_2">#REF!</definedName>
    <definedName name="OTHERINCOME">#REF!</definedName>
    <definedName name="otherincomes" localSheetId="2">#REF!</definedName>
    <definedName name="otherincomes" localSheetId="4">'[11]Income Statement-May 2004'!#REF!</definedName>
    <definedName name="otherincomes">#REF!</definedName>
    <definedName name="otherincomes_1" localSheetId="4">#REF!</definedName>
    <definedName name="otherincomes_1">#REF!</definedName>
    <definedName name="otherincomes_2" localSheetId="4">#REF!</definedName>
    <definedName name="otherincomes_2">#REF!</definedName>
    <definedName name="others">#REF!</definedName>
    <definedName name="othertype">#REF!</definedName>
    <definedName name="OTHGUARANTEELC" localSheetId="4">#REF!</definedName>
    <definedName name="OTHGUARANTEELC" localSheetId="0">#REF!</definedName>
    <definedName name="OTHGUARANTEELC">#REF!</definedName>
    <definedName name="OTHLOANTOEMPLOYEE" localSheetId="4">#REF!</definedName>
    <definedName name="OTHLOANTOEMPLOYEE" localSheetId="0">#REF!</definedName>
    <definedName name="OTHLOANTOEMPLOYEE">#REF!</definedName>
    <definedName name="OTHOTHER" localSheetId="4">#REF!</definedName>
    <definedName name="OTHOTHER" localSheetId="0">#REF!</definedName>
    <definedName name="OTHOTHER">#REF!</definedName>
    <definedName name="OTHPREOPERATINGEXPENSE" localSheetId="4">#REF!</definedName>
    <definedName name="OTHPREOPERATINGEXPENSE" localSheetId="0">#REF!</definedName>
    <definedName name="OTHPREOPERATINGEXPENSE">#REF!</definedName>
    <definedName name="OTHRESTRICTEDFUND" localSheetId="4">#REF!</definedName>
    <definedName name="OTHRESTRICTEDFUND" localSheetId="0">#REF!</definedName>
    <definedName name="OTHRESTRICTEDFUND">#REF!</definedName>
    <definedName name="OTHSECURITYDEPOSIT" localSheetId="4">#REF!</definedName>
    <definedName name="OTHSECURITYDEPOSIT" localSheetId="0">#REF!</definedName>
    <definedName name="OTHSECURITYDEPOSIT">#REF!</definedName>
    <definedName name="OTHSEEDLING" localSheetId="4">#REF!</definedName>
    <definedName name="OTHSEEDLING" localSheetId="0">#REF!</definedName>
    <definedName name="OTHSEEDLING">#REF!</definedName>
    <definedName name="OTHSEEDLINGG">#REF!</definedName>
    <definedName name="OTHTAXREFUND" localSheetId="4">#REF!</definedName>
    <definedName name="OTHTAXREFUND" localSheetId="0">#REF!</definedName>
    <definedName name="OTHTAXREFUND">#REF!</definedName>
    <definedName name="outboundincomes">#REF!</definedName>
    <definedName name="overpaidtax">#REF!</definedName>
    <definedName name="P">#REF!</definedName>
    <definedName name="P1A" localSheetId="4">#REF!</definedName>
    <definedName name="P1A">#REF!</definedName>
    <definedName name="Padaleunyi">#REF!</definedName>
    <definedName name="PAGEALL" localSheetId="4">#REF!</definedName>
    <definedName name="PAGEALL" localSheetId="0">#REF!</definedName>
    <definedName name="PAGEALL">#REF!</definedName>
    <definedName name="PAGEBS" localSheetId="4">#REF!</definedName>
    <definedName name="PAGEBS" localSheetId="0">#REF!</definedName>
    <definedName name="PAGEBS">#REF!</definedName>
    <definedName name="PAGEIS" localSheetId="4">#REF!</definedName>
    <definedName name="PAGEIS" localSheetId="0">#REF!</definedName>
    <definedName name="PAGEIS">#REF!</definedName>
    <definedName name="PAIDUPCAPITAL" localSheetId="4">#REF!</definedName>
    <definedName name="PAIDUPCAPITAL" localSheetId="0">#REF!</definedName>
    <definedName name="PAIDUPCAPITAL">#REF!</definedName>
    <definedName name="Pajak_Penghasilan">#REF!</definedName>
    <definedName name="PAJE">#REF!</definedName>
    <definedName name="Palikanci">#REF!</definedName>
    <definedName name="panjul">#REF!</definedName>
    <definedName name="PASIVA">#REF!</definedName>
    <definedName name="paymentdatepph29">#REF!</definedName>
    <definedName name="PBC">#REF!</definedName>
    <definedName name="PBJ">#REF!</definedName>
    <definedName name="PBNC">#REF!</definedName>
    <definedName name="PBW">#REF!</definedName>
    <definedName name="PD">#N/A</definedName>
    <definedName name="PDPL">#REF!</definedName>
    <definedName name="Pemasaran">#REF!</definedName>
    <definedName name="Pembelian">#REF!</definedName>
    <definedName name="Pendapatan">#REF!</definedName>
    <definedName name="Pendapatan_lain.lain">#REF!</definedName>
    <definedName name="Pendapatlainlain">#REF!</definedName>
    <definedName name="peng.lain2">#REF!</definedName>
    <definedName name="Penghasilan_Lainlain">#REF!</definedName>
    <definedName name="penj">#REF!</definedName>
    <definedName name="Penjelasan_RL">#N/A</definedName>
    <definedName name="Penjualan">#REF!</definedName>
    <definedName name="pensionfund">#REF!</definedName>
    <definedName name="PENY">#REF!</definedName>
    <definedName name="Penyus">#REF!</definedName>
    <definedName name="Penyusutan" localSheetId="2" hidden="1">{#N/A,#N/A,FALSE,"Aging Summary";#N/A,#N/A,FALSE,"Ratio Analysis";#N/A,#N/A,FALSE,"Test 120 Day Accts";#N/A,#N/A,FALSE,"Tickmarks"}</definedName>
    <definedName name="Penyusutan" localSheetId="4" hidden="1">{#N/A,#N/A,FALSE,"Aging Summary";#N/A,#N/A,FALSE,"Ratio Analysis";#N/A,#N/A,FALSE,"Test 120 Day Accts";#N/A,#N/A,FALSE,"Tickmarks"}</definedName>
    <definedName name="Penyusutan" hidden="1">{#N/A,#N/A,FALSE,"Aging Summary";#N/A,#N/A,FALSE,"Ratio Analysis";#N/A,#N/A,FALSE,"Test 120 Day Accts";#N/A,#N/A,FALSE,"Tickmarks"}</definedName>
    <definedName name="Penyusutan_Bangunan">#N/A</definedName>
    <definedName name="Penyusutan_Inventaris">#N/A</definedName>
    <definedName name="Penyusutan_Kendaraan">#N/A</definedName>
    <definedName name="Perbandingan_Neraca">#N/A</definedName>
    <definedName name="Percent_asset" localSheetId="2">IF(ISERROR(ROUND(#REF!/#REF!*100,2)),0,ROUND(#REF!/#REF!*100,2))</definedName>
    <definedName name="Percent_asset" localSheetId="4">IF(ISERROR(ROUND(#REF!/#REF!*100,2)),0,ROUND(#REF!/#REF!*100,2))</definedName>
    <definedName name="Percent_asset">IF(ISERROR(ROUND(#REF!/#REF!*100,2)),0,ROUND(#REF!/#REF!*100,2))</definedName>
    <definedName name="Percent_asset_d" localSheetId="2">IF(ISERROR(ROUND(#REF!/#REF!*100,2)),0,ROUND(#REF!/#REF!*100,2))</definedName>
    <definedName name="Percent_asset_d" localSheetId="4">IF(ISERROR(ROUND(#REF!/#REF!*100,2)),0,ROUND(#REF!/#REF!*100,2))</definedName>
    <definedName name="Percent_asset_d">IF(ISERROR(ROUND(#REF!/#REF!*100,2)),0,ROUND(#REF!/#REF!*100,2))</definedName>
    <definedName name="Percent_liability_equity" localSheetId="2">IF(ISERROR(ROUND(#REF!/#REF!*100,2)),0,ROUND(#REF!/#REF!*100,2))</definedName>
    <definedName name="Percent_liability_equity" localSheetId="4">IF(ISERROR(ROUND(#REF!/#REF!*100,2)),0,ROUND(#REF!/#REF!*100,2))</definedName>
    <definedName name="Percent_liability_equity">IF(ISERROR(ROUND(#REF!/#REF!*100,2)),0,ROUND(#REF!/#REF!*100,2))</definedName>
    <definedName name="Percent_liability_equity_d" localSheetId="2">IF(ISERROR(ROUND(#REF!/#REF!*100,2)),0,ROUND(#REF!/#REF!*100,2))</definedName>
    <definedName name="Percent_liability_equity_d" localSheetId="4">IF(ISERROR(ROUND(#REF!/#REF!*100,2)),0,ROUND(#REF!/#REF!*100,2))</definedName>
    <definedName name="Percent_liability_equity_d">IF(ISERROR(ROUND(#REF!/#REF!*100,2)),0,ROUND(#REF!/#REF!*100,2))</definedName>
    <definedName name="Percent_PL" localSheetId="1">IF(ISERROR(IF(#REF!=0,ROUND(#REF!/EXPENSE*100,2),ROUND(#REF!/#REF!*100,2))),0,IF(#REF!=0,ROUND(#REF!/EXPENSE*100,2),ROUND(#REF!/#REF!*100,2)))</definedName>
    <definedName name="Percent_PL" localSheetId="2">IF(ISERROR(IF(#REF!=0,ROUND(#REF!/'8A-6'!EXPENSE*100,2),ROUND(#REF!/#REF!*100,2))),0,IF(#REF!=0,ROUND(#REF!/'8A-6'!EXPENSE*100,2),ROUND(#REF!/#REF!*100,2)))</definedName>
    <definedName name="Percent_PL" localSheetId="4">IF(ISERROR(IF(#REF!=0,ROUND(#REF!/'AT_2022 Ok'!EXPENSE*100,2),ROUND(#REF!/#REF!*100,2))),0,IF(#REF!=0,ROUND(#REF!/'AT_2022 Ok'!EXPENSE*100,2),ROUND(#REF!/#REF!*100,2)))</definedName>
    <definedName name="Percent_PL">IF(ISERROR(IF(#REF!=0,ROUND(#REF!/EXPENSE*100,2),ROUND(#REF!/#REF!*100,2))),0,IF(#REF!=0,ROUND(#REF!/EXPENSE*100,2),ROUND(#REF!/#REF!*100,2)))</definedName>
    <definedName name="Percent_PL_d" localSheetId="2">IF(ISERROR(IF(#REF!=0,ROUND(#REF!/(#REF!+#REF!+#REF!)*100,2),ROUND(#REF!/#REF!*100,2))),0,IF(#REF!=0,ROUND(#REF!/(#REF!+#REF!+#REF!)*100,2),ROUND(#REF!/#REF!*100,2)))</definedName>
    <definedName name="Percent_PL_d" localSheetId="4">IF(ISERROR(IF(#REF!=0,ROUND(#REF!/(#REF!+#REF!+#REF!)*100,2),ROUND(#REF!/#REF!*100,2))),0,IF(#REF!=0,ROUND(#REF!/(#REF!+#REF!+#REF!)*100,2),ROUND(#REF!/#REF!*100,2)))</definedName>
    <definedName name="Percent_PL_d">IF(ISERROR(IF(#REF!=0,ROUND(#REF!/(#REF!+#REF!+#REF!)*100,2),ROUND(#REF!/#REF!*100,2))),0,IF(#REF!=0,ROUND(#REF!/(#REF!+#REF!+#REF!)*100,2),ROUND(#REF!/#REF!*100,2)))</definedName>
    <definedName name="Period" localSheetId="2">LEFT(#REF!,6)&amp;+" "&amp;+RIGHT(#REF!,2)</definedName>
    <definedName name="Period" localSheetId="4">LEFT(#REF!,6)&amp;+" "&amp;+RIGHT(#REF!,2)</definedName>
    <definedName name="Period">LEFT(#REF!,6)&amp;+" "&amp;+RIGHT(#REF!,2)</definedName>
    <definedName name="Perkiraan" localSheetId="2">#REF!</definedName>
    <definedName name="Perkiraan" localSheetId="4">#REF!</definedName>
    <definedName name="Perkiraan">#REF!</definedName>
    <definedName name="persediaan" localSheetId="2">#REF!</definedName>
    <definedName name="persediaan" localSheetId="4">#REF!</definedName>
    <definedName name="persediaan">#REF!</definedName>
    <definedName name="PERSONELCOST">#REF!</definedName>
    <definedName name="personnelcost" localSheetId="2">#REF!</definedName>
    <definedName name="personnelcost" localSheetId="4">'[11]Income Statement-May 2004'!#REF!</definedName>
    <definedName name="personnelcost">#REF!</definedName>
    <definedName name="personnelcost_1" localSheetId="4">#REF!</definedName>
    <definedName name="personnelcost_1">#REF!</definedName>
    <definedName name="personnelcost_2" localSheetId="4">#REF!</definedName>
    <definedName name="personnelcost_2">#REF!</definedName>
    <definedName name="piesta">#REF!</definedName>
    <definedName name="PILIH">#REF!</definedName>
    <definedName name="PIUT">#REF!</definedName>
    <definedName name="piutang_karyawan">#REF!</definedName>
    <definedName name="Piutang_LAin_lain">#REF!</definedName>
    <definedName name="piutangkary">#REF!</definedName>
    <definedName name="piutangusaha">#REF!</definedName>
    <definedName name="PK">#REF!</definedName>
    <definedName name="PKBN">#REF!</definedName>
    <definedName name="PKRB">#REF!</definedName>
    <definedName name="PKRP">#REF!</definedName>
    <definedName name="PKTP">#REF!</definedName>
    <definedName name="PKW">#REF!</definedName>
    <definedName name="PL_DATA_APR">IF(ISERROR(INDEX(#REF!,MATCH(#REF!,#REF!,0))),0,INDEX(#REF!,MATCH(#REF!,#REF!,0)))</definedName>
    <definedName name="PL_DATA_AUG">IF(ISERROR(INDEX(#REF!,MATCH(#REF!,#REF!,0))),0,INDEX(#REF!,MATCH(#REF!,#REF!,0)))</definedName>
    <definedName name="PL_DATA_DEC">IF(ISERROR(INDEX(#REF!,MATCH(#REF!,#REF!,0))),0,INDEX(#REF!,MATCH(#REF!,#REF!,0)))</definedName>
    <definedName name="PL_DATA_DECLAST">IF(ISERROR(INDEX(#REF!,MATCH(#REF!,#REF!,0))),0,INDEX(#REF!,MATCH(#REF!,#REF!,0)))</definedName>
    <definedName name="PL_DATA_FEB">IF(ISERROR(INDEX(#REF!,MATCH(#REF!,#REF!,0))),0,INDEX(#REF!,MATCH(#REF!,#REF!,0)))</definedName>
    <definedName name="PL_DATA_JAN">IF(ISERROR(INDEX(#REF!,MATCH(#REF!,#REF!,0))),0,INDEX(#REF!,MATCH(#REF!,#REF!,0)))</definedName>
    <definedName name="PL_DATA_JUL">IF(ISERROR(INDEX(#REF!,MATCH(#REF!,#REF!,0))),0,INDEX(#REF!,MATCH(#REF!,#REF!,0)))</definedName>
    <definedName name="PL_DATA_JUN">IF(ISERROR(INDEX(#REF!,MATCH(#REF!,#REF!,0))),0,INDEX(#REF!,MATCH(#REF!,#REF!,0)))</definedName>
    <definedName name="PL_DATA_MAR">IF(ISERROR(INDEX(#REF!,MATCH(#REF!,#REF!,0))),0,INDEX(#REF!,MATCH(#REF!,#REF!,0)))</definedName>
    <definedName name="PL_DATA_MAY">IF(ISERROR(INDEX(#REF!,MATCH(#REF!,#REF!,0))),0,INDEX(#REF!,MATCH(#REF!,#REF!,0)))</definedName>
    <definedName name="PL_DATA_NOV">IF(ISERROR(INDEX(#REF!,MATCH(#REF!,#REF!,0))),0,INDEX(#REF!,MATCH(#REF!,#REF!,0)))</definedName>
    <definedName name="PL_DATA_OCT">IF(ISERROR(INDEX(#REF!,MATCH(#REF!,#REF!,0))),0,INDEX(#REF!,MATCH(#REF!,#REF!,0)))</definedName>
    <definedName name="PL_DATA_SEP">IF(ISERROR(INDEX(#REF!,MATCH(#REF!,#REF!,0))),0,INDEX(#REF!,MATCH(#REF!,#REF!,0)))</definedName>
    <definedName name="pl_jkt" localSheetId="2">#REF!</definedName>
    <definedName name="pl_jkt" localSheetId="4">#REF!</definedName>
    <definedName name="pl_jkt">#REF!</definedName>
    <definedName name="PL_SBY" localSheetId="2">#REF!</definedName>
    <definedName name="PL_SBY" localSheetId="4">#REF!</definedName>
    <definedName name="PL_SBY">#REF!</definedName>
    <definedName name="PL_TUBO_APR" localSheetId="2">IF(ISERROR(INDEX(#REF!,MATCH(#REF!,#REF!,0))),0,INDEX(#REF!,MATCH(#REF!,#REF!,0)))</definedName>
    <definedName name="PL_TUBO_APR" localSheetId="4">IF(ISERROR(INDEX(#REF!,MATCH(#REF!,#REF!,0))),0,INDEX(#REF!,MATCH(#REF!,#REF!,0)))</definedName>
    <definedName name="PL_TUBO_APR">IF(ISERROR(INDEX(#REF!,MATCH(#REF!,#REF!,0))),0,INDEX(#REF!,MATCH(#REF!,#REF!,0)))</definedName>
    <definedName name="PL_TUBO_AUG" localSheetId="2">IF(ISERROR(INDEX(#REF!,MATCH(#REF!,#REF!,0))),0,INDEX(#REF!,MATCH(#REF!,#REF!,0)))</definedName>
    <definedName name="PL_TUBO_AUG" localSheetId="4">IF(ISERROR(INDEX(#REF!,MATCH(#REF!,#REF!,0))),0,INDEX(#REF!,MATCH(#REF!,#REF!,0)))</definedName>
    <definedName name="PL_TUBO_AUG">IF(ISERROR(INDEX(#REF!,MATCH(#REF!,#REF!,0))),0,INDEX(#REF!,MATCH(#REF!,#REF!,0)))</definedName>
    <definedName name="PL_TUBO_DEC" localSheetId="2">IF(ISERROR(INDEX(#REF!,MATCH(#REF!,#REF!,0))),0,INDEX(#REF!,MATCH(#REF!,#REF!,0)))</definedName>
    <definedName name="PL_TUBO_DEC" localSheetId="4">IF(ISERROR(INDEX(#REF!,MATCH(#REF!,#REF!,0))),0,INDEX(#REF!,MATCH(#REF!,#REF!,0)))</definedName>
    <definedName name="PL_TUBO_DEC">IF(ISERROR(INDEX(#REF!,MATCH(#REF!,#REF!,0))),0,INDEX(#REF!,MATCH(#REF!,#REF!,0)))</definedName>
    <definedName name="PL_TUBO_FEB" localSheetId="2">IF(ISERROR(INDEX(#REF!,MATCH(#REF!,#REF!,0))),0,INDEX(#REF!,MATCH(#REF!,#REF!,0)))</definedName>
    <definedName name="PL_TUBO_FEB" localSheetId="4">IF(ISERROR(INDEX(#REF!,MATCH(#REF!,#REF!,0))),0,INDEX(#REF!,MATCH(#REF!,#REF!,0)))</definedName>
    <definedName name="PL_TUBO_FEB">IF(ISERROR(INDEX(#REF!,MATCH(#REF!,#REF!,0))),0,INDEX(#REF!,MATCH(#REF!,#REF!,0)))</definedName>
    <definedName name="PL_TUBO_JAN" localSheetId="2">IF(ISERROR(INDEX(#REF!,MATCH(#REF!,#REF!,0))),0,INDEX(#REF!,MATCH(#REF!,#REF!,0)))</definedName>
    <definedName name="PL_TUBO_JAN" localSheetId="4">IF(ISERROR(INDEX(#REF!,MATCH(#REF!,#REF!,0))),0,INDEX(#REF!,MATCH(#REF!,#REF!,0)))</definedName>
    <definedName name="PL_TUBO_JAN">IF(ISERROR(INDEX(#REF!,MATCH(#REF!,#REF!,0))),0,INDEX(#REF!,MATCH(#REF!,#REF!,0)))</definedName>
    <definedName name="PL_TUBO_JUL">IF(ISERROR(INDEX(#REF!,MATCH(#REF!,#REF!,0))),0,INDEX(#REF!,MATCH(#REF!,#REF!,0)))</definedName>
    <definedName name="PL_TUBO_JUN">IF(ISERROR(INDEX(#REF!,MATCH(#REF!,#REF!,0))),0,INDEX(#REF!,MATCH(#REF!,#REF!,0)))</definedName>
    <definedName name="PL_TUBO_MAR">IF(ISERROR(INDEX(#REF!,MATCH(#REF!,#REF!,0))),0,INDEX(#REF!,MATCH(#REF!,#REF!,0)))</definedName>
    <definedName name="PL_TUBO_MAY">IF(ISERROR(INDEX(#REF!,MATCH(#REF!,#REF!,0))),0,INDEX(#REF!,MATCH(#REF!,#REF!,0)))</definedName>
    <definedName name="PL_TUBO_NOV">IF(ISERROR(INDEX(#REF!,MATCH(#REF!,#REF!,0))),0,INDEX(#REF!,MATCH(#REF!,#REF!,0)))</definedName>
    <definedName name="PL_TUBO_OCT">IF(ISERROR(INDEX(#REF!,MATCH(#REF!,#REF!,0))),0,INDEX(#REF!,MATCH(#REF!,#REF!,0)))</definedName>
    <definedName name="PL_TUBO_SEP">IF(ISERROR(INDEX(#REF!,MATCH(#REF!,#REF!,0))),0,INDEX(#REF!,MATCH(#REF!,#REF!,0)))</definedName>
    <definedName name="plan">#REF!</definedName>
    <definedName name="PLANT_I" localSheetId="2">#REF!</definedName>
    <definedName name="PLANT_I" localSheetId="4">#REF!</definedName>
    <definedName name="PLANT_I">#REF!</definedName>
    <definedName name="PLTI" localSheetId="2">#REF!</definedName>
    <definedName name="PLTI" localSheetId="4">#REF!</definedName>
    <definedName name="PLTI">#REF!</definedName>
    <definedName name="pp" localSheetId="2">#REF!</definedName>
    <definedName name="pp" localSheetId="4">#REF!</definedName>
    <definedName name="pp">#REF!</definedName>
    <definedName name="PPH_21" localSheetId="2">#REF!</definedName>
    <definedName name="PPH_21" localSheetId="4">#REF!</definedName>
    <definedName name="PPH_21">#REF!</definedName>
    <definedName name="PPH_22">#REF!</definedName>
    <definedName name="PPH_23">#REF!</definedName>
    <definedName name="PPH_25">#REF!</definedName>
    <definedName name="PPh22total" localSheetId="2">#REF!</definedName>
    <definedName name="PPh22total" localSheetId="4">[15]GeneralInfo!$T$78</definedName>
    <definedName name="PPh22total">#REF!</definedName>
    <definedName name="PPh23Customer" localSheetId="2">#REF!</definedName>
    <definedName name="PPh23Customer" localSheetId="4">#REF!</definedName>
    <definedName name="PPh23Customer">#REF!</definedName>
    <definedName name="PPh23total" localSheetId="2">#REF!</definedName>
    <definedName name="PPh23total" localSheetId="4">[15]GeneralInfo!$T$79</definedName>
    <definedName name="PPh23total">#REF!</definedName>
    <definedName name="pph24refund" localSheetId="2">#REF!</definedName>
    <definedName name="pph24refund" localSheetId="4">#REF!</definedName>
    <definedName name="pph24refund">#REF!</definedName>
    <definedName name="PPh24total" localSheetId="2">#REF!</definedName>
    <definedName name="PPh24total" localSheetId="4">[15]GeneralInfo!$T$81</definedName>
    <definedName name="PPh24total">#REF!</definedName>
    <definedName name="pph25calculation" localSheetId="2">#REF!</definedName>
    <definedName name="pph25calculation" localSheetId="4">#REF!</definedName>
    <definedName name="pph25calculation">#REF!</definedName>
    <definedName name="pph25calculation01" localSheetId="2">#REF!</definedName>
    <definedName name="pph25calculation01" localSheetId="4">#REF!</definedName>
    <definedName name="pph25calculation01">#REF!</definedName>
    <definedName name="pph25calculation02" localSheetId="2">#REF!</definedName>
    <definedName name="pph25calculation02" localSheetId="4">[15]GeneralInfo!$U$35</definedName>
    <definedName name="pph25calculation02">#REF!</definedName>
    <definedName name="pph25calculation02amt" localSheetId="2">#REF!</definedName>
    <definedName name="pph25calculation02amt" localSheetId="4">[15]GeneralInfo!$Y$36</definedName>
    <definedName name="pph25calculation02amt">#REF!</definedName>
    <definedName name="pph25exstp" localSheetId="2">#REF!</definedName>
    <definedName name="pph25exstp" localSheetId="4">#REF!</definedName>
    <definedName name="pph25exstp">#REF!</definedName>
    <definedName name="pph25total" localSheetId="2">#REF!</definedName>
    <definedName name="pph25total" localSheetId="4">#REF!</definedName>
    <definedName name="pph25total">#REF!</definedName>
    <definedName name="PPhGvBtotal" localSheetId="2">#REF!</definedName>
    <definedName name="PPhGvBtotal" localSheetId="4">[15]GeneralInfo!$T$80</definedName>
    <definedName name="PPhGvBtotal">#REF!</definedName>
    <definedName name="pphlnbtotal" localSheetId="2">#REF!</definedName>
    <definedName name="pphlnbtotal" localSheetId="4">#REF!</definedName>
    <definedName name="pphlnbtotal">#REF!</definedName>
    <definedName name="PPHPS22">'[14]F1771-II'!$E$36</definedName>
    <definedName name="PPHPS23">'[14]F1771-II'!$G$36</definedName>
    <definedName name="PPHPS24" localSheetId="2">#REF!</definedName>
    <definedName name="PPHPS24" localSheetId="4">'[14]F1771-III'!$R$31</definedName>
    <definedName name="PPHPS24">#REF!</definedName>
    <definedName name="PPN" localSheetId="2">#REF!</definedName>
    <definedName name="PPN" localSheetId="4">#REF!</definedName>
    <definedName name="PPN">#REF!</definedName>
    <definedName name="PR" localSheetId="2">#REF!</definedName>
    <definedName name="PR" localSheetId="4">#REF!</definedName>
    <definedName name="PR">#REF!</definedName>
    <definedName name="PREPAIDEXPENSES" localSheetId="4">#REF!</definedName>
    <definedName name="PREPAIDEXPENSES" localSheetId="0">#REF!</definedName>
    <definedName name="PREPAIDEXPENSES">#REF!</definedName>
    <definedName name="PREPAIDTAX" localSheetId="4">#REF!</definedName>
    <definedName name="PREPAIDTAX" localSheetId="0">#REF!</definedName>
    <definedName name="PREPAIDTAX">#REF!</definedName>
    <definedName name="President">#REF!</definedName>
    <definedName name="print" localSheetId="0">#REF!</definedName>
    <definedName name="PRINT">#REF!</definedName>
    <definedName name="_xlnm.Print_Area" localSheetId="1">'1771-II'!$A$1:$F$60</definedName>
    <definedName name="_xlnm.Print_Area" localSheetId="2">#REF!</definedName>
    <definedName name="_xlnm.Print_Area" localSheetId="4">'AT_2022 Ok'!$A$1:$P$344</definedName>
    <definedName name="_xlnm.Print_Area" localSheetId="0">'Perhitungan CIT'!$A$1:$F$104</definedName>
    <definedName name="_xlnm.Print_Area">#REF!</definedName>
    <definedName name="PRINT_AREA_MI" localSheetId="0">#REF!</definedName>
    <definedName name="PRINT_AREA_MI">#N/A</definedName>
    <definedName name="PRINT_AREA_MI_1" localSheetId="4">#REF!</definedName>
    <definedName name="PRINT_AREA_MI_1">#REF!</definedName>
    <definedName name="PRINT_AREA_MI_16" localSheetId="4">#REF!</definedName>
    <definedName name="PRINT_AREA_MI_16">#REF!</definedName>
    <definedName name="PRINT_AREA_MI_2" localSheetId="4">#REF!</definedName>
    <definedName name="PRINT_AREA_MI_2">#REF!</definedName>
    <definedName name="Print_Area2" localSheetId="2">#REF!</definedName>
    <definedName name="Print_Area2" localSheetId="4">#REF!</definedName>
    <definedName name="Print_Area2">#REF!</definedName>
    <definedName name="_xlnm.Print_Titles" localSheetId="2">#REF!</definedName>
    <definedName name="_xlnm.Print_Titles" localSheetId="4">'AT_2022 Ok'!$1:$8</definedName>
    <definedName name="_xlnm.Print_Titles" localSheetId="0">#REF!</definedName>
    <definedName name="_xlnm.Print_Titles">#REF!</definedName>
    <definedName name="Print_Titles_MI" localSheetId="2">#REF!,#REF!</definedName>
    <definedName name="Print_Titles_MI" localSheetId="4">#REF!</definedName>
    <definedName name="PRINT_TITLES_MI" localSheetId="0">#REF!</definedName>
    <definedName name="Print_Titles_MI">#REF!,#REF!</definedName>
    <definedName name="PRINT_TITLES_MI_1" localSheetId="4">#REF!</definedName>
    <definedName name="PRINT_TITLES_MI_1">#REF!</definedName>
    <definedName name="PRINT_TITLES_MI_1_1" localSheetId="4">#REF!</definedName>
    <definedName name="PRINT_TITLES_MI_1_1">#REF!</definedName>
    <definedName name="PRINT_TITLES_MI_16" localSheetId="4">#REF!</definedName>
    <definedName name="PRINT_TITLES_MI_16">#REF!</definedName>
    <definedName name="PRINT_TITLES_MI_2" localSheetId="4">#REF!</definedName>
    <definedName name="PRINT_TITLES_MI_2">#REF!</definedName>
    <definedName name="PRINT_TITLES_MI_2_1" localSheetId="4">#REF!</definedName>
    <definedName name="PRINT_TITLES_MI_2_1">#REF!</definedName>
    <definedName name="PRINT1" localSheetId="2">#REF!</definedName>
    <definedName name="PRINT1" localSheetId="4">#REF!</definedName>
    <definedName name="PRINT1">#REF!</definedName>
    <definedName name="PROJECTINPROGRESS" localSheetId="2">#REF!</definedName>
    <definedName name="PROJECTINPROGRESS" localSheetId="4">#REF!</definedName>
    <definedName name="PROJECTINPROGRESS" localSheetId="0">#REF!</definedName>
    <definedName name="PROJECTINPROGRESS">#REF!</definedName>
    <definedName name="Property">#REF!</definedName>
    <definedName name="PROVISION" localSheetId="2">#REF!</definedName>
    <definedName name="PROVISION" localSheetId="4">#REF!</definedName>
    <definedName name="PROVISION">#REF!</definedName>
    <definedName name="provisions" localSheetId="2">#REF!</definedName>
    <definedName name="provisions" localSheetId="4">'[11]Income Statement-May 2004'!#REF!</definedName>
    <definedName name="provisions">#REF!</definedName>
    <definedName name="provisions_1" localSheetId="4">#REF!</definedName>
    <definedName name="provisions_1">#REF!</definedName>
    <definedName name="provisions_2" localSheetId="4">#REF!</definedName>
    <definedName name="provisions_2">#REF!</definedName>
    <definedName name="proxy">#REF!</definedName>
    <definedName name="pt">#REF!</definedName>
    <definedName name="pusat">#REF!</definedName>
    <definedName name="pv">#REF!</definedName>
    <definedName name="Q">#REF!</definedName>
    <definedName name="qeq" localSheetId="1" hidden="1">{#N/A,#N/A,FALSE,"Aging Summary";#N/A,#N/A,FALSE,"Ratio Analysis";#N/A,#N/A,FALSE,"Test 120 Day Accts";#N/A,#N/A,FALSE,"Tickmarks"}</definedName>
    <definedName name="qeq" localSheetId="2" hidden="1">{#N/A,#N/A,FALSE,"Aging Summary";#N/A,#N/A,FALSE,"Ratio Analysis";#N/A,#N/A,FALSE,"Test 120 Day Accts";#N/A,#N/A,FALSE,"Tickmarks"}</definedName>
    <definedName name="qeq" localSheetId="4" hidden="1">{#N/A,#N/A,FALSE,"Aging Summary";#N/A,#N/A,FALSE,"Ratio Analysis";#N/A,#N/A,FALSE,"Test 120 Day Accts";#N/A,#N/A,FALSE,"Tickmarks"}</definedName>
    <definedName name="qeq" hidden="1">{#N/A,#N/A,FALSE,"Aging Summary";#N/A,#N/A,FALSE,"Ratio Analysis";#N/A,#N/A,FALSE,"Test 120 Day Accts";#N/A,#N/A,FALSE,"Tickmarks"}</definedName>
    <definedName name="qeqe" localSheetId="1" hidden="1">{#N/A,#N/A,FALSE,"Aging Summary";#N/A,#N/A,FALSE,"Ratio Analysis";#N/A,#N/A,FALSE,"Test 120 Day Accts";#N/A,#N/A,FALSE,"Tickmarks"}</definedName>
    <definedName name="qeqe" localSheetId="2" hidden="1">{#N/A,#N/A,FALSE,"Aging Summary";#N/A,#N/A,FALSE,"Ratio Analysis";#N/A,#N/A,FALSE,"Test 120 Day Accts";#N/A,#N/A,FALSE,"Tickmarks"}</definedName>
    <definedName name="qeqe" localSheetId="4" hidden="1">{#N/A,#N/A,FALSE,"Aging Summary";#N/A,#N/A,FALSE,"Ratio Analysis";#N/A,#N/A,FALSE,"Test 120 Day Accts";#N/A,#N/A,FALSE,"Tickmarks"}</definedName>
    <definedName name="qeqe" hidden="1">{#N/A,#N/A,FALSE,"Aging Summary";#N/A,#N/A,FALSE,"Ratio Analysis";#N/A,#N/A,FALSE,"Test 120 Day Accts";#N/A,#N/A,FALSE,"Tickmarks"}</definedName>
    <definedName name="qSal">#REF!</definedName>
    <definedName name="qwwwwwwwwwwwwwwwwwww" localSheetId="2">#REF!</definedName>
    <definedName name="qwwwwwwwwwwwwwwwwwww" localSheetId="4">#REF!</definedName>
    <definedName name="qwwwwwwwwwwwwwwwwwww">#REF!</definedName>
    <definedName name="R_" localSheetId="2">#REF!</definedName>
    <definedName name="R_" localSheetId="4">#REF!</definedName>
    <definedName name="R_">#REF!</definedName>
    <definedName name="Range01">#REF!</definedName>
    <definedName name="rates">#REF!</definedName>
    <definedName name="ratio1" localSheetId="1" hidden="1">{#N/A,#N/A,FALSE,"Aging Summary";#N/A,#N/A,FALSE,"Ratio Analysis";#N/A,#N/A,FALSE,"Test 120 Day Accts";#N/A,#N/A,FALSE,"Tickmarks"}</definedName>
    <definedName name="ratio1" localSheetId="2" hidden="1">{#N/A,#N/A,FALSE,"Aging Summary";#N/A,#N/A,FALSE,"Ratio Analysis";#N/A,#N/A,FALSE,"Test 120 Day Accts";#N/A,#N/A,FALSE,"Tickmarks"}</definedName>
    <definedName name="ratio1" localSheetId="4" hidden="1">{#N/A,#N/A,FALSE,"Aging Summary";#N/A,#N/A,FALSE,"Ratio Analysis";#N/A,#N/A,FALSE,"Test 120 Day Accts";#N/A,#N/A,FALSE,"Tickmarks"}</definedName>
    <definedName name="ratio1" hidden="1">{#N/A,#N/A,FALSE,"Aging Summary";#N/A,#N/A,FALSE,"Ratio Analysis";#N/A,#N/A,FALSE,"Test 120 Day Accts";#N/A,#N/A,FALSE,"Tickmarks"}</definedName>
    <definedName name="RBLAB">#REF!</definedName>
    <definedName name="RBLAC">#REF!</definedName>
    <definedName name="RBLB">#REF!</definedName>
    <definedName name="rc_code">#REF!</definedName>
    <definedName name="READJDUETOASSETSREVALUATION" localSheetId="4">#REF!</definedName>
    <definedName name="READJDUETOASSETSREVALUATION" localSheetId="0">#REF!</definedName>
    <definedName name="READJDUETOASSETSREVALUATION">#REF!</definedName>
    <definedName name="READJDUETOSHIFTOFDEFTAX" localSheetId="4">#REF!</definedName>
    <definedName name="READJDUETOSHIFTOFDEFTAX" localSheetId="0">#REF!</definedName>
    <definedName name="READJDUETOSHIFTOFDEFTAX">#REF!</definedName>
    <definedName name="READJDUETOTRANSLATIONOFBEGYEAR" localSheetId="4">#REF!</definedName>
    <definedName name="READJDUETOTRANSLATIONOFBEGYEAR" localSheetId="0">#REF!</definedName>
    <definedName name="READJDUETOTRANSLATIONOFBEGYEAR">#REF!</definedName>
    <definedName name="READJUSTMENT" localSheetId="4">#REF!</definedName>
    <definedName name="READJUSTMENT" localSheetId="0">#REF!</definedName>
    <definedName name="READJUSTMENT">#REF!</definedName>
    <definedName name="RecCurrent">#REF!</definedName>
    <definedName name="_xlnm.Recorder" localSheetId="4">#REF!</definedName>
    <definedName name="_xlnm.Recorder" localSheetId="0">#N/A</definedName>
    <definedName name="_xlnm.Recorder">#REF!</definedName>
    <definedName name="RecPY4_Sel1">#REF!</definedName>
    <definedName name="RecRollFWD">#REF!</definedName>
    <definedName name="recruitment" localSheetId="4">[2]GL!#REF!</definedName>
    <definedName name="recruitment">[2]GL!#REF!</definedName>
    <definedName name="Recv.Payb.2000" localSheetId="2">#REF!</definedName>
    <definedName name="Recv.Payb.2000" localSheetId="4">'[24]BS final'!$A$3:$Y$53</definedName>
    <definedName name="Recv.Payb.2000" localSheetId="0">#REF!</definedName>
    <definedName name="Recv.Payb.2000">#REF!</definedName>
    <definedName name="red">#REF!</definedName>
    <definedName name="REF">#REF!</definedName>
    <definedName name="refund">#REF!</definedName>
    <definedName name="Rekal" localSheetId="1" hidden="1">{#N/A,#N/A,FALSE,"Aging Summary";#N/A,#N/A,FALSE,"Ratio Analysis";#N/A,#N/A,FALSE,"Test 120 Day Accts";#N/A,#N/A,FALSE,"Tickmarks"}</definedName>
    <definedName name="Rekal" localSheetId="2" hidden="1">{#N/A,#N/A,FALSE,"Aging Summary";#N/A,#N/A,FALSE,"Ratio Analysis";#N/A,#N/A,FALSE,"Test 120 Day Accts";#N/A,#N/A,FALSE,"Tickmarks"}</definedName>
    <definedName name="Rekal" localSheetId="4" hidden="1">{#N/A,#N/A,FALSE,"Aging Summary";#N/A,#N/A,FALSE,"Ratio Analysis";#N/A,#N/A,FALSE,"Test 120 Day Accts";#N/A,#N/A,FALSE,"Tickmarks"}</definedName>
    <definedName name="Rekal" hidden="1">{#N/A,#N/A,FALSE,"Aging Summary";#N/A,#N/A,FALSE,"Ratio Analysis";#N/A,#N/A,FALSE,"Test 120 Day Accts";#N/A,#N/A,FALSE,"Tickmarks"}</definedName>
    <definedName name="Rekap_B_Adm_Umum">#N/A</definedName>
    <definedName name="Reklas" localSheetId="1" hidden="1">{#N/A,#N/A,FALSE,"Aging Summary";#N/A,#N/A,FALSE,"Ratio Analysis";#N/A,#N/A,FALSE,"Test 120 Day Accts";#N/A,#N/A,FALSE,"Tickmarks"}</definedName>
    <definedName name="Reklas" localSheetId="2" hidden="1">{#N/A,#N/A,FALSE,"Aging Summary";#N/A,#N/A,FALSE,"Ratio Analysis";#N/A,#N/A,FALSE,"Test 120 Day Accts";#N/A,#N/A,FALSE,"Tickmarks"}</definedName>
    <definedName name="Reklas" localSheetId="4" hidden="1">{#N/A,#N/A,FALSE,"Aging Summary";#N/A,#N/A,FALSE,"Ratio Analysis";#N/A,#N/A,FALSE,"Test 120 Day Accts";#N/A,#N/A,FALSE,"Tickmarks"}</definedName>
    <definedName name="Reklas" hidden="1">{#N/A,#N/A,FALSE,"Aging Summary";#N/A,#N/A,FALSE,"Ratio Analysis";#N/A,#N/A,FALSE,"Test 120 Day Accts";#N/A,#N/A,FALSE,"Tickmarks"}</definedName>
    <definedName name="rekte">#REF!</definedName>
    <definedName name="REL">#N/A</definedName>
    <definedName name="Relocation" localSheetId="2">#REF!</definedName>
    <definedName name="Relocation" localSheetId="4">#REF!</definedName>
    <definedName name="Relocation">#REF!</definedName>
    <definedName name="rentals" localSheetId="2">#REF!</definedName>
    <definedName name="rentals" localSheetId="4">'[11]Income Statement-May 2004'!#REF!</definedName>
    <definedName name="rentals">#REF!</definedName>
    <definedName name="rentals_1" localSheetId="4">#REF!</definedName>
    <definedName name="rentals_1">#REF!</definedName>
    <definedName name="rentals_2" localSheetId="4">#REF!</definedName>
    <definedName name="rentals_2">#REF!</definedName>
    <definedName name="REPORT">#N/A</definedName>
    <definedName name="rest07" localSheetId="2">#REF!</definedName>
    <definedName name="rest07" localSheetId="4">#REF!</definedName>
    <definedName name="rest07">#REF!</definedName>
    <definedName name="Retail" localSheetId="2">#REF!</definedName>
    <definedName name="Retail" localSheetId="4">#REF!</definedName>
    <definedName name="Retail">#REF!</definedName>
    <definedName name="RETAINEDEARNINGS" localSheetId="4">#REF!</definedName>
    <definedName name="RETAINEDEARNINGS" localSheetId="0">#REF!</definedName>
    <definedName name="RETAINEDEARNINGS">#REF!</definedName>
    <definedName name="RETUR">#REF!</definedName>
    <definedName name="revisi" localSheetId="4">#REF!</definedName>
    <definedName name="revisi">#REF!</definedName>
    <definedName name="revisi_1" localSheetId="4">#REF!</definedName>
    <definedName name="revisi_1">#REF!</definedName>
    <definedName name="revisi_2" localSheetId="4">#REF!</definedName>
    <definedName name="revisi_2">#REF!</definedName>
    <definedName name="RF">#REF!</definedName>
    <definedName name="ri">#REF!</definedName>
    <definedName name="Rinc_By_FOH">#REF!</definedName>
    <definedName name="Rinc_By_Penjualan">#REF!</definedName>
    <definedName name="Rinc_By_Um_Adm">#REF!</definedName>
    <definedName name="Rinc_Piut_Usaha">#REF!</definedName>
    <definedName name="rinci" localSheetId="1" hidden="1">{#N/A,#N/A,FALSE,"Aging Summary";#N/A,#N/A,FALSE,"Ratio Analysis";#N/A,#N/A,FALSE,"Test 120 Day Accts";#N/A,#N/A,FALSE,"Tickmarks"}</definedName>
    <definedName name="rinci" localSheetId="2" hidden="1">{#N/A,#N/A,FALSE,"Aging Summary";#N/A,#N/A,FALSE,"Ratio Analysis";#N/A,#N/A,FALSE,"Test 120 Day Accts";#N/A,#N/A,FALSE,"Tickmarks"}</definedName>
    <definedName name="rinci" localSheetId="4" hidden="1">{#N/A,#N/A,FALSE,"Aging Summary";#N/A,#N/A,FALSE,"Ratio Analysis";#N/A,#N/A,FALSE,"Test 120 Day Accts";#N/A,#N/A,FALSE,"Tickmarks"}</definedName>
    <definedName name="rinci" hidden="1">{#N/A,#N/A,FALSE,"Aging Summary";#N/A,#N/A,FALSE,"Ratio Analysis";#N/A,#N/A,FALSE,"Test 120 Day Accts";#N/A,#N/A,FALSE,"Tickmarks"}</definedName>
    <definedName name="riyo" localSheetId="1" hidden="1">{#N/A,#N/A,FALSE,"Aging Summary";#N/A,#N/A,FALSE,"Ratio Analysis";#N/A,#N/A,FALSE,"Test 120 Day Accts";#N/A,#N/A,FALSE,"Tickmarks"}</definedName>
    <definedName name="riyo" localSheetId="2" hidden="1">{#N/A,#N/A,FALSE,"Aging Summary";#N/A,#N/A,FALSE,"Ratio Analysis";#N/A,#N/A,FALSE,"Test 120 Day Accts";#N/A,#N/A,FALSE,"Tickmarks"}</definedName>
    <definedName name="riyo" localSheetId="4" hidden="1">{#N/A,#N/A,FALSE,"Aging Summary";#N/A,#N/A,FALSE,"Ratio Analysis";#N/A,#N/A,FALSE,"Test 120 Day Accts";#N/A,#N/A,FALSE,"Tickmarks"}</definedName>
    <definedName name="riyo" hidden="1">{#N/A,#N/A,FALSE,"Aging Summary";#N/A,#N/A,FALSE,"Ratio Analysis";#N/A,#N/A,FALSE,"Test 120 Day Accts";#N/A,#N/A,FALSE,"Tickmarks"}</definedName>
    <definedName name="RL">#N/A</definedName>
    <definedName name="rollforward">'[20]Account Payable:Revenue (10)'!$F$13:$H$47</definedName>
    <definedName name="royalties" localSheetId="2">#REF!</definedName>
    <definedName name="royalties" localSheetId="4">'[11]Income Statement-May 2004'!#REF!</definedName>
    <definedName name="royalties">#REF!</definedName>
    <definedName name="royalties_1" localSheetId="4">#REF!</definedName>
    <definedName name="royalties_1">#REF!</definedName>
    <definedName name="royalties_2" localSheetId="4">#REF!</definedName>
    <definedName name="royalties_2">#REF!</definedName>
    <definedName name="rrr" localSheetId="1" hidden="1">{#N/A,#N/A,FALSE,"Aging Summary";#N/A,#N/A,FALSE,"Ratio Analysis";#N/A,#N/A,FALSE,"Test 120 Day Accts";#N/A,#N/A,FALSE,"Tickmarks"}</definedName>
    <definedName name="rrr" localSheetId="2" hidden="1">{#N/A,#N/A,FALSE,"Aging Summary";#N/A,#N/A,FALSE,"Ratio Analysis";#N/A,#N/A,FALSE,"Test 120 Day Accts";#N/A,#N/A,FALSE,"Tickmarks"}</definedName>
    <definedName name="rrr" localSheetId="4" hidden="1">{#N/A,#N/A,FALSE,"Aging Summary";#N/A,#N/A,FALSE,"Ratio Analysis";#N/A,#N/A,FALSE,"Test 120 Day Accts";#N/A,#N/A,FALSE,"Tickmarks"}</definedName>
    <definedName name="rrr" hidden="1">{#N/A,#N/A,FALSE,"Aging Summary";#N/A,#N/A,FALSE,"Ratio Analysis";#N/A,#N/A,FALSE,"Test 120 Day Accts";#N/A,#N/A,FALSE,"Tickmarks"}</definedName>
    <definedName name="RSM">#REF!</definedName>
    <definedName name="ruben">#REF!</definedName>
    <definedName name="rup" localSheetId="1" hidden="1">{#N/A,#N/A,FALSE,"Aging Summary";#N/A,#N/A,FALSE,"Ratio Analysis";#N/A,#N/A,FALSE,"Test 120 Day Accts";#N/A,#N/A,FALSE,"Tickmarks"}</definedName>
    <definedName name="rup" localSheetId="2" hidden="1">{#N/A,#N/A,FALSE,"Aging Summary";#N/A,#N/A,FALSE,"Ratio Analysis";#N/A,#N/A,FALSE,"Test 120 Day Accts";#N/A,#N/A,FALSE,"Tickmarks"}</definedName>
    <definedName name="rup" localSheetId="4" hidden="1">{#N/A,#N/A,FALSE,"Aging Summary";#N/A,#N/A,FALSE,"Ratio Analysis";#N/A,#N/A,FALSE,"Test 120 Day Accts";#N/A,#N/A,FALSE,"Tickmarks"}</definedName>
    <definedName name="rup" localSheetId="0" hidden="1">{#N/A,#N/A,FALSE,"Aging Summary";#N/A,#N/A,FALSE,"Ratio Analysis";#N/A,#N/A,FALSE,"Test 120 Day Accts";#N/A,#N/A,FALSE,"Tickmarks"}</definedName>
    <definedName name="rup" hidden="1">{#N/A,#N/A,FALSE,"Aging Summary";#N/A,#N/A,FALSE,"Ratio Analysis";#N/A,#N/A,FALSE,"Test 120 Day Accts";#N/A,#N/A,FALSE,"Tickmarks"}</definedName>
    <definedName name="rupiah" localSheetId="2">#REF!</definedName>
    <definedName name="rupiah" localSheetId="4">#REF!</definedName>
    <definedName name="rupiah">#REF!</definedName>
    <definedName name="s" localSheetId="2">#REF!</definedName>
    <definedName name="s" localSheetId="4">#REF!</definedName>
    <definedName name="s">#REF!</definedName>
    <definedName name="sa" localSheetId="2">#REF!</definedName>
    <definedName name="sa" localSheetId="4">#REF!</definedName>
    <definedName name="sa">#REF!</definedName>
    <definedName name="sadsa" localSheetId="1" hidden="1">{#N/A,#N/A,FALSE,"Aging Summary";#N/A,#N/A,FALSE,"Ratio Analysis";#N/A,#N/A,FALSE,"Test 120 Day Accts";#N/A,#N/A,FALSE,"Tickmarks"}</definedName>
    <definedName name="sadsa" localSheetId="2" hidden="1">{#N/A,#N/A,FALSE,"Aging Summary";#N/A,#N/A,FALSE,"Ratio Analysis";#N/A,#N/A,FALSE,"Test 120 Day Accts";#N/A,#N/A,FALSE,"Tickmarks"}</definedName>
    <definedName name="sadsa" localSheetId="4" hidden="1">{#N/A,#N/A,FALSE,"Aging Summary";#N/A,#N/A,FALSE,"Ratio Analysis";#N/A,#N/A,FALSE,"Test 120 Day Accts";#N/A,#N/A,FALSE,"Tickmarks"}</definedName>
    <definedName name="sadsa" hidden="1">{#N/A,#N/A,FALSE,"Aging Summary";#N/A,#N/A,FALSE,"Ratio Analysis";#N/A,#N/A,FALSE,"Test 120 Day Accts";#N/A,#N/A,FALSE,"Tickmarks"}</definedName>
    <definedName name="saldo">#REF!</definedName>
    <definedName name="sale">#REF!</definedName>
    <definedName name="SALIN">#REF!</definedName>
    <definedName name="sandipihakketiga">#REF!</definedName>
    <definedName name="SARE">#REF!</definedName>
    <definedName name="SATU">#REF!</definedName>
    <definedName name="SAVE">#N/A</definedName>
    <definedName name="sby" localSheetId="2">#REF!</definedName>
    <definedName name="sby" localSheetId="4">#REF!</definedName>
    <definedName name="sby">#REF!</definedName>
    <definedName name="SBY_AMT" localSheetId="2">#REF!</definedName>
    <definedName name="SBY_AMT" localSheetId="4">#REF!</definedName>
    <definedName name="SBY_AMT">#REF!</definedName>
    <definedName name="SBY_AMT_NR" localSheetId="2">#REF!</definedName>
    <definedName name="SBY_AMT_NR" localSheetId="4">#REF!</definedName>
    <definedName name="SBY_AMT_NR">#REF!</definedName>
    <definedName name="SBY_AMT_R">#REF!</definedName>
    <definedName name="sby_bal">#REF!</definedName>
    <definedName name="SC">#REF!</definedName>
    <definedName name="sc.ak.amor.al">#REF!</definedName>
    <definedName name="sc.ak.peny.inv.knt">#REF!</definedName>
    <definedName name="sc.ak.peny.kendaraan">#REF!</definedName>
    <definedName name="sc.ak.peny.SGU">#REF!</definedName>
    <definedName name="sc.ak.pjk.tangguhan">#REF!</definedName>
    <definedName name="sc.Ak.SGU">#REF!</definedName>
    <definedName name="sc.al.b.opr">#REF!</definedName>
    <definedName name="sc.al.software">#REF!</definedName>
    <definedName name="sc.At.Inv.Knt">#REF!</definedName>
    <definedName name="sc.At.Kend">#REF!</definedName>
    <definedName name="sc.b.adm.umum">#REF!</definedName>
    <definedName name="sc.b.bunga">#REF!</definedName>
    <definedName name="sc.b.lgs.proy">#REF!</definedName>
    <definedName name="sc.b.opr">#REF!</definedName>
    <definedName name="sc.b.penyusutan">#REF!</definedName>
    <definedName name="sc.b.pgw">#REF!</definedName>
    <definedName name="sc.Bank.DKI">#REF!</definedName>
    <definedName name="sc.Beban.Ditangg">#REF!</definedName>
    <definedName name="sc.Beban.DM">#REF!</definedName>
    <definedName name="Sc.kas.Setara">#REF!</definedName>
    <definedName name="sc.modal">#REF!</definedName>
    <definedName name="Sc.Pajak.DM">#REF!</definedName>
    <definedName name="sc.pend.jas.giro">#REF!</definedName>
    <definedName name="sc.pend.usaha">#REF!</definedName>
    <definedName name="sc.piut.lain2">#REF!</definedName>
    <definedName name="sc.piut.usaha">#REF!</definedName>
    <definedName name="sc.piuut.afiliassi">#REF!</definedName>
    <definedName name="sc.u.afiliasi">#REF!</definedName>
    <definedName name="sc.u.gaji">#REF!</definedName>
    <definedName name="sc.u.jk.pjg.kend">#REF!</definedName>
    <definedName name="sc.u.lgs.proy">#REF!</definedName>
    <definedName name="sc.u.pajak">#REF!</definedName>
    <definedName name="sc.u.pemby.non.bank">#REF!</definedName>
    <definedName name="sc.uang.muka">#REF!</definedName>
    <definedName name="SCD">#REF!</definedName>
    <definedName name="SCHEDULE_A" localSheetId="4">#REF!</definedName>
    <definedName name="SCHEDULE_A">#REF!</definedName>
    <definedName name="SCHEDULE_B" localSheetId="4">#REF!</definedName>
    <definedName name="SCHEDULE_B">#REF!</definedName>
    <definedName name="SCHEDULE_C" localSheetId="4">#REF!</definedName>
    <definedName name="SCHEDULE_C">#REF!</definedName>
    <definedName name="SCL" localSheetId="4">'[25]Tabel PErkiraan'!$A$3:$B$43</definedName>
    <definedName name="SCL">'[26]Tabel PErkiraan'!$A$3:$B$43</definedName>
    <definedName name="SD_REDTOP" localSheetId="4">#REF!</definedName>
    <definedName name="SD_REDTOP">#REF!</definedName>
    <definedName name="SDfaksdaufd" localSheetId="4">#REF!</definedName>
    <definedName name="SDfaksdaufd">#REF!</definedName>
    <definedName name="SDfaksdaufd_1" localSheetId="4">#REF!</definedName>
    <definedName name="SDfaksdaufd_1">#REF!</definedName>
    <definedName name="SDfaksdaufd_2" localSheetId="4">#REF!</definedName>
    <definedName name="SDfaksdaufd_2">#REF!</definedName>
    <definedName name="sdfgsdgfudsgfdisuhg" localSheetId="4">#REF!</definedName>
    <definedName name="sdfgsdgfudsgfdisuhg">#REF!</definedName>
    <definedName name="sdfgsdgfudsgfdisuhg_1" localSheetId="4">#REF!</definedName>
    <definedName name="sdfgsdgfudsgfdisuhg_1">#REF!</definedName>
    <definedName name="sdfgsdgfudsgfdisuhg_2" localSheetId="4">#REF!</definedName>
    <definedName name="sdfgsdgfudsgfdisuhg_2">#REF!</definedName>
    <definedName name="sdfh">LEFT(#REF!,6)&amp;+" "&amp;+RIGHT(#REF!,2)</definedName>
    <definedName name="sdfsfsdaf">#REF!</definedName>
    <definedName name="SECURITIESPAYABLE" localSheetId="4">#REF!</definedName>
    <definedName name="SECURITIESPAYABLE" localSheetId="0">#REF!</definedName>
    <definedName name="SECURITIESPAYABLE">#REF!</definedName>
    <definedName name="sefau" localSheetId="4">#REF!</definedName>
    <definedName name="sefau">#REF!</definedName>
    <definedName name="sefau_1" localSheetId="4">#REF!</definedName>
    <definedName name="sefau_1">#REF!</definedName>
    <definedName name="sefau_2" localSheetId="4">#REF!</definedName>
    <definedName name="sefau_2">#REF!</definedName>
    <definedName name="Semarang">#REF!</definedName>
    <definedName name="service">#REF!</definedName>
    <definedName name="SET">#REF!</definedName>
    <definedName name="SGU">#REF!</definedName>
    <definedName name="SHORTERMINVESTMENT" localSheetId="4">#REF!</definedName>
    <definedName name="SHORTERMINVESTMENT" localSheetId="0">#REF!</definedName>
    <definedName name="SHORTERMINVESTMENT">#REF!</definedName>
    <definedName name="SHORTERMLOAN" localSheetId="4">#REF!</definedName>
    <definedName name="SHORTERMLOAN" localSheetId="0">#REF!</definedName>
    <definedName name="SHORTERMLOAN">#REF!</definedName>
    <definedName name="signdate">#REF!</definedName>
    <definedName name="signername">#REF!</definedName>
    <definedName name="signplace">#REF!</definedName>
    <definedName name="sin">#REF!</definedName>
    <definedName name="sip" localSheetId="2">#REF!</definedName>
    <definedName name="sip" localSheetId="4">#REF!</definedName>
    <definedName name="sip">#REF!</definedName>
    <definedName name="SJAL1" localSheetId="2">#REF!</definedName>
    <definedName name="SJAL1" localSheetId="4">#REF!</definedName>
    <definedName name="SJAL1">#REF!</definedName>
    <definedName name="SJCC1" localSheetId="2">#REF!</definedName>
    <definedName name="SJCC1" localSheetId="4">#REF!</definedName>
    <definedName name="SJCC1">#REF!</definedName>
    <definedName name="sjpd1">#REF!</definedName>
    <definedName name="slm">#REF!</definedName>
    <definedName name="SLS" localSheetId="4">#REF!</definedName>
    <definedName name="SLS">#REF!</definedName>
    <definedName name="so">#REF!</definedName>
    <definedName name="SOAL">#REF!</definedName>
    <definedName name="SOLVAB" localSheetId="4">#REF!</definedName>
    <definedName name="SOLVAB">#REF!</definedName>
    <definedName name="SPT_Masa_PPN">#N/A</definedName>
    <definedName name="srwew">#REF!</definedName>
    <definedName name="ss">#REF!</definedName>
    <definedName name="ssnew">#N/A</definedName>
    <definedName name="SSP_Final">#N/A</definedName>
    <definedName name="SSP21_tsk">"Text Box 20"</definedName>
    <definedName name="ssppph29" localSheetId="2">#REF!</definedName>
    <definedName name="ssppph29" localSheetId="4">#REF!</definedName>
    <definedName name="ssppph29">#REF!</definedName>
    <definedName name="SSPppn_tjo">#N/A</definedName>
    <definedName name="SSS" localSheetId="1" hidden="1">{#N/A,#N/A,FALSE,"Aging Summary";#N/A,#N/A,FALSE,"Ratio Analysis";#N/A,#N/A,FALSE,"Test 120 Day Accts";#N/A,#N/A,FALSE,"Tickmarks"}</definedName>
    <definedName name="SSS" localSheetId="2" hidden="1">{#N/A,#N/A,FALSE,"Aging Summary";#N/A,#N/A,FALSE,"Ratio Analysis";#N/A,#N/A,FALSE,"Test 120 Day Accts";#N/A,#N/A,FALSE,"Tickmarks"}</definedName>
    <definedName name="SSS" localSheetId="4" hidden="1">{#N/A,#N/A,FALSE,"Aging Summary";#N/A,#N/A,FALSE,"Ratio Analysis";#N/A,#N/A,FALSE,"Test 120 Day Accts";#N/A,#N/A,FALSE,"Tickmarks"}</definedName>
    <definedName name="SSS" hidden="1">{#N/A,#N/A,FALSE,"Aging Summary";#N/A,#N/A,FALSE,"Ratio Analysis";#N/A,#N/A,FALSE,"Test 120 Day Accts";#N/A,#N/A,FALSE,"Tickmarks"}</definedName>
    <definedName name="sssss">#REF!</definedName>
    <definedName name="ssssss">#N/A</definedName>
    <definedName name="ssssssssssssssssssssss" hidden="1">#REF!</definedName>
    <definedName name="STANDARD_ROW" localSheetId="4">'[27]3800'!#REF!</definedName>
    <definedName name="STANDARD_ROW">'[28]3800'!#REF!</definedName>
    <definedName name="STANDARD_ROW_1" localSheetId="4">#REF!</definedName>
    <definedName name="STANDARD_ROW_1">#REF!</definedName>
    <definedName name="STANDARD_ROW_2" localSheetId="4">#REF!</definedName>
    <definedName name="STANDARD_ROW_2">#REF!</definedName>
    <definedName name="startyear" localSheetId="2">#REF!</definedName>
    <definedName name="startyear" localSheetId="4">#REF!</definedName>
    <definedName name="startyear">#REF!</definedName>
    <definedName name="STAT" localSheetId="2">#REF!</definedName>
    <definedName name="STAT" localSheetId="4">#REF!</definedName>
    <definedName name="STAT">#REF!</definedName>
    <definedName name="StatementOfExpenditure">#REF!</definedName>
    <definedName name="STFTI" localSheetId="2">#REF!</definedName>
    <definedName name="STFTI" localSheetId="4">#REF!</definedName>
    <definedName name="STFTI">#REF!</definedName>
    <definedName name="sulawesi" localSheetId="2">#REF!</definedName>
    <definedName name="sulawesi" localSheetId="4">#REF!</definedName>
    <definedName name="sulawesi">#REF!</definedName>
    <definedName name="sumbagsel" localSheetId="2">#REF!</definedName>
    <definedName name="sumbagsel" localSheetId="4">#REF!</definedName>
    <definedName name="sumbagsel">#REF!</definedName>
    <definedName name="Sumber_Dana">#REF!</definedName>
    <definedName name="Summary" localSheetId="4">#REF!</definedName>
    <definedName name="Summary">#REF!</definedName>
    <definedName name="summarybranches">#REF!</definedName>
    <definedName name="summaryofficers">#REF!</definedName>
    <definedName name="summarypph22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urabaya">#REF!</definedName>
    <definedName name="surety_bond">#REF!</definedName>
    <definedName name="survey" localSheetId="4">[2]GL!#REF!</definedName>
    <definedName name="survey">[2]GL!#REF!</definedName>
    <definedName name="SWO" localSheetId="2">#REF!</definedName>
    <definedName name="SWO" localSheetId="4">#REF!</definedName>
    <definedName name="SWO">#REF!</definedName>
    <definedName name="TABEL" localSheetId="2">#REF!</definedName>
    <definedName name="Tabel" localSheetId="4">#REF!</definedName>
    <definedName name="TABEL">#REF!</definedName>
    <definedName name="taianjing" localSheetId="4">#REF!</definedName>
    <definedName name="taianjing">#REF!</definedName>
    <definedName name="taianjing_1" localSheetId="4">#REF!</definedName>
    <definedName name="taianjing_1">#REF!</definedName>
    <definedName name="taianjing_2" localSheetId="4">#REF!</definedName>
    <definedName name="taianjing_2">#REF!</definedName>
    <definedName name="taksasi">#REF!</definedName>
    <definedName name="tax" localSheetId="0">#REF!</definedName>
    <definedName name="TAX">#REF!</definedName>
    <definedName name="taxableincome" localSheetId="2">#REF!</definedName>
    <definedName name="taxableincome" localSheetId="4">'[11]Income Statement-May 2004'!#REF!</definedName>
    <definedName name="taxableincome">#REF!</definedName>
    <definedName name="taxableincome_1" localSheetId="4">#REF!</definedName>
    <definedName name="taxableincome_1">#REF!</definedName>
    <definedName name="taxableincome_2" localSheetId="4">#REF!</definedName>
    <definedName name="taxableincome_2">#REF!</definedName>
    <definedName name="taxdue" localSheetId="2">#REF!</definedName>
    <definedName name="taxdue" localSheetId="4">'[11]Income Statement-May 2004'!#REF!</definedName>
    <definedName name="taxdue">#REF!</definedName>
    <definedName name="taxdue_1" localSheetId="4">#REF!</definedName>
    <definedName name="taxdue_1">#REF!</definedName>
    <definedName name="taxdue_2" localSheetId="4">#REF!</definedName>
    <definedName name="taxdue_2">#REF!</definedName>
    <definedName name="taxdueorpaidabroad">#REF!</definedName>
    <definedName name="TAXESPAYABLE" localSheetId="4">#REF!</definedName>
    <definedName name="TAXESPAYABLE" localSheetId="0">#REF!</definedName>
    <definedName name="TAXESPAYABLE">#REF!</definedName>
    <definedName name="taxlosstotal" localSheetId="2">#REF!</definedName>
    <definedName name="taxlosstotal" localSheetId="4">[15]GeneralInfo!$T$73</definedName>
    <definedName name="taxlosstotal">#REF!</definedName>
    <definedName name="TB">#N/A</definedName>
    <definedName name="TB_WBS1" localSheetId="2">#REF!</definedName>
    <definedName name="TB_WBS1" localSheetId="4">#REF!</definedName>
    <definedName name="TB_WBS1" localSheetId="0">#REF!</definedName>
    <definedName name="TB_WBS1">#REF!</definedName>
    <definedName name="TB_WBS2" localSheetId="4">#REF!</definedName>
    <definedName name="TB_WBS2" localSheetId="0">#REF!</definedName>
    <definedName name="TB_WBS2">#REF!</definedName>
    <definedName name="tbl_HO_PL___Expenses">#REF!</definedName>
    <definedName name="TBM">#REF!</definedName>
    <definedName name="tbm0" localSheetId="4">[2]GL!#REF!</definedName>
    <definedName name="tbm0">[2]GL!#REF!</definedName>
    <definedName name="TBWBS1" localSheetId="4">#REF!</definedName>
    <definedName name="TBWBS1" localSheetId="0">#REF!</definedName>
    <definedName name="TBWBS1">#REF!</definedName>
    <definedName name="TBWBS2" localSheetId="4">#REF!</definedName>
    <definedName name="TBWBS2" localSheetId="0">#REF!</definedName>
    <definedName name="TBWBS2">#REF!</definedName>
    <definedName name="TBWPL" localSheetId="4">#REF!</definedName>
    <definedName name="TBWPL" localSheetId="0">#REF!</definedName>
    <definedName name="TBWPL">#REF!</definedName>
    <definedName name="TC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HKEY">#REF!</definedName>
    <definedName name="testing">#REF!</definedName>
    <definedName name="TESTKEYS">#REF!</definedName>
    <definedName name="TESTVKEY">#REF!</definedName>
    <definedName name="TF">#REF!</definedName>
    <definedName name="TIGA">#REF!</definedName>
    <definedName name="tiger">#REF!</definedName>
    <definedName name="Time" localSheetId="0">#REF!</definedName>
    <definedName name="Time">#REF!</definedName>
    <definedName name="Time_Names">#REF!</definedName>
    <definedName name="todate">#REF!</definedName>
    <definedName name="TOLES">#REF!</definedName>
    <definedName name="topmanager">#REF!</definedName>
    <definedName name="TOTBY">#REF!</definedName>
    <definedName name="TPB">#REF!</definedName>
    <definedName name="TPK">#REF!</definedName>
    <definedName name="TRADING">#REF!</definedName>
    <definedName name="trans">#REF!</definedName>
    <definedName name="Transport">#REF!</definedName>
    <definedName name="transpot" localSheetId="4">[2]GL!#REF!</definedName>
    <definedName name="transpot">[2]GL!#REF!</definedName>
    <definedName name="TrendCurrent" localSheetId="2">#REF!</definedName>
    <definedName name="TrendCurrent" localSheetId="4">#REF!</definedName>
    <definedName name="TrendCurrent">#REF!</definedName>
    <definedName name="TrendPY4_Sel1" localSheetId="2">#REF!</definedName>
    <definedName name="TrendPY4_Sel1" localSheetId="4">#REF!</definedName>
    <definedName name="TrendPY4_Sel1">#REF!</definedName>
    <definedName name="TrendRollFWD" localSheetId="2">#REF!</definedName>
    <definedName name="TrendRollFWD" localSheetId="4">#REF!</definedName>
    <definedName name="TrendRollFWD">#REF!</definedName>
    <definedName name="triap">#REF!</definedName>
    <definedName name="trisakti" localSheetId="1" hidden="1">{#N/A,#N/A,FALSE,"Aging Summary";#N/A,#N/A,FALSE,"Ratio Analysis";#N/A,#N/A,FALSE,"Test 120 Day Accts";#N/A,#N/A,FALSE,"Tickmarks"}</definedName>
    <definedName name="trisakti" localSheetId="2" hidden="1">{#N/A,#N/A,FALSE,"Aging Summary";#N/A,#N/A,FALSE,"Ratio Analysis";#N/A,#N/A,FALSE,"Test 120 Day Accts";#N/A,#N/A,FALSE,"Tickmarks"}</definedName>
    <definedName name="trisakti" localSheetId="4" hidden="1">{#N/A,#N/A,FALSE,"Aging Summary";#N/A,#N/A,FALSE,"Ratio Analysis";#N/A,#N/A,FALSE,"Test 120 Day Accts";#N/A,#N/A,FALSE,"Tickmarks"}</definedName>
    <definedName name="trisakti" hidden="1">{#N/A,#N/A,FALSE,"Aging Summary";#N/A,#N/A,FALSE,"Ratio Analysis";#N/A,#N/A,FALSE,"Test 120 Day Accts";#N/A,#N/A,FALSE,"Tickmarks"}</definedName>
    <definedName name="TSM">#REF!</definedName>
    <definedName name="TT">#REF!</definedName>
    <definedName name="turnover" localSheetId="2">#REF!</definedName>
    <definedName name="turnover" localSheetId="4">'[11]Income Statement-May 2004'!#REF!</definedName>
    <definedName name="turnover">#REF!</definedName>
    <definedName name="turnover_1" localSheetId="4">#REF!</definedName>
    <definedName name="turnover_1">#REF!</definedName>
    <definedName name="turnover_2" localSheetId="4">#REF!</definedName>
    <definedName name="turnover_2">#REF!</definedName>
    <definedName name="tx">'[20]Account Payable:Revenue (10)'!$I$13:$I$47</definedName>
    <definedName name="TY" localSheetId="4">#REF!</definedName>
    <definedName name="TY">#REF!</definedName>
    <definedName name="tyi" localSheetId="2">LEFT(#REF!,6)&amp;+" "&amp;+RIGHT(#REF!,2)</definedName>
    <definedName name="tyi" localSheetId="4">LEFT(#REF!,6)&amp;+" "&amp;+RIGHT(#REF!,2)</definedName>
    <definedName name="tyi">LEFT(#REF!,6)&amp;+" "&amp;+RIGHT(#REF!,2)</definedName>
    <definedName name="u" localSheetId="2">#REF!</definedName>
    <definedName name="u" localSheetId="4">#REF!</definedName>
    <definedName name="u">#REF!</definedName>
    <definedName name="Uang_Muka">#REF!</definedName>
    <definedName name="uangmuka">#REF!</definedName>
    <definedName name="uangmuka1">#REF!</definedName>
    <definedName name="uncollectibles" localSheetId="2">#REF!</definedName>
    <definedName name="uncollectibles" localSheetId="4">'[11]Income Statement-May 2004'!#REF!</definedName>
    <definedName name="uncollectibles">#REF!</definedName>
    <definedName name="uncollectibles_1" localSheetId="4">#REF!</definedName>
    <definedName name="uncollectibles_1">#REF!</definedName>
    <definedName name="uncollectibles_2" localSheetId="4">#REF!</definedName>
    <definedName name="uncollectibles_2">#REF!</definedName>
    <definedName name="UNEARNEDINCOME" localSheetId="4">#REF!</definedName>
    <definedName name="UNEARNEDINCOME" localSheetId="0">#REF!</definedName>
    <definedName name="UNEARNEDINCOME">#REF!</definedName>
    <definedName name="Unocal_Indonesia_Company">#REF!</definedName>
    <definedName name="UNREALIZEDPROFIT" localSheetId="4">#REF!</definedName>
    <definedName name="UNREALIZEDPROFIT" localSheetId="0">#REF!</definedName>
    <definedName name="UNREALIZEDPROFIT">#REF!</definedName>
    <definedName name="UO" localSheetId="0" hidden="1">#REF!</definedName>
    <definedName name="UO" hidden="1">#REF!</definedName>
    <definedName name="US">#REF!</definedName>
    <definedName name="usd">#REF!</definedName>
    <definedName name="USRP">#N/A</definedName>
    <definedName name="Ut.Jk.Pdk">#REF!</definedName>
    <definedName name="Utang_Bank">#REF!</definedName>
    <definedName name="Utang_Lainlain">#REF!</definedName>
    <definedName name="Utang_PAjak">#REF!</definedName>
    <definedName name="Utang_Premi">#REF!</definedName>
    <definedName name="Utang_SGU">#REF!</definedName>
    <definedName name="Utang_Usaha">#REF!</definedName>
    <definedName name="UtangpemegangsahamI">#REF!</definedName>
    <definedName name="UtangpihakIII">#REF!</definedName>
    <definedName name="utangSGU">#REF!</definedName>
    <definedName name="utangusaha">#REF!</definedName>
    <definedName name="utility">#REF!</definedName>
    <definedName name="V">#REF!</definedName>
    <definedName name="vc">#REF!</definedName>
    <definedName name="Version">#REF!</definedName>
    <definedName name="Version_Names">#REF!</definedName>
    <definedName name="viai01">#REF!</definedName>
    <definedName name="viai02">#REF!</definedName>
    <definedName name="viai03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 localSheetId="2">#REF!</definedName>
    <definedName name="viaitotal" localSheetId="4">[15]GeneralInfo!$L$107</definedName>
    <definedName name="viaitotal">#REF!</definedName>
    <definedName name="viap11" localSheetId="2">#REF!</definedName>
    <definedName name="viap11" localSheetId="4">#REF!</definedName>
    <definedName name="viap11">#REF!</definedName>
    <definedName name="viap12" localSheetId="2">#REF!</definedName>
    <definedName name="viap12" localSheetId="4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 localSheetId="2">#REF!</definedName>
    <definedName name="vibtotal" localSheetId="4">[15]GeneralInfo!$L$119</definedName>
    <definedName name="vibtotal">#REF!</definedName>
    <definedName name="View" localSheetId="2">#REF!</definedName>
    <definedName name="View" localSheetId="4">#REF!</definedName>
    <definedName name="View">#REF!</definedName>
    <definedName name="W" localSheetId="4">#REF!</definedName>
    <definedName name="W">#REF!</definedName>
    <definedName name="w100000000000000000" localSheetId="0">#REF!</definedName>
    <definedName name="w100000000000000000">#REF!</definedName>
    <definedName name="WhTAx">#REF!</definedName>
    <definedName name="WinCalendar_Calendar_1">#REF!</definedName>
    <definedName name="WISS" localSheetId="1" hidden="1">{#N/A,#N/A,FALSE,"Aging Summary";#N/A,#N/A,FALSE,"Ratio Analysis";#N/A,#N/A,FALSE,"Test 120 Day Accts";#N/A,#N/A,FALSE,"Tickmarks"}</definedName>
    <definedName name="WISS" localSheetId="2" hidden="1">{#N/A,#N/A,FALSE,"Aging Summary";#N/A,#N/A,FALSE,"Ratio Analysis";#N/A,#N/A,FALSE,"Test 120 Day Accts";#N/A,#N/A,FALSE,"Tickmarks"}</definedName>
    <definedName name="WISS" localSheetId="4" hidden="1">{#N/A,#N/A,FALSE,"Aging Summary";#N/A,#N/A,FALSE,"Ratio Analysis";#N/A,#N/A,FALSE,"Test 120 Day Accts";#N/A,#N/A,FALSE,"Tickmarks"}</definedName>
    <definedName name="WISS" hidden="1">{#N/A,#N/A,FALSE,"Aging Summary";#N/A,#N/A,FALSE,"Ratio Analysis";#N/A,#N/A,FALSE,"Test 120 Day Accts";#N/A,#N/A,FALSE,"Tickmarks"}</definedName>
    <definedName name="WPIS" localSheetId="1" hidden="1">{#N/A,#N/A,FALSE,"Aging Summary";#N/A,#N/A,FALSE,"Ratio Analysis";#N/A,#N/A,FALSE,"Test 120 Day Accts";#N/A,#N/A,FALSE,"Tickmarks"}</definedName>
    <definedName name="WPIS" localSheetId="2" hidden="1">{#N/A,#N/A,FALSE,"Aging Summary";#N/A,#N/A,FALSE,"Ratio Analysis";#N/A,#N/A,FALSE,"Test 120 Day Accts";#N/A,#N/A,FALSE,"Tickmarks"}</definedName>
    <definedName name="WPIS" localSheetId="4" hidden="1">{#N/A,#N/A,FALSE,"Aging Summary";#N/A,#N/A,FALSE,"Ratio Analysis";#N/A,#N/A,FALSE,"Test 120 Day Accts";#N/A,#N/A,FALSE,"Tickmarks"}</definedName>
    <definedName name="WPIS" hidden="1">{#N/A,#N/A,FALSE,"Aging Summary";#N/A,#N/A,FALSE,"Ratio Analysis";#N/A,#N/A,FALSE,"Test 120 Day Accts";#N/A,#N/A,FALSE,"Tickmarks"}</definedName>
    <definedName name="WPL" localSheetId="2">#REF!</definedName>
    <definedName name="WPL" localSheetId="4">#REF!</definedName>
    <definedName name="WPL" localSheetId="0">#REF!</definedName>
    <definedName name="WPL">#REF!</definedName>
    <definedName name="wrn.Accounts._.schedules." localSheetId="1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2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localSheetId="4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1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2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localSheetId="4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data." localSheetId="1" hidden="1">{#N/A,#N/A,FALSE,"DATA"}</definedName>
    <definedName name="wrn.data." localSheetId="2" hidden="1">{#N/A,#N/A,FALSE,"DATA"}</definedName>
    <definedName name="wrn.data." localSheetId="4" hidden="1">{#N/A,#N/A,FALSE,"DATA"}</definedName>
    <definedName name="wrn.data." hidden="1">{#N/A,#N/A,FALSE,"DATA"}</definedName>
    <definedName name="wrn.INPUT." localSheetId="1" hidden="1">{#N/A,#N/A,FALSE,"12MFC"}</definedName>
    <definedName name="wrn.INPUT." localSheetId="2" hidden="1">{#N/A,#N/A,FALSE,"12MFC"}</definedName>
    <definedName name="wrn.INPUT." localSheetId="4" hidden="1">{#N/A,#N/A,FALSE,"12MFC"}</definedName>
    <definedName name="wrn.INPUT." hidden="1">{#N/A,#N/A,FALSE,"12MFC"}</definedName>
    <definedName name="wrn.Landscape._.schs." localSheetId="1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2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localSheetId="4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tax._.schedules." localSheetId="1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2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localSheetId="4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W" localSheetId="2">#REF!</definedName>
    <definedName name="ww" localSheetId="4">#REF!</definedName>
    <definedName name="WW">#REF!</definedName>
    <definedName name="wwwwwwwwwwwwwwwwwwww" localSheetId="2">#REF!</definedName>
    <definedName name="wwwwwwwwwwwwwwwwwwww" localSheetId="4">#REF!</definedName>
    <definedName name="wwwwwwwwwwwwwwwwwwww">#REF!</definedName>
    <definedName name="X1A" localSheetId="4">#REF!</definedName>
    <definedName name="X1A">#REF!</definedName>
    <definedName name="xl" localSheetId="2">#REF!</definedName>
    <definedName name="xl" localSheetId="4">#REF!</definedName>
    <definedName name="xl">#REF!</definedName>
    <definedName name="xl_1" localSheetId="4">#REF!</definedName>
    <definedName name="xl_1">#REF!</definedName>
    <definedName name="xl_2" localSheetId="4">#REF!</definedName>
    <definedName name="xl_2">#REF!</definedName>
    <definedName name="xsx" localSheetId="4">#REF!</definedName>
    <definedName name="xsx">#REF!</definedName>
    <definedName name="year01">#REF!</definedName>
    <definedName name="year02">#REF!</definedName>
    <definedName name="year03">#REF!</definedName>
    <definedName name="year04">#REF!</definedName>
    <definedName name="yel">#REF!</definedName>
    <definedName name="yes">#REF!</definedName>
    <definedName name="YTDApr" localSheetId="2">#REF!+#REF!+#REF!+#REF!</definedName>
    <definedName name="YTDApr" localSheetId="4">#REF!+#REF!+#REF!+#REF!</definedName>
    <definedName name="YTDApr">#REF!+#REF!+#REF!+#REF!</definedName>
    <definedName name="YTDAug">#REF!+#REF!+#REF!+#REF!+#REF!+#REF!+#REF!+#REF!</definedName>
    <definedName name="YTDDec">#REF!+#REF!+#REF!+#REF!+#REF!+#REF!+#REF!+#REF!+#REF!+#REF!+#REF!+#REF!</definedName>
    <definedName name="YTDFeb">#REF!+#REF!</definedName>
    <definedName name="YTDJul">#REF!+#REF!+#REF!+#REF!+#REF!+#REF!+#REF!</definedName>
    <definedName name="YTDJun">#REF!+#REF!+#REF!+#REF!+#REF!+#REF!</definedName>
    <definedName name="YTDMar">#REF!+#REF!+#REF!</definedName>
    <definedName name="YTDMay">#REF!+#REF!+#REF!+#REF!+#REF!</definedName>
    <definedName name="YTDNov">#REF!+#REF!+#REF!+#REF!+#REF!+#REF!+#REF!+#REF!+#REF!+#REF!+#REF!</definedName>
    <definedName name="YTDOct">#REF!+#REF!+#REF!+#REF!+#REF!+#REF!+#REF!+#REF!+#REF!+#REF!</definedName>
    <definedName name="YTDSep">#REF!+#REF!+#REF!+#REF!+#REF!+#REF!+#REF!+#REF!+#REF!</definedName>
    <definedName name="yudi">#REF!</definedName>
    <definedName name="yuvi" localSheetId="4">#REF!</definedName>
    <definedName name="yuvi">#REF!</definedName>
    <definedName name="yuvi_1" localSheetId="4">#REF!</definedName>
    <definedName name="yuvi_1">#REF!</definedName>
    <definedName name="yuvi_2" localSheetId="4">#REF!</definedName>
    <definedName name="yuvi_2">#REF!</definedName>
    <definedName name="yydhtr">#REF!</definedName>
    <definedName name="z">#REF!</definedName>
    <definedName name="Z_0A13CAA0_8F5F_11D2_BFB4_0060089CDE9C_.wvu.PrintArea" hidden="1">#REF!</definedName>
    <definedName name="Z_2AF21A20_8F54_11D2_BFB5_0060089CDEE6_.wvu.PrintArea" hidden="1">#REF!</definedName>
    <definedName name="Z_3605F587_7FD8_11D3_AE12_00D009132492_.wvu.PrintArea" hidden="1">#REF!</definedName>
    <definedName name="Z_36F25565_6E61_11D2_BFB5_0060089CDEE6_.wvu.PrintArea" hidden="1">#REF!</definedName>
    <definedName name="Z_3C924AD0_3E81_11D3_9431_0060089CDEFB_.wvu.PrintArea" hidden="1">#REF!</definedName>
    <definedName name="Z_590D0B40_8F6D_11D2_8C84_444553540000_.wvu.PrintArea" hidden="1">#REF!</definedName>
    <definedName name="Z_594014C0_69B3_11D2_BFB5_0060089CDEE6_.wvu.PrintArea" hidden="1">#REF!</definedName>
    <definedName name="Z_594014C0_69B3_11D2_BFB5_0060089CDEE6_.wvu.PrintTitles" hidden="1">#REF!</definedName>
    <definedName name="Z_594014C2_69B3_11D2_BFB5_0060089CDEE6_.wvu.PrintArea" hidden="1">#REF!</definedName>
    <definedName name="Z_661B8511_3DB9_11D3_9431_0060089CDEFB_.wvu.FilterData" hidden="1">#REF!</definedName>
    <definedName name="Z_74E60081_6E82_11D2_BFB4_0060089CDE9C_.wvu.PrintArea" hidden="1">#REF!</definedName>
    <definedName name="Z_77A4BD07_39C2_11D3_9431_0060089CDEFB_.wvu.PrintTitles" hidden="1">#REF!</definedName>
    <definedName name="Z_78F783DB_7BF4_11D3_AE12_00D009132492_.wvu.Cols" hidden="1">#REF!</definedName>
    <definedName name="Z_78F783DB_7BF4_11D3_AE12_00D009132492_.wvu.PrintArea" hidden="1">#REF!</definedName>
    <definedName name="Z_81B507E3_5BFF_11D4_9CC2_00D009132492_.wvu.FilterData" hidden="1">#REF!</definedName>
    <definedName name="Z_9BB1EB69_8D13_11D3_AE12_00D009132492_.wvu.PrintArea" hidden="1">#REF!</definedName>
    <definedName name="Z_A53AA960_0EB9_11D3_9431_0060089CDEFB_.wvu.PrintTitles" hidden="1">#REF!</definedName>
    <definedName name="Z_B7944901_F654_11D2_9431_0060089CDEFB_.wvu.PrintArea" hidden="1">#REF!</definedName>
    <definedName name="Z_BE2F4100_9035_11D2_A108_0060089CDEFB_.wvu.PrintArea" hidden="1">#REF!</definedName>
    <definedName name="Z_D20C6AE2_6A0E_11D2_AE25_00A0C98228FA_.wvu.PrintArea" hidden="1">#REF!</definedName>
    <definedName name="Z_D380A106_5BCE_11D4_9CC2_00D009132492_.wvu.PrintArea" hidden="1">#REF!</definedName>
    <definedName name="Z_D380A13E_5BCE_11D4_9CC2_00D009132492_.wvu.PrintTitles" hidden="1">#REF!</definedName>
    <definedName name="Z_D4DC94E4_7D5E_11D3_AE12_00D009132492_.wvu.PrintTitles" hidden="1">#REF!</definedName>
    <definedName name="Z_F43F8ACB_28AB_11D3_9431_0060089CDEFB_.wvu.PrintArea" hidden="1">#REF!</definedName>
    <definedName name="Z_F5A74EE4_5D4B_11D4_9CC2_00D009132492_.wvu.PrintArea" hidden="1">#REF!</definedName>
    <definedName name="Z_FA794C21_8544_11D3_AE12_00D009132492_.wvu.FilterData" hidden="1">#REF!</definedName>
    <definedName name="zjsshgf" localSheetId="4">#REF!</definedName>
    <definedName name="zjsshgf">#REF!</definedName>
    <definedName name="zjsshgf_1" localSheetId="4">#REF!</definedName>
    <definedName name="zjsshgf_1">#REF!</definedName>
    <definedName name="zjsshgf_2" localSheetId="4">#REF!</definedName>
    <definedName name="zjsshgf_2">#REF!</definedName>
    <definedName name="zz" localSheetId="0">#REF!</definedName>
    <definedName name="zz">#REF!</definedName>
    <definedName name="zzzs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8" l="1"/>
  <c r="E56" i="8" l="1"/>
  <c r="C65" i="8"/>
  <c r="F63" i="8"/>
  <c r="F42" i="8"/>
  <c r="F35" i="8"/>
  <c r="F34" i="8"/>
  <c r="F33" i="8"/>
  <c r="C38" i="2"/>
  <c r="K23" i="12"/>
  <c r="AG23" i="12"/>
  <c r="T23" i="12"/>
  <c r="G369" i="12"/>
  <c r="G370" i="12" s="1"/>
  <c r="G366" i="12"/>
  <c r="V354" i="12"/>
  <c r="AD352" i="12"/>
  <c r="Z352" i="12"/>
  <c r="V352" i="12"/>
  <c r="AP340" i="12"/>
  <c r="N340" i="12"/>
  <c r="I340" i="12"/>
  <c r="H340" i="12"/>
  <c r="G340" i="12"/>
  <c r="BL339" i="12"/>
  <c r="BF339" i="12"/>
  <c r="AY339" i="12"/>
  <c r="AR339" i="12"/>
  <c r="AN339" i="12"/>
  <c r="AD339" i="12"/>
  <c r="AF339" i="12" s="1"/>
  <c r="AA339" i="12"/>
  <c r="Z339" i="12"/>
  <c r="AL339" i="12" s="1"/>
  <c r="W339" i="12"/>
  <c r="V339" i="12"/>
  <c r="S339" i="12"/>
  <c r="R339" i="12"/>
  <c r="J339" i="12"/>
  <c r="BL338" i="12"/>
  <c r="BF338" i="12"/>
  <c r="AY338" i="12"/>
  <c r="AR338" i="12"/>
  <c r="AN338" i="12"/>
  <c r="AD338" i="12"/>
  <c r="AA338" i="12"/>
  <c r="AB338" i="12" s="1"/>
  <c r="AC338" i="12" s="1"/>
  <c r="Z338" i="12"/>
  <c r="AL338" i="12" s="1"/>
  <c r="W338" i="12"/>
  <c r="X338" i="12" s="1"/>
  <c r="Y338" i="12" s="1"/>
  <c r="V338" i="12"/>
  <c r="S338" i="12"/>
  <c r="R338" i="12"/>
  <c r="J338" i="12"/>
  <c r="M338" i="12" s="1"/>
  <c r="BM337" i="12"/>
  <c r="BN337" i="12" s="1"/>
  <c r="BL337" i="12"/>
  <c r="BF337" i="12"/>
  <c r="AY337" i="12"/>
  <c r="AR337" i="12"/>
  <c r="AN337" i="12"/>
  <c r="AD337" i="12"/>
  <c r="AF337" i="12" s="1"/>
  <c r="AA337" i="12"/>
  <c r="Z337" i="12"/>
  <c r="AL337" i="12" s="1"/>
  <c r="W337" i="12"/>
  <c r="V337" i="12"/>
  <c r="S337" i="12"/>
  <c r="R337" i="12"/>
  <c r="M337" i="12"/>
  <c r="J337" i="12"/>
  <c r="BL336" i="12"/>
  <c r="BF336" i="12"/>
  <c r="AY336" i="12"/>
  <c r="AR336" i="12"/>
  <c r="AN336" i="12"/>
  <c r="AD336" i="12"/>
  <c r="AC336" i="12"/>
  <c r="AA336" i="12"/>
  <c r="AB336" i="12" s="1"/>
  <c r="AI336" i="12" s="1"/>
  <c r="Z336" i="12"/>
  <c r="AL336" i="12" s="1"/>
  <c r="W336" i="12"/>
  <c r="X336" i="12" s="1"/>
  <c r="Y336" i="12" s="1"/>
  <c r="V336" i="12"/>
  <c r="S336" i="12"/>
  <c r="R336" i="12"/>
  <c r="J336" i="12"/>
  <c r="M336" i="12" s="1"/>
  <c r="BM335" i="12"/>
  <c r="BN335" i="12" s="1"/>
  <c r="BL335" i="12"/>
  <c r="BF335" i="12"/>
  <c r="AY335" i="12"/>
  <c r="AR335" i="12"/>
  <c r="AN335" i="12"/>
  <c r="AD335" i="12"/>
  <c r="AF335" i="12" s="1"/>
  <c r="AA335" i="12"/>
  <c r="Z335" i="12"/>
  <c r="AL335" i="12" s="1"/>
  <c r="W335" i="12"/>
  <c r="V335" i="12"/>
  <c r="S335" i="12"/>
  <c r="R335" i="12"/>
  <c r="J335" i="12"/>
  <c r="BL334" i="12"/>
  <c r="BF334" i="12"/>
  <c r="AY334" i="12"/>
  <c r="AR334" i="12"/>
  <c r="AN334" i="12"/>
  <c r="AD334" i="12"/>
  <c r="AA334" i="12"/>
  <c r="AB334" i="12" s="1"/>
  <c r="Z334" i="12"/>
  <c r="AL334" i="12" s="1"/>
  <c r="W334" i="12"/>
  <c r="V334" i="12"/>
  <c r="S334" i="12"/>
  <c r="R334" i="12"/>
  <c r="J334" i="12"/>
  <c r="M334" i="12" s="1"/>
  <c r="BM333" i="12"/>
  <c r="BN333" i="12" s="1"/>
  <c r="BL333" i="12"/>
  <c r="BF333" i="12"/>
  <c r="AY333" i="12"/>
  <c r="AR333" i="12"/>
  <c r="AN333" i="12"/>
  <c r="AD333" i="12"/>
  <c r="AA333" i="12"/>
  <c r="Z333" i="12"/>
  <c r="AL333" i="12" s="1"/>
  <c r="W333" i="12"/>
  <c r="V333" i="12"/>
  <c r="S333" i="12"/>
  <c r="R333" i="12"/>
  <c r="J333" i="12"/>
  <c r="BL332" i="12"/>
  <c r="BF332" i="12"/>
  <c r="AY332" i="12"/>
  <c r="AR332" i="12"/>
  <c r="AN332" i="12"/>
  <c r="AD332" i="12"/>
  <c r="Z332" i="12"/>
  <c r="AL332" i="12" s="1"/>
  <c r="W332" i="12"/>
  <c r="V332" i="12"/>
  <c r="R332" i="12"/>
  <c r="J332" i="12"/>
  <c r="BL331" i="12"/>
  <c r="BM331" i="12" s="1"/>
  <c r="BN331" i="12" s="1"/>
  <c r="BF331" i="12"/>
  <c r="AY331" i="12"/>
  <c r="AR331" i="12"/>
  <c r="AN331" i="12"/>
  <c r="AL331" i="12"/>
  <c r="AF331" i="12"/>
  <c r="AA331" i="12"/>
  <c r="AB331" i="12" s="1"/>
  <c r="W331" i="12"/>
  <c r="S331" i="12"/>
  <c r="R331" i="12"/>
  <c r="J331" i="12"/>
  <c r="M331" i="12" s="1"/>
  <c r="BL330" i="12"/>
  <c r="BF330" i="12"/>
  <c r="BM330" i="12" s="1"/>
  <c r="BN330" i="12" s="1"/>
  <c r="AY330" i="12"/>
  <c r="AR330" i="12"/>
  <c r="AN330" i="12"/>
  <c r="AL330" i="12"/>
  <c r="AI330" i="12"/>
  <c r="AC330" i="12"/>
  <c r="AB330" i="12"/>
  <c r="AA330" i="12"/>
  <c r="X330" i="12"/>
  <c r="Y330" i="12" s="1"/>
  <c r="W330" i="12"/>
  <c r="S330" i="12"/>
  <c r="AF330" i="12" s="1"/>
  <c r="R330" i="12"/>
  <c r="M330" i="12"/>
  <c r="J330" i="12"/>
  <c r="BM329" i="12"/>
  <c r="BN329" i="12" s="1"/>
  <c r="BL329" i="12"/>
  <c r="BF329" i="12"/>
  <c r="AY329" i="12"/>
  <c r="AR329" i="12"/>
  <c r="AN329" i="12"/>
  <c r="AL329" i="12"/>
  <c r="AC329" i="12"/>
  <c r="AB329" i="12"/>
  <c r="AI329" i="12" s="1"/>
  <c r="AA329" i="12"/>
  <c r="X329" i="12"/>
  <c r="Y329" i="12" s="1"/>
  <c r="W329" i="12"/>
  <c r="R329" i="12"/>
  <c r="M329" i="12"/>
  <c r="J329" i="12"/>
  <c r="BL328" i="12"/>
  <c r="BF328" i="12"/>
  <c r="AY328" i="12"/>
  <c r="AR328" i="12"/>
  <c r="AN328" i="12"/>
  <c r="AL328" i="12"/>
  <c r="AB328" i="12"/>
  <c r="AA328" i="12"/>
  <c r="W328" i="12"/>
  <c r="R328" i="12"/>
  <c r="J328" i="12"/>
  <c r="M328" i="12" s="1"/>
  <c r="BL327" i="12"/>
  <c r="BM327" i="12" s="1"/>
  <c r="BN327" i="12" s="1"/>
  <c r="BF327" i="12"/>
  <c r="AZ327" i="12"/>
  <c r="BA327" i="12" s="1"/>
  <c r="AY327" i="12"/>
  <c r="AR327" i="12"/>
  <c r="AS327" i="12" s="1"/>
  <c r="AT327" i="12" s="1"/>
  <c r="AN327" i="12"/>
  <c r="AL327" i="12"/>
  <c r="AA327" i="12"/>
  <c r="W327" i="12"/>
  <c r="S327" i="12"/>
  <c r="AF327" i="12" s="1"/>
  <c r="AG327" i="12" s="1"/>
  <c r="AH327" i="12" s="1"/>
  <c r="R327" i="12"/>
  <c r="M327" i="12"/>
  <c r="J327" i="12"/>
  <c r="BM326" i="12"/>
  <c r="BN326" i="12" s="1"/>
  <c r="BL326" i="12"/>
  <c r="BF326" i="12"/>
  <c r="AY326" i="12"/>
  <c r="AR326" i="12"/>
  <c r="AN326" i="12"/>
  <c r="AL326" i="12"/>
  <c r="AB326" i="12"/>
  <c r="AA326" i="12"/>
  <c r="W326" i="12"/>
  <c r="R326" i="12"/>
  <c r="J326" i="12"/>
  <c r="M326" i="12" s="1"/>
  <c r="BL325" i="12"/>
  <c r="BM325" i="12" s="1"/>
  <c r="BN325" i="12" s="1"/>
  <c r="BF325" i="12"/>
  <c r="AY325" i="12"/>
  <c r="AR325" i="12"/>
  <c r="AN325" i="12"/>
  <c r="AL325" i="12"/>
  <c r="AA325" i="12"/>
  <c r="AB325" i="12" s="1"/>
  <c r="V325" i="12"/>
  <c r="W325" i="12" s="1"/>
  <c r="R325" i="12"/>
  <c r="S325" i="12" s="1"/>
  <c r="J325" i="12"/>
  <c r="BL324" i="12"/>
  <c r="BM324" i="12" s="1"/>
  <c r="BN324" i="12" s="1"/>
  <c r="BF324" i="12"/>
  <c r="AY324" i="12"/>
  <c r="AR324" i="12"/>
  <c r="AN324" i="12"/>
  <c r="AD324" i="12"/>
  <c r="Z324" i="12"/>
  <c r="AA324" i="12" s="1"/>
  <c r="V324" i="12"/>
  <c r="W324" i="12" s="1"/>
  <c r="R324" i="12"/>
  <c r="S324" i="12" s="1"/>
  <c r="J324" i="12"/>
  <c r="BN323" i="12"/>
  <c r="BL323" i="12"/>
  <c r="BM323" i="12" s="1"/>
  <c r="BF323" i="12"/>
  <c r="AY323" i="12"/>
  <c r="AR323" i="12"/>
  <c r="AN323" i="12"/>
  <c r="AD323" i="12"/>
  <c r="AA323" i="12"/>
  <c r="Z323" i="12"/>
  <c r="W323" i="12"/>
  <c r="V323" i="12"/>
  <c r="S323" i="12"/>
  <c r="R323" i="12"/>
  <c r="M323" i="12"/>
  <c r="J323" i="12"/>
  <c r="BL322" i="12"/>
  <c r="BF322" i="12"/>
  <c r="BM322" i="12" s="1"/>
  <c r="BN322" i="12" s="1"/>
  <c r="AY322" i="12"/>
  <c r="AR322" i="12"/>
  <c r="AN322" i="12"/>
  <c r="Z322" i="12"/>
  <c r="AK322" i="12" s="1"/>
  <c r="V322" i="12"/>
  <c r="W322" i="12" s="1"/>
  <c r="R322" i="12"/>
  <c r="S322" i="12" s="1"/>
  <c r="J322" i="12"/>
  <c r="BN321" i="12"/>
  <c r="BL321" i="12"/>
  <c r="BM321" i="12" s="1"/>
  <c r="BF321" i="12"/>
  <c r="AY321" i="12"/>
  <c r="AR321" i="12"/>
  <c r="AN321" i="12"/>
  <c r="AF321" i="12"/>
  <c r="AG321" i="12" s="1"/>
  <c r="AD321" i="12"/>
  <c r="Z321" i="12"/>
  <c r="W321" i="12"/>
  <c r="V321" i="12"/>
  <c r="R321" i="12"/>
  <c r="J321" i="12"/>
  <c r="BL320" i="12"/>
  <c r="BM320" i="12" s="1"/>
  <c r="BN320" i="12" s="1"/>
  <c r="BF320" i="12"/>
  <c r="AY320" i="12"/>
  <c r="AR320" i="12"/>
  <c r="AN320" i="12"/>
  <c r="AL320" i="12"/>
  <c r="Z320" i="12"/>
  <c r="AK320" i="12" s="1"/>
  <c r="V320" i="12"/>
  <c r="W320" i="12" s="1"/>
  <c r="R320" i="12"/>
  <c r="S320" i="12" s="1"/>
  <c r="J320" i="12"/>
  <c r="BL319" i="12"/>
  <c r="BM319" i="12" s="1"/>
  <c r="BN319" i="12" s="1"/>
  <c r="BF319" i="12"/>
  <c r="AY319" i="12"/>
  <c r="AR319" i="12"/>
  <c r="AN319" i="12"/>
  <c r="AK319" i="12"/>
  <c r="AD319" i="12"/>
  <c r="AA319" i="12"/>
  <c r="Z319" i="12"/>
  <c r="V319" i="12"/>
  <c r="S319" i="12"/>
  <c r="R319" i="12"/>
  <c r="J319" i="12"/>
  <c r="BL318" i="12"/>
  <c r="BF318" i="12"/>
  <c r="AY318" i="12"/>
  <c r="AR318" i="12"/>
  <c r="AN318" i="12"/>
  <c r="AL318" i="12"/>
  <c r="AD318" i="12"/>
  <c r="Z318" i="12"/>
  <c r="V318" i="12"/>
  <c r="W318" i="12" s="1"/>
  <c r="R318" i="12"/>
  <c r="J318" i="12"/>
  <c r="BL317" i="12"/>
  <c r="BM317" i="12" s="1"/>
  <c r="BN317" i="12" s="1"/>
  <c r="BF317" i="12"/>
  <c r="AY317" i="12"/>
  <c r="AR317" i="12"/>
  <c r="AN317" i="12"/>
  <c r="AL317" i="12"/>
  <c r="Z317" i="12"/>
  <c r="AK317" i="12" s="1"/>
  <c r="V317" i="12"/>
  <c r="W317" i="12" s="1"/>
  <c r="R317" i="12"/>
  <c r="S317" i="12" s="1"/>
  <c r="J317" i="12"/>
  <c r="BN316" i="12"/>
  <c r="BL316" i="12"/>
  <c r="BM316" i="12" s="1"/>
  <c r="BF316" i="12"/>
  <c r="AY316" i="12"/>
  <c r="AR316" i="12"/>
  <c r="AN316" i="12"/>
  <c r="AK316" i="12"/>
  <c r="AD316" i="12"/>
  <c r="AA316" i="12"/>
  <c r="Z316" i="12"/>
  <c r="V316" i="12"/>
  <c r="S316" i="12"/>
  <c r="R316" i="12"/>
  <c r="J316" i="12"/>
  <c r="BL315" i="12"/>
  <c r="BF315" i="12"/>
  <c r="AY315" i="12"/>
  <c r="AR315" i="12"/>
  <c r="AN315" i="12"/>
  <c r="AL315" i="12"/>
  <c r="Z315" i="12"/>
  <c r="AK315" i="12" s="1"/>
  <c r="V315" i="12"/>
  <c r="W315" i="12" s="1"/>
  <c r="R315" i="12"/>
  <c r="S315" i="12" s="1"/>
  <c r="J315" i="12"/>
  <c r="BN314" i="12"/>
  <c r="BL314" i="12"/>
  <c r="BM314" i="12" s="1"/>
  <c r="BF314" i="12"/>
  <c r="AY314" i="12"/>
  <c r="AR314" i="12"/>
  <c r="AN314" i="12"/>
  <c r="AK314" i="12"/>
  <c r="AD314" i="12"/>
  <c r="AA314" i="12"/>
  <c r="Z314" i="12"/>
  <c r="V314" i="12"/>
  <c r="S314" i="12"/>
  <c r="R314" i="12"/>
  <c r="J314" i="12"/>
  <c r="BL313" i="12"/>
  <c r="BF313" i="12"/>
  <c r="AY313" i="12"/>
  <c r="AR313" i="12"/>
  <c r="AN313" i="12"/>
  <c r="AL313" i="12"/>
  <c r="Z313" i="12"/>
  <c r="AK313" i="12" s="1"/>
  <c r="V313" i="12"/>
  <c r="W313" i="12" s="1"/>
  <c r="R313" i="12"/>
  <c r="S313" i="12" s="1"/>
  <c r="J313" i="12"/>
  <c r="BL312" i="12"/>
  <c r="BM312" i="12" s="1"/>
  <c r="BN312" i="12" s="1"/>
  <c r="BF312" i="12"/>
  <c r="AY312" i="12"/>
  <c r="AR312" i="12"/>
  <c r="AN312" i="12"/>
  <c r="AK312" i="12"/>
  <c r="AA312" i="12"/>
  <c r="Z312" i="12"/>
  <c r="W312" i="12"/>
  <c r="V312" i="12"/>
  <c r="S312" i="12"/>
  <c r="R312" i="12"/>
  <c r="J312" i="12"/>
  <c r="BM311" i="12"/>
  <c r="BL311" i="12"/>
  <c r="BF311" i="12"/>
  <c r="AY311" i="12"/>
  <c r="AR311" i="12"/>
  <c r="AN311" i="12"/>
  <c r="AL311" i="12"/>
  <c r="Z311" i="12"/>
  <c r="V311" i="12"/>
  <c r="R311" i="12"/>
  <c r="J311" i="12"/>
  <c r="AM310" i="12"/>
  <c r="AI310" i="12"/>
  <c r="BK309" i="12"/>
  <c r="BE309" i="12"/>
  <c r="AX309" i="12"/>
  <c r="AQ309" i="12"/>
  <c r="AP309" i="12"/>
  <c r="AP342" i="12" s="1"/>
  <c r="AP344" i="12" s="1"/>
  <c r="N309" i="12"/>
  <c r="I309" i="12"/>
  <c r="H309" i="12"/>
  <c r="G309" i="12"/>
  <c r="BM308" i="12"/>
  <c r="BN308" i="12" s="1"/>
  <c r="BL308" i="12"/>
  <c r="BF308" i="12"/>
  <c r="AY308" i="12"/>
  <c r="AR308" i="12"/>
  <c r="AN308" i="12"/>
  <c r="AL308" i="12"/>
  <c r="AF308" i="12"/>
  <c r="AD308" i="12"/>
  <c r="Z308" i="12"/>
  <c r="AA308" i="12" s="1"/>
  <c r="AB308" i="12" s="1"/>
  <c r="V308" i="12"/>
  <c r="W308" i="12" s="1"/>
  <c r="R308" i="12"/>
  <c r="S308" i="12" s="1"/>
  <c r="J308" i="12"/>
  <c r="M308" i="12" s="1"/>
  <c r="BL307" i="12"/>
  <c r="BM307" i="12" s="1"/>
  <c r="BN307" i="12" s="1"/>
  <c r="BF307" i="12"/>
  <c r="AY307" i="12"/>
  <c r="AR307" i="12"/>
  <c r="AN307" i="12"/>
  <c r="AD307" i="12"/>
  <c r="AA307" i="12"/>
  <c r="Z307" i="12"/>
  <c r="W307" i="12"/>
  <c r="V307" i="12"/>
  <c r="S307" i="12"/>
  <c r="R307" i="12"/>
  <c r="M307" i="12"/>
  <c r="J307" i="12"/>
  <c r="BM306" i="12"/>
  <c r="BN306" i="12" s="1"/>
  <c r="BL306" i="12"/>
  <c r="BF306" i="12"/>
  <c r="AY306" i="12"/>
  <c r="AR306" i="12"/>
  <c r="AN306" i="12"/>
  <c r="AL306" i="12"/>
  <c r="AF306" i="12"/>
  <c r="AD306" i="12"/>
  <c r="AB306" i="12"/>
  <c r="Z306" i="12"/>
  <c r="AA306" i="12" s="1"/>
  <c r="V306" i="12"/>
  <c r="W306" i="12" s="1"/>
  <c r="R306" i="12"/>
  <c r="S306" i="12" s="1"/>
  <c r="J306" i="12"/>
  <c r="M306" i="12" s="1"/>
  <c r="BL305" i="12"/>
  <c r="BM305" i="12" s="1"/>
  <c r="BN305" i="12" s="1"/>
  <c r="BF305" i="12"/>
  <c r="AY305" i="12"/>
  <c r="AR305" i="12"/>
  <c r="AN305" i="12"/>
  <c r="AD305" i="12"/>
  <c r="Z305" i="12"/>
  <c r="W305" i="12"/>
  <c r="V305" i="12"/>
  <c r="R305" i="12"/>
  <c r="M305" i="12"/>
  <c r="J305" i="12"/>
  <c r="BM304" i="12"/>
  <c r="BN304" i="12" s="1"/>
  <c r="BL304" i="12"/>
  <c r="BF304" i="12"/>
  <c r="AY304" i="12"/>
  <c r="AR304" i="12"/>
  <c r="AN304" i="12"/>
  <c r="AL304" i="12"/>
  <c r="AF304" i="12"/>
  <c r="AD304" i="12"/>
  <c r="AB304" i="12"/>
  <c r="Z304" i="12"/>
  <c r="AA304" i="12" s="1"/>
  <c r="V304" i="12"/>
  <c r="W304" i="12" s="1"/>
  <c r="R304" i="12"/>
  <c r="S304" i="12" s="1"/>
  <c r="J304" i="12"/>
  <c r="M304" i="12" s="1"/>
  <c r="BL303" i="12"/>
  <c r="BM303" i="12" s="1"/>
  <c r="BN303" i="12" s="1"/>
  <c r="BF303" i="12"/>
  <c r="AY303" i="12"/>
  <c r="AR303" i="12"/>
  <c r="AN303" i="12"/>
  <c r="AD303" i="12"/>
  <c r="Z303" i="12"/>
  <c r="W303" i="12"/>
  <c r="V303" i="12"/>
  <c r="R303" i="12"/>
  <c r="M303" i="12"/>
  <c r="J303" i="12"/>
  <c r="BL302" i="12"/>
  <c r="BF302" i="12"/>
  <c r="BM302" i="12" s="1"/>
  <c r="BN302" i="12" s="1"/>
  <c r="AY302" i="12"/>
  <c r="AR302" i="12"/>
  <c r="AN302" i="12"/>
  <c r="AF302" i="12"/>
  <c r="AD302" i="12"/>
  <c r="Z302" i="12"/>
  <c r="V302" i="12"/>
  <c r="W302" i="12" s="1"/>
  <c r="S302" i="12"/>
  <c r="R302" i="12"/>
  <c r="J302" i="12"/>
  <c r="BL301" i="12"/>
  <c r="BF301" i="12"/>
  <c r="BM301" i="12" s="1"/>
  <c r="BN301" i="12" s="1"/>
  <c r="AY301" i="12"/>
  <c r="AR301" i="12"/>
  <c r="AN301" i="12"/>
  <c r="AD301" i="12"/>
  <c r="Z301" i="12"/>
  <c r="W301" i="12"/>
  <c r="V301" i="12"/>
  <c r="R301" i="12"/>
  <c r="M301" i="12"/>
  <c r="J301" i="12"/>
  <c r="BM300" i="12"/>
  <c r="BN300" i="12" s="1"/>
  <c r="BL300" i="12"/>
  <c r="BF300" i="12"/>
  <c r="AY300" i="12"/>
  <c r="AR300" i="12"/>
  <c r="AN300" i="12"/>
  <c r="AL300" i="12"/>
  <c r="AB300" i="12" s="1"/>
  <c r="AF300" i="12"/>
  <c r="AD300" i="12"/>
  <c r="AA300" i="12"/>
  <c r="Z300" i="12"/>
  <c r="W300" i="12"/>
  <c r="V300" i="12"/>
  <c r="S300" i="12"/>
  <c r="R300" i="12"/>
  <c r="J300" i="12"/>
  <c r="BL299" i="12"/>
  <c r="BF299" i="12"/>
  <c r="BM299" i="12" s="1"/>
  <c r="BN299" i="12" s="1"/>
  <c r="AY299" i="12"/>
  <c r="AR299" i="12"/>
  <c r="AN299" i="12"/>
  <c r="AD299" i="12"/>
  <c r="AA299" i="12"/>
  <c r="Z299" i="12"/>
  <c r="W299" i="12"/>
  <c r="V299" i="12"/>
  <c r="S299" i="12"/>
  <c r="R299" i="12"/>
  <c r="M299" i="12"/>
  <c r="J299" i="12"/>
  <c r="BL298" i="12"/>
  <c r="BM298" i="12" s="1"/>
  <c r="BN298" i="12" s="1"/>
  <c r="BF298" i="12"/>
  <c r="AY298" i="12"/>
  <c r="AR298" i="12"/>
  <c r="AN298" i="12"/>
  <c r="AL298" i="12"/>
  <c r="AB298" i="12" s="1"/>
  <c r="AF298" i="12"/>
  <c r="AD298" i="12"/>
  <c r="AA298" i="12"/>
  <c r="Z298" i="12"/>
  <c r="W298" i="12"/>
  <c r="V298" i="12"/>
  <c r="S298" i="12"/>
  <c r="R298" i="12"/>
  <c r="J298" i="12"/>
  <c r="M298" i="12" s="1"/>
  <c r="BL297" i="12"/>
  <c r="BF297" i="12"/>
  <c r="BM297" i="12" s="1"/>
  <c r="BN297" i="12" s="1"/>
  <c r="AY297" i="12"/>
  <c r="AR297" i="12"/>
  <c r="AN297" i="12"/>
  <c r="AD297" i="12"/>
  <c r="AA297" i="12"/>
  <c r="Z297" i="12"/>
  <c r="V297" i="12"/>
  <c r="S297" i="12"/>
  <c r="R297" i="12"/>
  <c r="M297" i="12"/>
  <c r="J297" i="12"/>
  <c r="BL296" i="12"/>
  <c r="BF296" i="12"/>
  <c r="AY296" i="12"/>
  <c r="AR296" i="12"/>
  <c r="AN296" i="12"/>
  <c r="AL296" i="12"/>
  <c r="AF296" i="12"/>
  <c r="AD296" i="12"/>
  <c r="AB296" i="12"/>
  <c r="AA296" i="12"/>
  <c r="Z296" i="12"/>
  <c r="W296" i="12"/>
  <c r="V296" i="12"/>
  <c r="S296" i="12"/>
  <c r="R296" i="12"/>
  <c r="J296" i="12"/>
  <c r="M296" i="12" s="1"/>
  <c r="BL295" i="12"/>
  <c r="BF295" i="12"/>
  <c r="BM295" i="12" s="1"/>
  <c r="BN295" i="12" s="1"/>
  <c r="AY295" i="12"/>
  <c r="AR295" i="12"/>
  <c r="AN295" i="12"/>
  <c r="AD295" i="12"/>
  <c r="Z295" i="12"/>
  <c r="W295" i="12"/>
  <c r="V295" i="12"/>
  <c r="R295" i="12"/>
  <c r="M295" i="12"/>
  <c r="J295" i="12"/>
  <c r="BM294" i="12"/>
  <c r="BN294" i="12" s="1"/>
  <c r="BL294" i="12"/>
  <c r="BF294" i="12"/>
  <c r="AY294" i="12"/>
  <c r="AR294" i="12"/>
  <c r="AN294" i="12"/>
  <c r="AL294" i="12"/>
  <c r="AF294" i="12"/>
  <c r="AD294" i="12"/>
  <c r="AB294" i="12"/>
  <c r="AA294" i="12"/>
  <c r="Z294" i="12"/>
  <c r="X294" i="12"/>
  <c r="Y294" i="12" s="1"/>
  <c r="W294" i="12"/>
  <c r="V294" i="12"/>
  <c r="T294" i="12"/>
  <c r="S294" i="12"/>
  <c r="R294" i="12"/>
  <c r="J294" i="12"/>
  <c r="BL293" i="12"/>
  <c r="BF293" i="12"/>
  <c r="BM293" i="12" s="1"/>
  <c r="BN293" i="12" s="1"/>
  <c r="AY293" i="12"/>
  <c r="AR293" i="12"/>
  <c r="AN293" i="12"/>
  <c r="AD293" i="12"/>
  <c r="AA293" i="12"/>
  <c r="Z293" i="12"/>
  <c r="V293" i="12"/>
  <c r="S293" i="12"/>
  <c r="R293" i="12"/>
  <c r="M293" i="12"/>
  <c r="J293" i="12"/>
  <c r="BM292" i="12"/>
  <c r="BN292" i="12" s="1"/>
  <c r="BL292" i="12"/>
  <c r="BF292" i="12"/>
  <c r="AY292" i="12"/>
  <c r="AR292" i="12"/>
  <c r="AN292" i="12"/>
  <c r="AL292" i="12"/>
  <c r="AI292" i="12"/>
  <c r="AD292" i="12"/>
  <c r="AA292" i="12"/>
  <c r="AB292" i="12" s="1"/>
  <c r="AC292" i="12" s="1"/>
  <c r="Z292" i="12"/>
  <c r="W292" i="12"/>
  <c r="X292" i="12" s="1"/>
  <c r="Y292" i="12" s="1"/>
  <c r="V292" i="12"/>
  <c r="S292" i="12"/>
  <c r="R292" i="12"/>
  <c r="M292" i="12"/>
  <c r="J292" i="12"/>
  <c r="BL291" i="12"/>
  <c r="BF291" i="12"/>
  <c r="BM291" i="12" s="1"/>
  <c r="BN291" i="12" s="1"/>
  <c r="AY291" i="12"/>
  <c r="AR291" i="12"/>
  <c r="AN291" i="12"/>
  <c r="AD291" i="12"/>
  <c r="AA291" i="12"/>
  <c r="Z291" i="12"/>
  <c r="V291" i="12"/>
  <c r="S291" i="12"/>
  <c r="R291" i="12"/>
  <c r="M291" i="12"/>
  <c r="J291" i="12"/>
  <c r="BL290" i="12"/>
  <c r="BM290" i="12" s="1"/>
  <c r="BN290" i="12" s="1"/>
  <c r="BF290" i="12"/>
  <c r="AY290" i="12"/>
  <c r="AR290" i="12"/>
  <c r="AN290" i="12"/>
  <c r="AL290" i="12"/>
  <c r="AD290" i="12"/>
  <c r="AA290" i="12"/>
  <c r="AB290" i="12" s="1"/>
  <c r="Z290" i="12"/>
  <c r="W290" i="12"/>
  <c r="V290" i="12"/>
  <c r="S290" i="12"/>
  <c r="R290" i="12"/>
  <c r="M290" i="12"/>
  <c r="J290" i="12"/>
  <c r="BL289" i="12"/>
  <c r="BF289" i="12"/>
  <c r="BM289" i="12" s="1"/>
  <c r="BN289" i="12" s="1"/>
  <c r="AY289" i="12"/>
  <c r="AR289" i="12"/>
  <c r="AN289" i="12"/>
  <c r="AD289" i="12"/>
  <c r="Z289" i="12"/>
  <c r="V289" i="12"/>
  <c r="S289" i="12"/>
  <c r="R289" i="12"/>
  <c r="M289" i="12"/>
  <c r="J289" i="12"/>
  <c r="BL288" i="12"/>
  <c r="BF288" i="12"/>
  <c r="AY288" i="12"/>
  <c r="AR288" i="12"/>
  <c r="AN288" i="12"/>
  <c r="AD288" i="12"/>
  <c r="Z288" i="12"/>
  <c r="V288" i="12"/>
  <c r="R288" i="12"/>
  <c r="S288" i="12" s="1"/>
  <c r="J288" i="12"/>
  <c r="BL287" i="12"/>
  <c r="BM287" i="12" s="1"/>
  <c r="BN287" i="12" s="1"/>
  <c r="BF287" i="12"/>
  <c r="AY287" i="12"/>
  <c r="AR287" i="12"/>
  <c r="AN287" i="12"/>
  <c r="AL287" i="12"/>
  <c r="AI287" i="12"/>
  <c r="AF287" i="12"/>
  <c r="AD287" i="12"/>
  <c r="AA287" i="12"/>
  <c r="AB287" i="12" s="1"/>
  <c r="Z287" i="12"/>
  <c r="W287" i="12"/>
  <c r="V287" i="12"/>
  <c r="S287" i="12"/>
  <c r="R287" i="12"/>
  <c r="M287" i="12"/>
  <c r="J287" i="12"/>
  <c r="BL286" i="12"/>
  <c r="BF286" i="12"/>
  <c r="AY286" i="12"/>
  <c r="AR286" i="12"/>
  <c r="AN286" i="12"/>
  <c r="AD286" i="12"/>
  <c r="Z286" i="12"/>
  <c r="V286" i="12"/>
  <c r="R286" i="12"/>
  <c r="S286" i="12" s="1"/>
  <c r="J286" i="12"/>
  <c r="BL285" i="12"/>
  <c r="BM285" i="12" s="1"/>
  <c r="BN285" i="12" s="1"/>
  <c r="BF285" i="12"/>
  <c r="AY285" i="12"/>
  <c r="AR285" i="12"/>
  <c r="AN285" i="12"/>
  <c r="AL285" i="12"/>
  <c r="AF285" i="12"/>
  <c r="AD285" i="12"/>
  <c r="AB285" i="12"/>
  <c r="AI285" i="12" s="1"/>
  <c r="AA285" i="12"/>
  <c r="Z285" i="12"/>
  <c r="W285" i="12"/>
  <c r="V285" i="12"/>
  <c r="S285" i="12"/>
  <c r="R285" i="12"/>
  <c r="M285" i="12"/>
  <c r="J285" i="12"/>
  <c r="BM284" i="12"/>
  <c r="BN284" i="12" s="1"/>
  <c r="BL284" i="12"/>
  <c r="BF284" i="12"/>
  <c r="AY284" i="12"/>
  <c r="AR284" i="12"/>
  <c r="AN284" i="12"/>
  <c r="AD284" i="12"/>
  <c r="Z284" i="12"/>
  <c r="V284" i="12"/>
  <c r="R284" i="12"/>
  <c r="S284" i="12" s="1"/>
  <c r="J284" i="12"/>
  <c r="BL283" i="12"/>
  <c r="BM283" i="12" s="1"/>
  <c r="BN283" i="12" s="1"/>
  <c r="BF283" i="12"/>
  <c r="AY283" i="12"/>
  <c r="AR283" i="12"/>
  <c r="AN283" i="12"/>
  <c r="AL283" i="12"/>
  <c r="AF283" i="12"/>
  <c r="AD283" i="12"/>
  <c r="AB283" i="12"/>
  <c r="AI283" i="12" s="1"/>
  <c r="AA283" i="12"/>
  <c r="Z283" i="12"/>
  <c r="W283" i="12"/>
  <c r="X283" i="12" s="1"/>
  <c r="T283" i="12" s="1"/>
  <c r="K283" i="12" s="1"/>
  <c r="V283" i="12"/>
  <c r="S283" i="12"/>
  <c r="R283" i="12"/>
  <c r="O283" i="12"/>
  <c r="M283" i="12"/>
  <c r="J283" i="12"/>
  <c r="BM282" i="12"/>
  <c r="BN282" i="12" s="1"/>
  <c r="BL282" i="12"/>
  <c r="BF282" i="12"/>
  <c r="AY282" i="12"/>
  <c r="AR282" i="12"/>
  <c r="AN282" i="12"/>
  <c r="AD282" i="12"/>
  <c r="Z282" i="12"/>
  <c r="V282" i="12"/>
  <c r="R282" i="12"/>
  <c r="S282" i="12" s="1"/>
  <c r="J282" i="12"/>
  <c r="BL281" i="12"/>
  <c r="BM281" i="12" s="1"/>
  <c r="BN281" i="12" s="1"/>
  <c r="BF281" i="12"/>
  <c r="AY281" i="12"/>
  <c r="AR281" i="12"/>
  <c r="AN281" i="12"/>
  <c r="AL281" i="12"/>
  <c r="AI281" i="12"/>
  <c r="AF281" i="12"/>
  <c r="AG281" i="12" s="1"/>
  <c r="AA281" i="12"/>
  <c r="AB281" i="12" s="1"/>
  <c r="W281" i="12"/>
  <c r="S281" i="12"/>
  <c r="R281" i="12"/>
  <c r="J281" i="12"/>
  <c r="BN280" i="12"/>
  <c r="BL280" i="12"/>
  <c r="BF280" i="12"/>
  <c r="BM280" i="12" s="1"/>
  <c r="AY280" i="12"/>
  <c r="AR280" i="12"/>
  <c r="AS280" i="12" s="1"/>
  <c r="AN280" i="12"/>
  <c r="AL280" i="12"/>
  <c r="AI280" i="12"/>
  <c r="AH280" i="12"/>
  <c r="AC280" i="12"/>
  <c r="AB280" i="12"/>
  <c r="AA280" i="12"/>
  <c r="Y280" i="12"/>
  <c r="X280" i="12"/>
  <c r="W280" i="12"/>
  <c r="T280" i="12"/>
  <c r="K280" i="12" s="1"/>
  <c r="O280" i="12" s="1"/>
  <c r="S280" i="12"/>
  <c r="AF280" i="12" s="1"/>
  <c r="AG280" i="12" s="1"/>
  <c r="AE280" i="12" s="1"/>
  <c r="R280" i="12"/>
  <c r="M280" i="12"/>
  <c r="J280" i="12"/>
  <c r="P280" i="12" s="1"/>
  <c r="AM280" i="12" s="1"/>
  <c r="BL279" i="12"/>
  <c r="BF279" i="12"/>
  <c r="BM279" i="12" s="1"/>
  <c r="BN279" i="12" s="1"/>
  <c r="AY279" i="12"/>
  <c r="AR279" i="12"/>
  <c r="AN279" i="12"/>
  <c r="AL279" i="12"/>
  <c r="AB279" i="12"/>
  <c r="AA279" i="12"/>
  <c r="W279" i="12"/>
  <c r="S279" i="12"/>
  <c r="R279" i="12"/>
  <c r="M279" i="12"/>
  <c r="J279" i="12"/>
  <c r="BM278" i="12"/>
  <c r="BN278" i="12" s="1"/>
  <c r="BL278" i="12"/>
  <c r="BF278" i="12"/>
  <c r="AY278" i="12"/>
  <c r="AR278" i="12"/>
  <c r="AN278" i="12"/>
  <c r="AL278" i="12"/>
  <c r="AB278" i="12"/>
  <c r="AA278" i="12"/>
  <c r="X278" i="12"/>
  <c r="Y278" i="12" s="1"/>
  <c r="W278" i="12"/>
  <c r="R278" i="12"/>
  <c r="J278" i="12"/>
  <c r="M278" i="12" s="1"/>
  <c r="BL277" i="12"/>
  <c r="BF277" i="12"/>
  <c r="AY277" i="12"/>
  <c r="AR277" i="12"/>
  <c r="AN277" i="12"/>
  <c r="AL277" i="12"/>
  <c r="AB277" i="12" s="1"/>
  <c r="AA277" i="12"/>
  <c r="W277" i="12"/>
  <c r="R277" i="12"/>
  <c r="J277" i="12"/>
  <c r="BN276" i="12"/>
  <c r="BL276" i="12"/>
  <c r="BM276" i="12" s="1"/>
  <c r="BF276" i="12"/>
  <c r="AY276" i="12"/>
  <c r="AR276" i="12"/>
  <c r="AN276" i="12"/>
  <c r="AL276" i="12"/>
  <c r="AA276" i="12"/>
  <c r="W276" i="12"/>
  <c r="S276" i="12"/>
  <c r="R276" i="12"/>
  <c r="J276" i="12"/>
  <c r="BL275" i="12"/>
  <c r="BF275" i="12"/>
  <c r="BM275" i="12" s="1"/>
  <c r="BN275" i="12" s="1"/>
  <c r="AY275" i="12"/>
  <c r="AR275" i="12"/>
  <c r="AN275" i="12"/>
  <c r="AL275" i="12"/>
  <c r="AB275" i="12"/>
  <c r="AA275" i="12"/>
  <c r="W275" i="12"/>
  <c r="S275" i="12"/>
  <c r="AF275" i="12" s="1"/>
  <c r="R275" i="12"/>
  <c r="M275" i="12"/>
  <c r="J275" i="12"/>
  <c r="BL274" i="12"/>
  <c r="BF274" i="12"/>
  <c r="AY274" i="12"/>
  <c r="AR274" i="12"/>
  <c r="AN274" i="12"/>
  <c r="AL274" i="12"/>
  <c r="AB274" i="12"/>
  <c r="AA274" i="12"/>
  <c r="W274" i="12"/>
  <c r="S274" i="12"/>
  <c r="AF274" i="12" s="1"/>
  <c r="R274" i="12"/>
  <c r="M274" i="12"/>
  <c r="J274" i="12"/>
  <c r="BM273" i="12"/>
  <c r="BN273" i="12" s="1"/>
  <c r="BL273" i="12"/>
  <c r="BF273" i="12"/>
  <c r="AY273" i="12"/>
  <c r="AR273" i="12"/>
  <c r="AN273" i="12"/>
  <c r="AL273" i="12"/>
  <c r="AI273" i="12"/>
  <c r="AB273" i="12"/>
  <c r="AC273" i="12" s="1"/>
  <c r="AA273" i="12"/>
  <c r="W273" i="12"/>
  <c r="X273" i="12" s="1"/>
  <c r="R273" i="12"/>
  <c r="S273" i="12" s="1"/>
  <c r="AF273" i="12" s="1"/>
  <c r="J273" i="12"/>
  <c r="M273" i="12" s="1"/>
  <c r="BN272" i="12"/>
  <c r="BL272" i="12"/>
  <c r="BM272" i="12" s="1"/>
  <c r="BF272" i="12"/>
  <c r="AY272" i="12"/>
  <c r="AR272" i="12"/>
  <c r="AN272" i="12"/>
  <c r="AL272" i="12"/>
  <c r="AF272" i="12"/>
  <c r="AC272" i="12"/>
  <c r="AA272" i="12"/>
  <c r="AB272" i="12" s="1"/>
  <c r="X272" i="12" s="1"/>
  <c r="W272" i="12"/>
  <c r="S272" i="12"/>
  <c r="R272" i="12"/>
  <c r="J272" i="12"/>
  <c r="BL271" i="12"/>
  <c r="BF271" i="12"/>
  <c r="BM271" i="12" s="1"/>
  <c r="BN271" i="12" s="1"/>
  <c r="AY271" i="12"/>
  <c r="AR271" i="12"/>
  <c r="AN271" i="12"/>
  <c r="AL271" i="12"/>
  <c r="AI271" i="12"/>
  <c r="AG271" i="12"/>
  <c r="AH271" i="12" s="1"/>
  <c r="AC271" i="12"/>
  <c r="AB271" i="12"/>
  <c r="AA271" i="12"/>
  <c r="Y271" i="12"/>
  <c r="X271" i="12"/>
  <c r="W271" i="12"/>
  <c r="T271" i="12"/>
  <c r="S271" i="12"/>
  <c r="AF271" i="12" s="1"/>
  <c r="R271" i="12"/>
  <c r="M271" i="12"/>
  <c r="K271" i="12"/>
  <c r="J271" i="12"/>
  <c r="BL270" i="12"/>
  <c r="BM270" i="12" s="1"/>
  <c r="BN270" i="12" s="1"/>
  <c r="BF270" i="12"/>
  <c r="AY270" i="12"/>
  <c r="AR270" i="12"/>
  <c r="AN270" i="12"/>
  <c r="AL270" i="12"/>
  <c r="AB270" i="12"/>
  <c r="AA270" i="12"/>
  <c r="W270" i="12"/>
  <c r="S270" i="12"/>
  <c r="R270" i="12"/>
  <c r="M270" i="12"/>
  <c r="J270" i="12"/>
  <c r="BL269" i="12"/>
  <c r="BM269" i="12" s="1"/>
  <c r="BN269" i="12" s="1"/>
  <c r="BF269" i="12"/>
  <c r="AY269" i="12"/>
  <c r="AR269" i="12"/>
  <c r="AN269" i="12"/>
  <c r="AL269" i="12"/>
  <c r="AB269" i="12"/>
  <c r="AA269" i="12"/>
  <c r="W269" i="12"/>
  <c r="R269" i="12"/>
  <c r="S269" i="12" s="1"/>
  <c r="AF269" i="12" s="1"/>
  <c r="J269" i="12"/>
  <c r="M269" i="12" s="1"/>
  <c r="BL268" i="12"/>
  <c r="BM268" i="12" s="1"/>
  <c r="BN268" i="12" s="1"/>
  <c r="BF268" i="12"/>
  <c r="AY268" i="12"/>
  <c r="AR268" i="12"/>
  <c r="AN268" i="12"/>
  <c r="AL268" i="12"/>
  <c r="AF268" i="12"/>
  <c r="AA268" i="12"/>
  <c r="AB268" i="12" s="1"/>
  <c r="W268" i="12"/>
  <c r="S268" i="12"/>
  <c r="R268" i="12"/>
  <c r="M268" i="12"/>
  <c r="J268" i="12"/>
  <c r="BM267" i="12"/>
  <c r="BN267" i="12" s="1"/>
  <c r="BL267" i="12"/>
  <c r="BF267" i="12"/>
  <c r="AY267" i="12"/>
  <c r="AR267" i="12"/>
  <c r="AN267" i="12"/>
  <c r="AL267" i="12"/>
  <c r="AI267" i="12"/>
  <c r="AC267" i="12"/>
  <c r="AB267" i="12"/>
  <c r="AA267" i="12"/>
  <c r="X267" i="12"/>
  <c r="Y267" i="12" s="1"/>
  <c r="W267" i="12"/>
  <c r="S267" i="12"/>
  <c r="R267" i="12"/>
  <c r="M267" i="12"/>
  <c r="J267" i="12"/>
  <c r="BL266" i="12"/>
  <c r="BM266" i="12" s="1"/>
  <c r="BN266" i="12" s="1"/>
  <c r="BF266" i="12"/>
  <c r="AY266" i="12"/>
  <c r="AR266" i="12"/>
  <c r="AN266" i="12"/>
  <c r="AL266" i="12"/>
  <c r="AF266" i="12"/>
  <c r="AA266" i="12"/>
  <c r="AB266" i="12" s="1"/>
  <c r="X266" i="12" s="1"/>
  <c r="Y266" i="12" s="1"/>
  <c r="W266" i="12"/>
  <c r="S266" i="12"/>
  <c r="R266" i="12"/>
  <c r="J266" i="12"/>
  <c r="BL265" i="12"/>
  <c r="BF265" i="12"/>
  <c r="AY265" i="12"/>
  <c r="AR265" i="12"/>
  <c r="AN265" i="12"/>
  <c r="AL265" i="12"/>
  <c r="AA265" i="12"/>
  <c r="AB265" i="12" s="1"/>
  <c r="W265" i="12"/>
  <c r="R265" i="12"/>
  <c r="J265" i="12"/>
  <c r="BN264" i="12"/>
  <c r="BL264" i="12"/>
  <c r="BM264" i="12" s="1"/>
  <c r="BF264" i="12"/>
  <c r="AY264" i="12"/>
  <c r="AR264" i="12"/>
  <c r="AN264" i="12"/>
  <c r="AL264" i="12"/>
  <c r="AF264" i="12"/>
  <c r="AA264" i="12"/>
  <c r="W264" i="12"/>
  <c r="S264" i="12"/>
  <c r="R264" i="12"/>
  <c r="M264" i="12"/>
  <c r="J264" i="12"/>
  <c r="BM263" i="12"/>
  <c r="BN263" i="12" s="1"/>
  <c r="BL263" i="12"/>
  <c r="BF263" i="12"/>
  <c r="AY263" i="12"/>
  <c r="AR263" i="12"/>
  <c r="AN263" i="12"/>
  <c r="AL263" i="12"/>
  <c r="AI263" i="12"/>
  <c r="AB263" i="12"/>
  <c r="X263" i="12" s="1"/>
  <c r="Y263" i="12" s="1"/>
  <c r="AA263" i="12"/>
  <c r="W263" i="12"/>
  <c r="R263" i="12"/>
  <c r="M263" i="12"/>
  <c r="J263" i="12"/>
  <c r="BN262" i="12"/>
  <c r="BL262" i="12"/>
  <c r="BF262" i="12"/>
  <c r="BM262" i="12" s="1"/>
  <c r="AY262" i="12"/>
  <c r="AR262" i="12"/>
  <c r="AN262" i="12"/>
  <c r="AL262" i="12"/>
  <c r="AB262" i="12" s="1"/>
  <c r="AI262" i="12" s="1"/>
  <c r="AC262" i="12"/>
  <c r="AA262" i="12"/>
  <c r="X262" i="12"/>
  <c r="Y262" i="12" s="1"/>
  <c r="W262" i="12"/>
  <c r="R262" i="12"/>
  <c r="J262" i="12"/>
  <c r="M262" i="12" s="1"/>
  <c r="BL261" i="12"/>
  <c r="BF261" i="12"/>
  <c r="AY261" i="12"/>
  <c r="AR261" i="12"/>
  <c r="AN261" i="12"/>
  <c r="AL261" i="12"/>
  <c r="AB261" i="12" s="1"/>
  <c r="AA261" i="12"/>
  <c r="W261" i="12"/>
  <c r="R261" i="12"/>
  <c r="J261" i="12"/>
  <c r="BN260" i="12"/>
  <c r="BL260" i="12"/>
  <c r="BM260" i="12" s="1"/>
  <c r="BF260" i="12"/>
  <c r="AY260" i="12"/>
  <c r="AR260" i="12"/>
  <c r="AN260" i="12"/>
  <c r="AL260" i="12"/>
  <c r="AA260" i="12"/>
  <c r="W260" i="12"/>
  <c r="S260" i="12"/>
  <c r="R260" i="12"/>
  <c r="J260" i="12"/>
  <c r="BL259" i="12"/>
  <c r="BF259" i="12"/>
  <c r="BM259" i="12" s="1"/>
  <c r="BN259" i="12" s="1"/>
  <c r="AY259" i="12"/>
  <c r="AR259" i="12"/>
  <c r="AN259" i="12"/>
  <c r="AL259" i="12"/>
  <c r="AB259" i="12"/>
  <c r="AA259" i="12"/>
  <c r="W259" i="12"/>
  <c r="S259" i="12"/>
  <c r="AF259" i="12" s="1"/>
  <c r="R259" i="12"/>
  <c r="M259" i="12"/>
  <c r="J259" i="12"/>
  <c r="BL258" i="12"/>
  <c r="BF258" i="12"/>
  <c r="AY258" i="12"/>
  <c r="AR258" i="12"/>
  <c r="AN258" i="12"/>
  <c r="AL258" i="12"/>
  <c r="AB258" i="12"/>
  <c r="AA258" i="12"/>
  <c r="W258" i="12"/>
  <c r="S258" i="12"/>
  <c r="AF258" i="12" s="1"/>
  <c r="R258" i="12"/>
  <c r="M258" i="12"/>
  <c r="J258" i="12"/>
  <c r="BM257" i="12"/>
  <c r="BN257" i="12" s="1"/>
  <c r="BL257" i="12"/>
  <c r="BF257" i="12"/>
  <c r="AY257" i="12"/>
  <c r="AR257" i="12"/>
  <c r="AN257" i="12"/>
  <c r="AL257" i="12"/>
  <c r="AI257" i="12"/>
  <c r="AB257" i="12"/>
  <c r="AC257" i="12" s="1"/>
  <c r="AA257" i="12"/>
  <c r="V257" i="12"/>
  <c r="R257" i="12"/>
  <c r="J257" i="12"/>
  <c r="M257" i="12" s="1"/>
  <c r="BM256" i="12"/>
  <c r="BN256" i="12" s="1"/>
  <c r="BL256" i="12"/>
  <c r="BF256" i="12"/>
  <c r="AY256" i="12"/>
  <c r="AR256" i="12"/>
  <c r="AN256" i="12"/>
  <c r="AL256" i="12"/>
  <c r="AB256" i="12" s="1"/>
  <c r="AF256" i="12"/>
  <c r="AA256" i="12"/>
  <c r="W256" i="12"/>
  <c r="X256" i="12" s="1"/>
  <c r="Y256" i="12" s="1"/>
  <c r="V256" i="12"/>
  <c r="S256" i="12"/>
  <c r="R256" i="12"/>
  <c r="J256" i="12"/>
  <c r="BL255" i="12"/>
  <c r="BF255" i="12"/>
  <c r="AY255" i="12"/>
  <c r="AR255" i="12"/>
  <c r="AN255" i="12"/>
  <c r="AL255" i="12"/>
  <c r="AF255" i="12"/>
  <c r="AA255" i="12"/>
  <c r="AB255" i="12" s="1"/>
  <c r="W255" i="12"/>
  <c r="V255" i="12"/>
  <c r="S255" i="12"/>
  <c r="R255" i="12"/>
  <c r="M255" i="12"/>
  <c r="J255" i="12"/>
  <c r="BL254" i="12"/>
  <c r="BM254" i="12" s="1"/>
  <c r="BN254" i="12" s="1"/>
  <c r="BF254" i="12"/>
  <c r="AY254" i="12"/>
  <c r="AR254" i="12"/>
  <c r="AN254" i="12"/>
  <c r="AL254" i="12"/>
  <c r="AB254" i="12"/>
  <c r="AA254" i="12"/>
  <c r="V254" i="12"/>
  <c r="S254" i="12"/>
  <c r="R254" i="12"/>
  <c r="M254" i="12"/>
  <c r="J254" i="12"/>
  <c r="BM253" i="12"/>
  <c r="BN253" i="12" s="1"/>
  <c r="BL253" i="12"/>
  <c r="BF253" i="12"/>
  <c r="AY253" i="12"/>
  <c r="AR253" i="12"/>
  <c r="AN253" i="12"/>
  <c r="AL253" i="12"/>
  <c r="AI253" i="12"/>
  <c r="AB253" i="12"/>
  <c r="AC253" i="12" s="1"/>
  <c r="AA253" i="12"/>
  <c r="V253" i="12"/>
  <c r="R253" i="12"/>
  <c r="J253" i="12"/>
  <c r="M253" i="12" s="1"/>
  <c r="BM252" i="12"/>
  <c r="BN252" i="12" s="1"/>
  <c r="BL252" i="12"/>
  <c r="BF252" i="12"/>
  <c r="AY252" i="12"/>
  <c r="AR252" i="12"/>
  <c r="AN252" i="12"/>
  <c r="AL252" i="12"/>
  <c r="AC252" i="12"/>
  <c r="AB252" i="12"/>
  <c r="AI252" i="12" s="1"/>
  <c r="AA252" i="12"/>
  <c r="W252" i="12"/>
  <c r="X252" i="12" s="1"/>
  <c r="V252" i="12"/>
  <c r="S252" i="12"/>
  <c r="AF252" i="12" s="1"/>
  <c r="AG252" i="12" s="1"/>
  <c r="R252" i="12"/>
  <c r="M252" i="12"/>
  <c r="J252" i="12"/>
  <c r="BL251" i="12"/>
  <c r="BF251" i="12"/>
  <c r="AY251" i="12"/>
  <c r="AR251" i="12"/>
  <c r="AN251" i="12"/>
  <c r="AL251" i="12"/>
  <c r="AC251" i="12"/>
  <c r="AB251" i="12"/>
  <c r="AI251" i="12" s="1"/>
  <c r="AA251" i="12"/>
  <c r="X251" i="12"/>
  <c r="W251" i="12"/>
  <c r="V251" i="12"/>
  <c r="S251" i="12"/>
  <c r="R251" i="12"/>
  <c r="M251" i="12"/>
  <c r="J251" i="12"/>
  <c r="BL250" i="12"/>
  <c r="BG250" i="12"/>
  <c r="BH250" i="12" s="1"/>
  <c r="BF250" i="12"/>
  <c r="BM250" i="12" s="1"/>
  <c r="BN250" i="12" s="1"/>
  <c r="AY250" i="12"/>
  <c r="AZ250" i="12" s="1"/>
  <c r="BA250" i="12" s="1"/>
  <c r="AT250" i="12"/>
  <c r="AS250" i="12"/>
  <c r="AR250" i="12"/>
  <c r="AN250" i="12"/>
  <c r="AD250" i="12"/>
  <c r="AC250" i="12"/>
  <c r="Z250" i="12"/>
  <c r="AA250" i="12" s="1"/>
  <c r="AB250" i="12" s="1"/>
  <c r="V250" i="12"/>
  <c r="R250" i="12"/>
  <c r="S250" i="12" s="1"/>
  <c r="J250" i="12"/>
  <c r="M250" i="12" s="1"/>
  <c r="BL249" i="12"/>
  <c r="BM249" i="12" s="1"/>
  <c r="BN249" i="12" s="1"/>
  <c r="BF249" i="12"/>
  <c r="AY249" i="12"/>
  <c r="AS249" i="12"/>
  <c r="AR249" i="12"/>
  <c r="AN249" i="12"/>
  <c r="AH249" i="12"/>
  <c r="AF249" i="12"/>
  <c r="AD249" i="12"/>
  <c r="AA249" i="12"/>
  <c r="AB249" i="12" s="1"/>
  <c r="X249" i="12" s="1"/>
  <c r="Z249" i="12"/>
  <c r="W249" i="12"/>
  <c r="V249" i="12"/>
  <c r="T249" i="12"/>
  <c r="K249" i="12" s="1"/>
  <c r="O249" i="12" s="1"/>
  <c r="S249" i="12"/>
  <c r="R249" i="12"/>
  <c r="M249" i="12"/>
  <c r="J249" i="12"/>
  <c r="BM248" i="12"/>
  <c r="BN248" i="12" s="1"/>
  <c r="BL248" i="12"/>
  <c r="BF248" i="12"/>
  <c r="AY248" i="12"/>
  <c r="AZ248" i="12" s="1"/>
  <c r="BA248" i="12" s="1"/>
  <c r="AT248" i="12"/>
  <c r="AS248" i="12"/>
  <c r="AR248" i="12"/>
  <c r="AN248" i="12"/>
  <c r="AD248" i="12"/>
  <c r="Z248" i="12"/>
  <c r="AA248" i="12" s="1"/>
  <c r="AB248" i="12" s="1"/>
  <c r="V248" i="12"/>
  <c r="W248" i="12" s="1"/>
  <c r="R248" i="12"/>
  <c r="S248" i="12" s="1"/>
  <c r="J248" i="12"/>
  <c r="M248" i="12" s="1"/>
  <c r="BL247" i="12"/>
  <c r="BM247" i="12" s="1"/>
  <c r="BN247" i="12" s="1"/>
  <c r="BH247" i="12"/>
  <c r="BF247" i="12"/>
  <c r="AZ247" i="12"/>
  <c r="BG247" i="12" s="1"/>
  <c r="AY247" i="12"/>
  <c r="AS247" i="12"/>
  <c r="AT247" i="12" s="1"/>
  <c r="AR247" i="12"/>
  <c r="AN247" i="12"/>
  <c r="AH247" i="12"/>
  <c r="AF247" i="12"/>
  <c r="AD247" i="12"/>
  <c r="AA247" i="12"/>
  <c r="AB247" i="12" s="1"/>
  <c r="Z247" i="12"/>
  <c r="W247" i="12"/>
  <c r="V247" i="12"/>
  <c r="S247" i="12"/>
  <c r="R247" i="12"/>
  <c r="M247" i="12"/>
  <c r="J247" i="12"/>
  <c r="BM246" i="12"/>
  <c r="BN246" i="12" s="1"/>
  <c r="BL246" i="12"/>
  <c r="BF246" i="12"/>
  <c r="AY246" i="12"/>
  <c r="AZ246" i="12" s="1"/>
  <c r="BA246" i="12" s="1"/>
  <c r="AT246" i="12"/>
  <c r="AS246" i="12"/>
  <c r="AR246" i="12"/>
  <c r="AN246" i="12"/>
  <c r="AD246" i="12"/>
  <c r="Z246" i="12"/>
  <c r="V246" i="12"/>
  <c r="W246" i="12" s="1"/>
  <c r="R246" i="12"/>
  <c r="J246" i="12"/>
  <c r="M246" i="12" s="1"/>
  <c r="BL245" i="12"/>
  <c r="BM245" i="12" s="1"/>
  <c r="BN245" i="12" s="1"/>
  <c r="BF245" i="12"/>
  <c r="AZ245" i="12"/>
  <c r="AY245" i="12"/>
  <c r="AR245" i="12"/>
  <c r="AS245" i="12" s="1"/>
  <c r="AT245" i="12" s="1"/>
  <c r="AN245" i="12"/>
  <c r="AH245" i="12"/>
  <c r="AD245" i="12"/>
  <c r="AB245" i="12"/>
  <c r="AA245" i="12"/>
  <c r="Z245" i="12"/>
  <c r="W245" i="12"/>
  <c r="V245" i="12"/>
  <c r="S245" i="12"/>
  <c r="AF245" i="12" s="1"/>
  <c r="R245" i="12"/>
  <c r="M245" i="12"/>
  <c r="J245" i="12"/>
  <c r="BL244" i="12"/>
  <c r="BF244" i="12"/>
  <c r="AY244" i="12"/>
  <c r="AZ244" i="12" s="1"/>
  <c r="BA244" i="12" s="1"/>
  <c r="AT244" i="12"/>
  <c r="AS244" i="12"/>
  <c r="AR244" i="12"/>
  <c r="AN244" i="12"/>
  <c r="AD244" i="12"/>
  <c r="AC244" i="12"/>
  <c r="Z244" i="12"/>
  <c r="AA244" i="12" s="1"/>
  <c r="AB244" i="12" s="1"/>
  <c r="V244" i="12"/>
  <c r="W244" i="12" s="1"/>
  <c r="X244" i="12" s="1"/>
  <c r="R244" i="12"/>
  <c r="S244" i="12" s="1"/>
  <c r="J244" i="12"/>
  <c r="BL243" i="12"/>
  <c r="BM243" i="12" s="1"/>
  <c r="BN243" i="12" s="1"/>
  <c r="BF243" i="12"/>
  <c r="AY243" i="12"/>
  <c r="AR243" i="12"/>
  <c r="AS243" i="12" s="1"/>
  <c r="AN243" i="12"/>
  <c r="AH243" i="12"/>
  <c r="AD243" i="12"/>
  <c r="AB243" i="12"/>
  <c r="AA243" i="12"/>
  <c r="Z243" i="12"/>
  <c r="AC243" i="12" s="1"/>
  <c r="X243" i="12"/>
  <c r="W243" i="12"/>
  <c r="V243" i="12"/>
  <c r="S243" i="12"/>
  <c r="R243" i="12"/>
  <c r="M243" i="12"/>
  <c r="J243" i="12"/>
  <c r="BL242" i="12"/>
  <c r="BG242" i="12"/>
  <c r="BH242" i="12" s="1"/>
  <c r="BF242" i="12"/>
  <c r="BM242" i="12" s="1"/>
  <c r="BN242" i="12" s="1"/>
  <c r="AY242" i="12"/>
  <c r="AZ242" i="12" s="1"/>
  <c r="BA242" i="12" s="1"/>
  <c r="AT242" i="12"/>
  <c r="AS242" i="12"/>
  <c r="AR242" i="12"/>
  <c r="AN242" i="12"/>
  <c r="AD242" i="12"/>
  <c r="AC242" i="12"/>
  <c r="Z242" i="12"/>
  <c r="AA242" i="12" s="1"/>
  <c r="AB242" i="12" s="1"/>
  <c r="V242" i="12"/>
  <c r="R242" i="12"/>
  <c r="S242" i="12" s="1"/>
  <c r="J242" i="12"/>
  <c r="M242" i="12" s="1"/>
  <c r="BL241" i="12"/>
  <c r="BM241" i="12" s="1"/>
  <c r="BN241" i="12" s="1"/>
  <c r="BF241" i="12"/>
  <c r="AY241" i="12"/>
  <c r="AS241" i="12"/>
  <c r="AR241" i="12"/>
  <c r="AN241" i="12"/>
  <c r="AH241" i="12"/>
  <c r="AF241" i="12"/>
  <c r="AD241" i="12"/>
  <c r="AA241" i="12"/>
  <c r="AB241" i="12" s="1"/>
  <c r="X241" i="12" s="1"/>
  <c r="Z241" i="12"/>
  <c r="W241" i="12"/>
  <c r="V241" i="12"/>
  <c r="T241" i="12"/>
  <c r="K241" i="12" s="1"/>
  <c r="O241" i="12" s="1"/>
  <c r="S241" i="12"/>
  <c r="R241" i="12"/>
  <c r="M241" i="12"/>
  <c r="J241" i="12"/>
  <c r="BM240" i="12"/>
  <c r="BN240" i="12" s="1"/>
  <c r="BL240" i="12"/>
  <c r="BF240" i="12"/>
  <c r="AY240" i="12"/>
  <c r="AZ240" i="12" s="1"/>
  <c r="BA240" i="12" s="1"/>
  <c r="AT240" i="12"/>
  <c r="AS240" i="12"/>
  <c r="AR240" i="12"/>
  <c r="AN240" i="12"/>
  <c r="AD240" i="12"/>
  <c r="Z240" i="12"/>
  <c r="AA240" i="12" s="1"/>
  <c r="AB240" i="12" s="1"/>
  <c r="V240" i="12"/>
  <c r="W240" i="12" s="1"/>
  <c r="R240" i="12"/>
  <c r="S240" i="12" s="1"/>
  <c r="J240" i="12"/>
  <c r="M240" i="12" s="1"/>
  <c r="BL239" i="12"/>
  <c r="BM239" i="12" s="1"/>
  <c r="BN239" i="12" s="1"/>
  <c r="BH239" i="12"/>
  <c r="BF239" i="12"/>
  <c r="AZ239" i="12"/>
  <c r="BG239" i="12" s="1"/>
  <c r="AY239" i="12"/>
  <c r="AS239" i="12"/>
  <c r="AT239" i="12" s="1"/>
  <c r="AR239" i="12"/>
  <c r="AN239" i="12"/>
  <c r="AH239" i="12"/>
  <c r="AF239" i="12"/>
  <c r="AD239" i="12"/>
  <c r="AA239" i="12"/>
  <c r="AB239" i="12" s="1"/>
  <c r="Z239" i="12"/>
  <c r="W239" i="12"/>
  <c r="V239" i="12"/>
  <c r="S239" i="12"/>
  <c r="R239" i="12"/>
  <c r="M239" i="12"/>
  <c r="J239" i="12"/>
  <c r="BM238" i="12"/>
  <c r="BN238" i="12" s="1"/>
  <c r="BL238" i="12"/>
  <c r="BF238" i="12"/>
  <c r="AY238" i="12"/>
  <c r="AZ238" i="12" s="1"/>
  <c r="BA238" i="12" s="1"/>
  <c r="AT238" i="12"/>
  <c r="AS238" i="12"/>
  <c r="AR238" i="12"/>
  <c r="AN238" i="12"/>
  <c r="AD238" i="12"/>
  <c r="Z238" i="12"/>
  <c r="V238" i="12"/>
  <c r="W238" i="12" s="1"/>
  <c r="R238" i="12"/>
  <c r="J238" i="12"/>
  <c r="M238" i="12" s="1"/>
  <c r="BL237" i="12"/>
  <c r="BM237" i="12" s="1"/>
  <c r="BN237" i="12" s="1"/>
  <c r="BF237" i="12"/>
  <c r="AZ237" i="12"/>
  <c r="BA237" i="12" s="1"/>
  <c r="AY237" i="12"/>
  <c r="AR237" i="12"/>
  <c r="AS237" i="12" s="1"/>
  <c r="AT237" i="12" s="1"/>
  <c r="AN237" i="12"/>
  <c r="AH237" i="12"/>
  <c r="AD237" i="12"/>
  <c r="AB237" i="12"/>
  <c r="AA237" i="12"/>
  <c r="Z237" i="12"/>
  <c r="W237" i="12"/>
  <c r="V237" i="12"/>
  <c r="S237" i="12"/>
  <c r="AF237" i="12" s="1"/>
  <c r="R237" i="12"/>
  <c r="M237" i="12"/>
  <c r="J237" i="12"/>
  <c r="BL236" i="12"/>
  <c r="BF236" i="12"/>
  <c r="AY236" i="12"/>
  <c r="AR236" i="12"/>
  <c r="AS236" i="12" s="1"/>
  <c r="AT236" i="12" s="1"/>
  <c r="AN236" i="12"/>
  <c r="AD236" i="12"/>
  <c r="AA236" i="12"/>
  <c r="AB236" i="12" s="1"/>
  <c r="AC236" i="12" s="1"/>
  <c r="Z236" i="12"/>
  <c r="V236" i="12"/>
  <c r="R236" i="12"/>
  <c r="M236" i="12"/>
  <c r="J236" i="12"/>
  <c r="BL235" i="12"/>
  <c r="BM235" i="12" s="1"/>
  <c r="BN235" i="12" s="1"/>
  <c r="BF235" i="12"/>
  <c r="AY235" i="12"/>
  <c r="AS235" i="12"/>
  <c r="AR235" i="12"/>
  <c r="AN235" i="12"/>
  <c r="AH235" i="12"/>
  <c r="AD235" i="12"/>
  <c r="AB235" i="12"/>
  <c r="AC235" i="12" s="1"/>
  <c r="AA235" i="12"/>
  <c r="Z235" i="12"/>
  <c r="W235" i="12"/>
  <c r="V235" i="12"/>
  <c r="S235" i="12"/>
  <c r="AF235" i="12" s="1"/>
  <c r="R235" i="12"/>
  <c r="J235" i="12"/>
  <c r="M235" i="12" s="1"/>
  <c r="BL234" i="12"/>
  <c r="BF234" i="12"/>
  <c r="BM234" i="12" s="1"/>
  <c r="BN234" i="12" s="1"/>
  <c r="AY234" i="12"/>
  <c r="AZ234" i="12" s="1"/>
  <c r="BA234" i="12" s="1"/>
  <c r="AR234" i="12"/>
  <c r="AS234" i="12" s="1"/>
  <c r="AT234" i="12" s="1"/>
  <c r="AN234" i="12"/>
  <c r="AD234" i="12"/>
  <c r="Z234" i="12"/>
  <c r="V234" i="12"/>
  <c r="R234" i="12"/>
  <c r="M234" i="12"/>
  <c r="J234" i="12"/>
  <c r="BL233" i="12"/>
  <c r="BM233" i="12" s="1"/>
  <c r="BN233" i="12" s="1"/>
  <c r="BF233" i="12"/>
  <c r="AY233" i="12"/>
  <c r="AS233" i="12"/>
  <c r="AR233" i="12"/>
  <c r="AN233" i="12"/>
  <c r="AH233" i="12"/>
  <c r="AD233" i="12"/>
  <c r="AB233" i="12"/>
  <c r="AA233" i="12"/>
  <c r="Z233" i="12"/>
  <c r="W233" i="12"/>
  <c r="V233" i="12"/>
  <c r="S233" i="12"/>
  <c r="AF233" i="12" s="1"/>
  <c r="R233" i="12"/>
  <c r="J233" i="12"/>
  <c r="BL232" i="12"/>
  <c r="BF232" i="12"/>
  <c r="BM232" i="12" s="1"/>
  <c r="BN232" i="12" s="1"/>
  <c r="AZ232" i="12"/>
  <c r="AY232" i="12"/>
  <c r="AR232" i="12"/>
  <c r="AS232" i="12" s="1"/>
  <c r="AT232" i="12" s="1"/>
  <c r="AN232" i="12"/>
  <c r="AF232" i="12"/>
  <c r="AD232" i="12"/>
  <c r="AH232" i="12" s="1"/>
  <c r="AA232" i="12"/>
  <c r="AB232" i="12" s="1"/>
  <c r="Z232" i="12"/>
  <c r="W232" i="12"/>
  <c r="X232" i="12" s="1"/>
  <c r="V232" i="12"/>
  <c r="S232" i="12"/>
  <c r="R232" i="12"/>
  <c r="M232" i="12"/>
  <c r="J232" i="12"/>
  <c r="BL231" i="12"/>
  <c r="BM231" i="12" s="1"/>
  <c r="BN231" i="12" s="1"/>
  <c r="BF231" i="12"/>
  <c r="AY231" i="12"/>
  <c r="AT231" i="12"/>
  <c r="AS231" i="12"/>
  <c r="AZ231" i="12" s="1"/>
  <c r="BA231" i="12" s="1"/>
  <c r="AR231" i="12"/>
  <c r="AN231" i="12"/>
  <c r="AH231" i="12"/>
  <c r="AD231" i="12"/>
  <c r="AB231" i="12"/>
  <c r="AC231" i="12" s="1"/>
  <c r="AA231" i="12"/>
  <c r="Z231" i="12"/>
  <c r="W231" i="12"/>
  <c r="V231" i="12"/>
  <c r="S231" i="12"/>
  <c r="AF231" i="12" s="1"/>
  <c r="R231" i="12"/>
  <c r="J231" i="12"/>
  <c r="M231" i="12" s="1"/>
  <c r="BL230" i="12"/>
  <c r="BF230" i="12"/>
  <c r="BM230" i="12" s="1"/>
  <c r="BN230" i="12" s="1"/>
  <c r="AY230" i="12"/>
  <c r="AZ230" i="12" s="1"/>
  <c r="AR230" i="12"/>
  <c r="AS230" i="12" s="1"/>
  <c r="AT230" i="12" s="1"/>
  <c r="AN230" i="12"/>
  <c r="AD230" i="12"/>
  <c r="AA230" i="12"/>
  <c r="AB230" i="12" s="1"/>
  <c r="Z230" i="12"/>
  <c r="V230" i="12"/>
  <c r="S230" i="12"/>
  <c r="R230" i="12"/>
  <c r="M230" i="12"/>
  <c r="J230" i="12"/>
  <c r="BL229" i="12"/>
  <c r="BF229" i="12"/>
  <c r="AY229" i="12"/>
  <c r="AS229" i="12"/>
  <c r="AT229" i="12" s="1"/>
  <c r="AR229" i="12"/>
  <c r="AN229" i="12"/>
  <c r="AH229" i="12"/>
  <c r="AD229" i="12"/>
  <c r="AF229" i="12" s="1"/>
  <c r="Z229" i="12"/>
  <c r="AA229" i="12" s="1"/>
  <c r="AB229" i="12" s="1"/>
  <c r="W229" i="12"/>
  <c r="V229" i="12"/>
  <c r="S229" i="12"/>
  <c r="R229" i="12"/>
  <c r="J229" i="12"/>
  <c r="M229" i="12" s="1"/>
  <c r="BL228" i="12"/>
  <c r="BF228" i="12"/>
  <c r="BM228" i="12" s="1"/>
  <c r="BN228" i="12" s="1"/>
  <c r="AZ228" i="12"/>
  <c r="BA228" i="12" s="1"/>
  <c r="AY228" i="12"/>
  <c r="AR228" i="12"/>
  <c r="AS228" i="12" s="1"/>
  <c r="AT228" i="12" s="1"/>
  <c r="AN228" i="12"/>
  <c r="AD228" i="12"/>
  <c r="AH228" i="12" s="1"/>
  <c r="Z228" i="12"/>
  <c r="W228" i="12"/>
  <c r="V228" i="12"/>
  <c r="R228" i="12"/>
  <c r="M228" i="12"/>
  <c r="J228" i="12"/>
  <c r="BM227" i="12"/>
  <c r="BN227" i="12" s="1"/>
  <c r="BL227" i="12"/>
  <c r="BF227" i="12"/>
  <c r="AY227" i="12"/>
  <c r="AZ227" i="12" s="1"/>
  <c r="BA227" i="12" s="1"/>
  <c r="AT227" i="12"/>
  <c r="AS227" i="12"/>
  <c r="AR227" i="12"/>
  <c r="AN227" i="12"/>
  <c r="AH227" i="12"/>
  <c r="AD227" i="12"/>
  <c r="AF227" i="12" s="1"/>
  <c r="AC227" i="12"/>
  <c r="AB227" i="12"/>
  <c r="Z227" i="12"/>
  <c r="AA227" i="12" s="1"/>
  <c r="X227" i="12"/>
  <c r="Y227" i="12" s="1"/>
  <c r="W227" i="12"/>
  <c r="V227" i="12"/>
  <c r="T227" i="12"/>
  <c r="S227" i="12"/>
  <c r="R227" i="12"/>
  <c r="J227" i="12"/>
  <c r="M227" i="12" s="1"/>
  <c r="BL226" i="12"/>
  <c r="BF226" i="12"/>
  <c r="BM226" i="12" s="1"/>
  <c r="BN226" i="12" s="1"/>
  <c r="AY226" i="12"/>
  <c r="AZ226" i="12" s="1"/>
  <c r="AR226" i="12"/>
  <c r="AS226" i="12" s="1"/>
  <c r="AT226" i="12" s="1"/>
  <c r="AN226" i="12"/>
  <c r="AD226" i="12"/>
  <c r="AA226" i="12"/>
  <c r="AB226" i="12" s="1"/>
  <c r="Z226" i="12"/>
  <c r="V226" i="12"/>
  <c r="S226" i="12"/>
  <c r="R226" i="12"/>
  <c r="M226" i="12"/>
  <c r="J226" i="12"/>
  <c r="BL225" i="12"/>
  <c r="BF225" i="12"/>
  <c r="AY225" i="12"/>
  <c r="AS225" i="12"/>
  <c r="AT225" i="12" s="1"/>
  <c r="AR225" i="12"/>
  <c r="AN225" i="12"/>
  <c r="AH225" i="12"/>
  <c r="AD225" i="12"/>
  <c r="AF225" i="12" s="1"/>
  <c r="AC225" i="12"/>
  <c r="AB225" i="12"/>
  <c r="AA225" i="12"/>
  <c r="Z225" i="12"/>
  <c r="Y225" i="12"/>
  <c r="X225" i="12"/>
  <c r="W225" i="12"/>
  <c r="V225" i="12"/>
  <c r="U225" i="12"/>
  <c r="T225" i="12"/>
  <c r="K225" i="12" s="1"/>
  <c r="S225" i="12"/>
  <c r="R225" i="12"/>
  <c r="J225" i="12"/>
  <c r="BN224" i="12"/>
  <c r="BL224" i="12"/>
  <c r="BM224" i="12" s="1"/>
  <c r="BF224" i="12"/>
  <c r="AY224" i="12"/>
  <c r="AR224" i="12"/>
  <c r="AS224" i="12" s="1"/>
  <c r="AN224" i="12"/>
  <c r="AD224" i="12"/>
  <c r="AH224" i="12" s="1"/>
  <c r="AA224" i="12"/>
  <c r="AB224" i="12" s="1"/>
  <c r="Z224" i="12"/>
  <c r="W224" i="12"/>
  <c r="V224" i="12"/>
  <c r="S224" i="12"/>
  <c r="R224" i="12"/>
  <c r="M224" i="12"/>
  <c r="J224" i="12"/>
  <c r="BM223" i="12"/>
  <c r="BN223" i="12" s="1"/>
  <c r="BL223" i="12"/>
  <c r="BF223" i="12"/>
  <c r="BA223" i="12"/>
  <c r="AY223" i="12"/>
  <c r="AZ223" i="12" s="1"/>
  <c r="AT223" i="12"/>
  <c r="AS223" i="12"/>
  <c r="AR223" i="12"/>
  <c r="AN223" i="12"/>
  <c r="AH223" i="12"/>
  <c r="AD223" i="12"/>
  <c r="AF223" i="12" s="1"/>
  <c r="AC223" i="12"/>
  <c r="AB223" i="12"/>
  <c r="Z223" i="12"/>
  <c r="AA223" i="12" s="1"/>
  <c r="Y223" i="12"/>
  <c r="X223" i="12"/>
  <c r="V223" i="12"/>
  <c r="W223" i="12" s="1"/>
  <c r="T223" i="12"/>
  <c r="R223" i="12"/>
  <c r="S223" i="12" s="1"/>
  <c r="J223" i="12"/>
  <c r="BN222" i="12"/>
  <c r="BL222" i="12"/>
  <c r="BM222" i="12" s="1"/>
  <c r="BF222" i="12"/>
  <c r="AY222" i="12"/>
  <c r="AR222" i="12"/>
  <c r="AS222" i="12" s="1"/>
  <c r="AN222" i="12"/>
  <c r="AD222" i="12"/>
  <c r="AH222" i="12" s="1"/>
  <c r="AA222" i="12"/>
  <c r="AB222" i="12" s="1"/>
  <c r="Z222" i="12"/>
  <c r="W222" i="12"/>
  <c r="V222" i="12"/>
  <c r="S222" i="12"/>
  <c r="R222" i="12"/>
  <c r="M222" i="12"/>
  <c r="J222" i="12"/>
  <c r="BM221" i="12"/>
  <c r="BN221" i="12" s="1"/>
  <c r="BL221" i="12"/>
  <c r="BF221" i="12"/>
  <c r="BA221" i="12"/>
  <c r="AY221" i="12"/>
  <c r="AZ221" i="12" s="1"/>
  <c r="AT221" i="12"/>
  <c r="AS221" i="12"/>
  <c r="AR221" i="12"/>
  <c r="AN221" i="12"/>
  <c r="AH221" i="12"/>
  <c r="AD221" i="12"/>
  <c r="AF221" i="12" s="1"/>
  <c r="AC221" i="12"/>
  <c r="AB221" i="12"/>
  <c r="Z221" i="12"/>
  <c r="AA221" i="12" s="1"/>
  <c r="Y221" i="12"/>
  <c r="X221" i="12"/>
  <c r="V221" i="12"/>
  <c r="W221" i="12" s="1"/>
  <c r="T221" i="12"/>
  <c r="R221" i="12"/>
  <c r="S221" i="12" s="1"/>
  <c r="J221" i="12"/>
  <c r="BN220" i="12"/>
  <c r="BL220" i="12"/>
  <c r="BM220" i="12" s="1"/>
  <c r="BF220" i="12"/>
  <c r="AY220" i="12"/>
  <c r="AR220" i="12"/>
  <c r="AS220" i="12" s="1"/>
  <c r="AN220" i="12"/>
  <c r="AK220" i="12"/>
  <c r="AF220" i="12"/>
  <c r="AG220" i="12" s="1"/>
  <c r="AD220" i="12"/>
  <c r="AA220" i="12"/>
  <c r="Z220" i="12"/>
  <c r="W220" i="12"/>
  <c r="V220" i="12"/>
  <c r="S220" i="12"/>
  <c r="R220" i="12"/>
  <c r="M220" i="12"/>
  <c r="J220" i="12"/>
  <c r="BL219" i="12"/>
  <c r="BM219" i="12" s="1"/>
  <c r="BN219" i="12" s="1"/>
  <c r="BF219" i="12"/>
  <c r="AY219" i="12"/>
  <c r="AR219" i="12"/>
  <c r="AN219" i="12"/>
  <c r="Z219" i="12"/>
  <c r="AK219" i="12" s="1"/>
  <c r="V219" i="12"/>
  <c r="W219" i="12" s="1"/>
  <c r="R219" i="12"/>
  <c r="S219" i="12" s="1"/>
  <c r="J219" i="12"/>
  <c r="M219" i="12" s="1"/>
  <c r="BN218" i="12"/>
  <c r="BL218" i="12"/>
  <c r="BM218" i="12" s="1"/>
  <c r="BF218" i="12"/>
  <c r="AY218" i="12"/>
  <c r="AR218" i="12"/>
  <c r="AN218" i="12"/>
  <c r="AK218" i="12"/>
  <c r="AD218" i="12"/>
  <c r="AA218" i="12"/>
  <c r="Z218" i="12"/>
  <c r="V218" i="12"/>
  <c r="S218" i="12"/>
  <c r="R218" i="12"/>
  <c r="M218" i="12"/>
  <c r="J218" i="12"/>
  <c r="BL217" i="12"/>
  <c r="BF217" i="12"/>
  <c r="AY217" i="12"/>
  <c r="AR217" i="12"/>
  <c r="AN217" i="12"/>
  <c r="Z217" i="12"/>
  <c r="AK217" i="12" s="1"/>
  <c r="V217" i="12"/>
  <c r="W217" i="12" s="1"/>
  <c r="R217" i="12"/>
  <c r="S217" i="12" s="1"/>
  <c r="J217" i="12"/>
  <c r="M217" i="12" s="1"/>
  <c r="BL216" i="12"/>
  <c r="BM216" i="12" s="1"/>
  <c r="BN216" i="12" s="1"/>
  <c r="BF216" i="12"/>
  <c r="AY216" i="12"/>
  <c r="AR216" i="12"/>
  <c r="AN216" i="12"/>
  <c r="AK216" i="12"/>
  <c r="AA216" i="12"/>
  <c r="Z216" i="12"/>
  <c r="AD216" i="12" s="1"/>
  <c r="W216" i="12"/>
  <c r="V216" i="12"/>
  <c r="S216" i="12"/>
  <c r="R216" i="12"/>
  <c r="J216" i="12"/>
  <c r="BL215" i="12"/>
  <c r="BM215" i="12" s="1"/>
  <c r="BN215" i="12" s="1"/>
  <c r="BF215" i="12"/>
  <c r="AY215" i="12"/>
  <c r="AR215" i="12"/>
  <c r="AN215" i="12"/>
  <c r="AL215" i="12"/>
  <c r="Z215" i="12"/>
  <c r="AK215" i="12" s="1"/>
  <c r="V215" i="12"/>
  <c r="W215" i="12" s="1"/>
  <c r="R215" i="12"/>
  <c r="S215" i="12" s="1"/>
  <c r="J215" i="12"/>
  <c r="BN214" i="12"/>
  <c r="BL214" i="12"/>
  <c r="BM214" i="12" s="1"/>
  <c r="BF214" i="12"/>
  <c r="AY214" i="12"/>
  <c r="AR214" i="12"/>
  <c r="AN214" i="12"/>
  <c r="Z214" i="12"/>
  <c r="V214" i="12"/>
  <c r="R214" i="12"/>
  <c r="J214" i="12"/>
  <c r="BM213" i="12"/>
  <c r="BN213" i="12" s="1"/>
  <c r="BL213" i="12"/>
  <c r="BF213" i="12"/>
  <c r="AY213" i="12"/>
  <c r="AR213" i="12"/>
  <c r="AN213" i="12"/>
  <c r="AL213" i="12"/>
  <c r="Z213" i="12"/>
  <c r="AK213" i="12" s="1"/>
  <c r="V213" i="12"/>
  <c r="W213" i="12" s="1"/>
  <c r="R213" i="12"/>
  <c r="S213" i="12" s="1"/>
  <c r="J213" i="12"/>
  <c r="BL212" i="12"/>
  <c r="BM212" i="12" s="1"/>
  <c r="BN212" i="12" s="1"/>
  <c r="BF212" i="12"/>
  <c r="AY212" i="12"/>
  <c r="AR212" i="12"/>
  <c r="AS212" i="12" s="1"/>
  <c r="AN212" i="12"/>
  <c r="AK212" i="12"/>
  <c r="AF212" i="12"/>
  <c r="AG212" i="12" s="1"/>
  <c r="AD212" i="12"/>
  <c r="AA212" i="12"/>
  <c r="Z212" i="12"/>
  <c r="W212" i="12"/>
  <c r="V212" i="12"/>
  <c r="S212" i="12"/>
  <c r="R212" i="12"/>
  <c r="J212" i="12"/>
  <c r="BL211" i="12"/>
  <c r="BM211" i="12" s="1"/>
  <c r="BN211" i="12" s="1"/>
  <c r="BF211" i="12"/>
  <c r="AY211" i="12"/>
  <c r="AR211" i="12"/>
  <c r="AN211" i="12"/>
  <c r="AL211" i="12"/>
  <c r="Z211" i="12"/>
  <c r="AK211" i="12" s="1"/>
  <c r="V211" i="12"/>
  <c r="W211" i="12" s="1"/>
  <c r="R211" i="12"/>
  <c r="S211" i="12" s="1"/>
  <c r="J211" i="12"/>
  <c r="BN210" i="12"/>
  <c r="BL210" i="12"/>
  <c r="BM210" i="12" s="1"/>
  <c r="BF210" i="12"/>
  <c r="AY210" i="12"/>
  <c r="AR210" i="12"/>
  <c r="AN210" i="12"/>
  <c r="AD210" i="12"/>
  <c r="Z210" i="12"/>
  <c r="V210" i="12"/>
  <c r="S210" i="12"/>
  <c r="R210" i="12"/>
  <c r="J210" i="12"/>
  <c r="BL209" i="12"/>
  <c r="BM209" i="12" s="1"/>
  <c r="BN209" i="12" s="1"/>
  <c r="BF209" i="12"/>
  <c r="AY209" i="12"/>
  <c r="AR209" i="12"/>
  <c r="AN209" i="12"/>
  <c r="AL209" i="12"/>
  <c r="AD209" i="12"/>
  <c r="Z209" i="12"/>
  <c r="V209" i="12"/>
  <c r="W209" i="12" s="1"/>
  <c r="R209" i="12"/>
  <c r="S209" i="12" s="1"/>
  <c r="J209" i="12"/>
  <c r="BN208" i="12"/>
  <c r="BL208" i="12"/>
  <c r="BM208" i="12" s="1"/>
  <c r="BF208" i="12"/>
  <c r="AY208" i="12"/>
  <c r="AR208" i="12"/>
  <c r="AN208" i="12"/>
  <c r="AA208" i="12"/>
  <c r="Z208" i="12"/>
  <c r="AK208" i="12" s="1"/>
  <c r="V208" i="12"/>
  <c r="S208" i="12"/>
  <c r="R208" i="12"/>
  <c r="J208" i="12"/>
  <c r="BL207" i="12"/>
  <c r="BM207" i="12" s="1"/>
  <c r="BN207" i="12" s="1"/>
  <c r="BF207" i="12"/>
  <c r="AY207" i="12"/>
  <c r="AR207" i="12"/>
  <c r="AN207" i="12"/>
  <c r="AL207" i="12"/>
  <c r="AK207" i="12"/>
  <c r="AA207" i="12"/>
  <c r="Z207" i="12"/>
  <c r="AD207" i="12" s="1"/>
  <c r="W207" i="12"/>
  <c r="V207" i="12"/>
  <c r="S207" i="12"/>
  <c r="R207" i="12"/>
  <c r="J207" i="12"/>
  <c r="BL206" i="12"/>
  <c r="BF206" i="12"/>
  <c r="AY206" i="12"/>
  <c r="AR206" i="12"/>
  <c r="AN206" i="12"/>
  <c r="AK206" i="12"/>
  <c r="AA206" i="12"/>
  <c r="Z206" i="12"/>
  <c r="AD206" i="12" s="1"/>
  <c r="W206" i="12"/>
  <c r="V206" i="12"/>
  <c r="S206" i="12"/>
  <c r="R206" i="12"/>
  <c r="J206" i="12"/>
  <c r="BL205" i="12"/>
  <c r="BF205" i="12"/>
  <c r="AY205" i="12"/>
  <c r="AR205" i="12"/>
  <c r="AN205" i="12"/>
  <c r="AL205" i="12"/>
  <c r="AK205" i="12"/>
  <c r="AA205" i="12"/>
  <c r="Z205" i="12"/>
  <c r="AD205" i="12" s="1"/>
  <c r="W205" i="12"/>
  <c r="V205" i="12"/>
  <c r="S205" i="12"/>
  <c r="R205" i="12"/>
  <c r="J205" i="12"/>
  <c r="BL204" i="12"/>
  <c r="BF204" i="12"/>
  <c r="AY204" i="12"/>
  <c r="AR204" i="12"/>
  <c r="AN204" i="12"/>
  <c r="AK204" i="12"/>
  <c r="AF204" i="12"/>
  <c r="AG204" i="12" s="1"/>
  <c r="AA204" i="12"/>
  <c r="Z204" i="12"/>
  <c r="AD204" i="12" s="1"/>
  <c r="W204" i="12"/>
  <c r="V204" i="12"/>
  <c r="S204" i="12"/>
  <c r="R204" i="12"/>
  <c r="J204" i="12"/>
  <c r="BL203" i="12"/>
  <c r="BF203" i="12"/>
  <c r="AY203" i="12"/>
  <c r="AR203" i="12"/>
  <c r="AN203" i="12"/>
  <c r="AL203" i="12"/>
  <c r="AK203" i="12"/>
  <c r="AH203" i="12"/>
  <c r="AA203" i="12"/>
  <c r="Z203" i="12"/>
  <c r="AD203" i="12" s="1"/>
  <c r="AF203" i="12" s="1"/>
  <c r="AG203" i="12" s="1"/>
  <c r="W203" i="12"/>
  <c r="V203" i="12"/>
  <c r="S203" i="12"/>
  <c r="R203" i="12"/>
  <c r="J203" i="12"/>
  <c r="BL202" i="12"/>
  <c r="BF202" i="12"/>
  <c r="AY202" i="12"/>
  <c r="AR202" i="12"/>
  <c r="AN202" i="12"/>
  <c r="AK202" i="12"/>
  <c r="AF202" i="12"/>
  <c r="AG202" i="12" s="1"/>
  <c r="AA202" i="12"/>
  <c r="Z202" i="12"/>
  <c r="AD202" i="12" s="1"/>
  <c r="W202" i="12"/>
  <c r="V202" i="12"/>
  <c r="S202" i="12"/>
  <c r="R202" i="12"/>
  <c r="J202" i="12"/>
  <c r="BM201" i="12"/>
  <c r="BN201" i="12" s="1"/>
  <c r="BL201" i="12"/>
  <c r="BF201" i="12"/>
  <c r="AY201" i="12"/>
  <c r="AR201" i="12"/>
  <c r="AN201" i="12"/>
  <c r="AL201" i="12"/>
  <c r="AK201" i="12"/>
  <c r="AH201" i="12"/>
  <c r="AA201" i="12"/>
  <c r="AB201" i="12" s="1"/>
  <c r="AI201" i="12" s="1"/>
  <c r="Z201" i="12"/>
  <c r="AD201" i="12" s="1"/>
  <c r="AF201" i="12" s="1"/>
  <c r="AG201" i="12" s="1"/>
  <c r="W201" i="12"/>
  <c r="V201" i="12"/>
  <c r="S201" i="12"/>
  <c r="R201" i="12"/>
  <c r="J201" i="12"/>
  <c r="BL200" i="12"/>
  <c r="BF200" i="12"/>
  <c r="AY200" i="12"/>
  <c r="AR200" i="12"/>
  <c r="AN200" i="12"/>
  <c r="AK200" i="12"/>
  <c r="AA200" i="12"/>
  <c r="Z200" i="12"/>
  <c r="AD200" i="12" s="1"/>
  <c r="W200" i="12"/>
  <c r="V200" i="12"/>
  <c r="S200" i="12"/>
  <c r="R200" i="12"/>
  <c r="J200" i="12"/>
  <c r="BM199" i="12"/>
  <c r="BN199" i="12" s="1"/>
  <c r="BL199" i="12"/>
  <c r="BF199" i="12"/>
  <c r="AY199" i="12"/>
  <c r="AR199" i="12"/>
  <c r="AN199" i="12"/>
  <c r="AL199" i="12"/>
  <c r="AK199" i="12"/>
  <c r="AA199" i="12"/>
  <c r="Z199" i="12"/>
  <c r="AD199" i="12" s="1"/>
  <c r="W199" i="12"/>
  <c r="V199" i="12"/>
  <c r="S199" i="12"/>
  <c r="R199" i="12"/>
  <c r="J199" i="12"/>
  <c r="BL198" i="12"/>
  <c r="BF198" i="12"/>
  <c r="AY198" i="12"/>
  <c r="AR198" i="12"/>
  <c r="AN198" i="12"/>
  <c r="AK198" i="12"/>
  <c r="AA198" i="12"/>
  <c r="Z198" i="12"/>
  <c r="AD198" i="12" s="1"/>
  <c r="W198" i="12"/>
  <c r="V198" i="12"/>
  <c r="S198" i="12"/>
  <c r="R198" i="12"/>
  <c r="J198" i="12"/>
  <c r="BL197" i="12"/>
  <c r="BF197" i="12"/>
  <c r="AY197" i="12"/>
  <c r="AR197" i="12"/>
  <c r="AN197" i="12"/>
  <c r="AL197" i="12"/>
  <c r="AK197" i="12"/>
  <c r="AA197" i="12"/>
  <c r="Z197" i="12"/>
  <c r="AD197" i="12" s="1"/>
  <c r="W197" i="12"/>
  <c r="V197" i="12"/>
  <c r="S197" i="12"/>
  <c r="R197" i="12"/>
  <c r="J197" i="12"/>
  <c r="BL196" i="12"/>
  <c r="BF196" i="12"/>
  <c r="AY196" i="12"/>
  <c r="AR196" i="12"/>
  <c r="AN196" i="12"/>
  <c r="AK196" i="12"/>
  <c r="AF196" i="12"/>
  <c r="AG196" i="12" s="1"/>
  <c r="AA196" i="12"/>
  <c r="Z196" i="12"/>
  <c r="AD196" i="12" s="1"/>
  <c r="W196" i="12"/>
  <c r="V196" i="12"/>
  <c r="S196" i="12"/>
  <c r="R196" i="12"/>
  <c r="J196" i="12"/>
  <c r="BL195" i="12"/>
  <c r="BF195" i="12"/>
  <c r="AY195" i="12"/>
  <c r="AR195" i="12"/>
  <c r="AN195" i="12"/>
  <c r="AL195" i="12"/>
  <c r="AK195" i="12"/>
  <c r="AH195" i="12"/>
  <c r="AA195" i="12"/>
  <c r="Z195" i="12"/>
  <c r="AD195" i="12" s="1"/>
  <c r="AF195" i="12" s="1"/>
  <c r="AG195" i="12" s="1"/>
  <c r="W195" i="12"/>
  <c r="V195" i="12"/>
  <c r="S195" i="12"/>
  <c r="R195" i="12"/>
  <c r="J195" i="12"/>
  <c r="BL194" i="12"/>
  <c r="BF194" i="12"/>
  <c r="AY194" i="12"/>
  <c r="AR194" i="12"/>
  <c r="AS194" i="12" s="1"/>
  <c r="AN194" i="12"/>
  <c r="AK194" i="12"/>
  <c r="AF194" i="12"/>
  <c r="AG194" i="12" s="1"/>
  <c r="AA194" i="12"/>
  <c r="AB194" i="12" s="1"/>
  <c r="Z194" i="12"/>
  <c r="AD194" i="12" s="1"/>
  <c r="W194" i="12"/>
  <c r="V194" i="12"/>
  <c r="S194" i="12"/>
  <c r="R194" i="12"/>
  <c r="J194" i="12"/>
  <c r="BM193" i="12"/>
  <c r="BN193" i="12" s="1"/>
  <c r="BL193" i="12"/>
  <c r="BF193" i="12"/>
  <c r="AY193" i="12"/>
  <c r="AR193" i="12"/>
  <c r="AN193" i="12"/>
  <c r="AL193" i="12"/>
  <c r="AK193" i="12"/>
  <c r="AH193" i="12"/>
  <c r="AC193" i="12"/>
  <c r="AA193" i="12"/>
  <c r="AB193" i="12" s="1"/>
  <c r="AI193" i="12" s="1"/>
  <c r="Z193" i="12"/>
  <c r="AD193" i="12" s="1"/>
  <c r="AF193" i="12" s="1"/>
  <c r="AG193" i="12" s="1"/>
  <c r="W193" i="12"/>
  <c r="X193" i="12" s="1"/>
  <c r="Y193" i="12" s="1"/>
  <c r="V193" i="12"/>
  <c r="S193" i="12"/>
  <c r="R193" i="12"/>
  <c r="J193" i="12"/>
  <c r="BL192" i="12"/>
  <c r="BF192" i="12"/>
  <c r="AY192" i="12"/>
  <c r="AR192" i="12"/>
  <c r="AN192" i="12"/>
  <c r="AK192" i="12"/>
  <c r="AA192" i="12"/>
  <c r="Z192" i="12"/>
  <c r="AD192" i="12" s="1"/>
  <c r="W192" i="12"/>
  <c r="V192" i="12"/>
  <c r="S192" i="12"/>
  <c r="R192" i="12"/>
  <c r="J192" i="12"/>
  <c r="BM191" i="12"/>
  <c r="BN191" i="12" s="1"/>
  <c r="BL191" i="12"/>
  <c r="BF191" i="12"/>
  <c r="AY191" i="12"/>
  <c r="AR191" i="12"/>
  <c r="AN191" i="12"/>
  <c r="AL191" i="12"/>
  <c r="AK191" i="12"/>
  <c r="AA191" i="12"/>
  <c r="Z191" i="12"/>
  <c r="AD191" i="12" s="1"/>
  <c r="W191" i="12"/>
  <c r="V191" i="12"/>
  <c r="S191" i="12"/>
  <c r="R191" i="12"/>
  <c r="J191" i="12"/>
  <c r="BL190" i="12"/>
  <c r="BF190" i="12"/>
  <c r="AY190" i="12"/>
  <c r="AR190" i="12"/>
  <c r="AN190" i="12"/>
  <c r="AK190" i="12"/>
  <c r="AA190" i="12"/>
  <c r="Z190" i="12"/>
  <c r="AD190" i="12" s="1"/>
  <c r="W190" i="12"/>
  <c r="V190" i="12"/>
  <c r="S190" i="12"/>
  <c r="R190" i="12"/>
  <c r="J190" i="12"/>
  <c r="BL189" i="12"/>
  <c r="BF189" i="12"/>
  <c r="AY189" i="12"/>
  <c r="AR189" i="12"/>
  <c r="AS189" i="12" s="1"/>
  <c r="AN189" i="12"/>
  <c r="AL189" i="12"/>
  <c r="AK189" i="12"/>
  <c r="AH189" i="12"/>
  <c r="AA189" i="12"/>
  <c r="Z189" i="12"/>
  <c r="AD189" i="12" s="1"/>
  <c r="AF189" i="12" s="1"/>
  <c r="AG189" i="12" s="1"/>
  <c r="W189" i="12"/>
  <c r="V189" i="12"/>
  <c r="S189" i="12"/>
  <c r="R189" i="12"/>
  <c r="J189" i="12"/>
  <c r="BL188" i="12"/>
  <c r="BF188" i="12"/>
  <c r="AY188" i="12"/>
  <c r="AR188" i="12"/>
  <c r="AN188" i="12"/>
  <c r="AK188" i="12"/>
  <c r="AF188" i="12"/>
  <c r="AG188" i="12" s="1"/>
  <c r="AA188" i="12"/>
  <c r="Z188" i="12"/>
  <c r="AD188" i="12" s="1"/>
  <c r="W188" i="12"/>
  <c r="V188" i="12"/>
  <c r="S188" i="12"/>
  <c r="R188" i="12"/>
  <c r="J188" i="12"/>
  <c r="BL187" i="12"/>
  <c r="BF187" i="12"/>
  <c r="AY187" i="12"/>
  <c r="AR187" i="12"/>
  <c r="AN187" i="12"/>
  <c r="AL187" i="12"/>
  <c r="AK187" i="12"/>
  <c r="AH187" i="12"/>
  <c r="AA187" i="12"/>
  <c r="Z187" i="12"/>
  <c r="AD187" i="12" s="1"/>
  <c r="AF187" i="12" s="1"/>
  <c r="AG187" i="12" s="1"/>
  <c r="W187" i="12"/>
  <c r="V187" i="12"/>
  <c r="S187" i="12"/>
  <c r="R187" i="12"/>
  <c r="J187" i="12"/>
  <c r="BL186" i="12"/>
  <c r="BF186" i="12"/>
  <c r="AY186" i="12"/>
  <c r="AR186" i="12"/>
  <c r="AS186" i="12" s="1"/>
  <c r="AN186" i="12"/>
  <c r="AK186" i="12"/>
  <c r="AF186" i="12"/>
  <c r="AG186" i="12" s="1"/>
  <c r="AA186" i="12"/>
  <c r="AB186" i="12" s="1"/>
  <c r="Z186" i="12"/>
  <c r="AD186" i="12" s="1"/>
  <c r="W186" i="12"/>
  <c r="V186" i="12"/>
  <c r="S186" i="12"/>
  <c r="R186" i="12"/>
  <c r="J186" i="12"/>
  <c r="BM185" i="12"/>
  <c r="BN185" i="12" s="1"/>
  <c r="BL185" i="12"/>
  <c r="BF185" i="12"/>
  <c r="AY185" i="12"/>
  <c r="AR185" i="12"/>
  <c r="AN185" i="12"/>
  <c r="AL185" i="12"/>
  <c r="AK185" i="12"/>
  <c r="AH185" i="12"/>
  <c r="AA185" i="12"/>
  <c r="AB185" i="12" s="1"/>
  <c r="AI185" i="12" s="1"/>
  <c r="Z185" i="12"/>
  <c r="AD185" i="12" s="1"/>
  <c r="AF185" i="12" s="1"/>
  <c r="AG185" i="12" s="1"/>
  <c r="W185" i="12"/>
  <c r="X185" i="12" s="1"/>
  <c r="Y185" i="12" s="1"/>
  <c r="V185" i="12"/>
  <c r="S185" i="12"/>
  <c r="R185" i="12"/>
  <c r="J185" i="12"/>
  <c r="BL184" i="12"/>
  <c r="BF184" i="12"/>
  <c r="AY184" i="12"/>
  <c r="AR184" i="12"/>
  <c r="AN184" i="12"/>
  <c r="AK184" i="12"/>
  <c r="AA184" i="12"/>
  <c r="Z184" i="12"/>
  <c r="AD184" i="12" s="1"/>
  <c r="W184" i="12"/>
  <c r="V184" i="12"/>
  <c r="S184" i="12"/>
  <c r="R184" i="12"/>
  <c r="J184" i="12"/>
  <c r="BM183" i="12"/>
  <c r="BN183" i="12" s="1"/>
  <c r="BL183" i="12"/>
  <c r="BF183" i="12"/>
  <c r="AY183" i="12"/>
  <c r="AR183" i="12"/>
  <c r="AN183" i="12"/>
  <c r="AL183" i="12"/>
  <c r="AK183" i="12"/>
  <c r="AA183" i="12"/>
  <c r="Z183" i="12"/>
  <c r="AD183" i="12" s="1"/>
  <c r="W183" i="12"/>
  <c r="V183" i="12"/>
  <c r="S183" i="12"/>
  <c r="R183" i="12"/>
  <c r="J183" i="12"/>
  <c r="BL182" i="12"/>
  <c r="BF182" i="12"/>
  <c r="AY182" i="12"/>
  <c r="AR182" i="12"/>
  <c r="AN182" i="12"/>
  <c r="AK182" i="12"/>
  <c r="AA182" i="12"/>
  <c r="Z182" i="12"/>
  <c r="AD182" i="12" s="1"/>
  <c r="W182" i="12"/>
  <c r="V182" i="12"/>
  <c r="S182" i="12"/>
  <c r="R182" i="12"/>
  <c r="J182" i="12"/>
  <c r="BL181" i="12"/>
  <c r="BM181" i="12" s="1"/>
  <c r="BN181" i="12" s="1"/>
  <c r="BF181" i="12"/>
  <c r="AY181" i="12"/>
  <c r="AR181" i="12"/>
  <c r="AS181" i="12" s="1"/>
  <c r="AN181" i="12"/>
  <c r="AL181" i="12"/>
  <c r="AK181" i="12"/>
  <c r="AH181" i="12"/>
  <c r="AC181" i="12"/>
  <c r="AA181" i="12"/>
  <c r="Z181" i="12"/>
  <c r="AD181" i="12" s="1"/>
  <c r="AF181" i="12" s="1"/>
  <c r="AG181" i="12" s="1"/>
  <c r="AB181" i="12" s="1"/>
  <c r="W181" i="12"/>
  <c r="V181" i="12"/>
  <c r="S181" i="12"/>
  <c r="R181" i="12"/>
  <c r="J181" i="12"/>
  <c r="BM180" i="12"/>
  <c r="BN180" i="12" s="1"/>
  <c r="BL180" i="12"/>
  <c r="BF180" i="12"/>
  <c r="AY180" i="12"/>
  <c r="AR180" i="12"/>
  <c r="AN180" i="12"/>
  <c r="AK180" i="12"/>
  <c r="AD180" i="12"/>
  <c r="AA180" i="12"/>
  <c r="Z180" i="12"/>
  <c r="AL180" i="12" s="1"/>
  <c r="W180" i="12"/>
  <c r="V180" i="12"/>
  <c r="R180" i="12"/>
  <c r="J180" i="12"/>
  <c r="BL179" i="12"/>
  <c r="BF179" i="12"/>
  <c r="AY179" i="12"/>
  <c r="AR179" i="12"/>
  <c r="AN179" i="12"/>
  <c r="AL179" i="12"/>
  <c r="AK179" i="12"/>
  <c r="AA179" i="12"/>
  <c r="Z179" i="12"/>
  <c r="AD179" i="12" s="1"/>
  <c r="AF179" i="12" s="1"/>
  <c r="AG179" i="12" s="1"/>
  <c r="W179" i="12"/>
  <c r="V179" i="12"/>
  <c r="S179" i="12"/>
  <c r="R179" i="12"/>
  <c r="J179" i="12"/>
  <c r="BL178" i="12"/>
  <c r="BM178" i="12" s="1"/>
  <c r="BN178" i="12" s="1"/>
  <c r="BF178" i="12"/>
  <c r="AY178" i="12"/>
  <c r="AR178" i="12"/>
  <c r="AN178" i="12"/>
  <c r="AL178" i="12"/>
  <c r="Z178" i="12"/>
  <c r="AK178" i="12" s="1"/>
  <c r="V178" i="12"/>
  <c r="W178" i="12" s="1"/>
  <c r="R178" i="12"/>
  <c r="S178" i="12" s="1"/>
  <c r="J178" i="12"/>
  <c r="BL177" i="12"/>
  <c r="BM177" i="12" s="1"/>
  <c r="BN177" i="12" s="1"/>
  <c r="BF177" i="12"/>
  <c r="AY177" i="12"/>
  <c r="AR177" i="12"/>
  <c r="AN177" i="12"/>
  <c r="AK177" i="12"/>
  <c r="Z177" i="12"/>
  <c r="AA177" i="12" s="1"/>
  <c r="V177" i="12"/>
  <c r="S177" i="12"/>
  <c r="R177" i="12"/>
  <c r="J177" i="12"/>
  <c r="BM176" i="12"/>
  <c r="BN176" i="12" s="1"/>
  <c r="BL176" i="12"/>
  <c r="BF176" i="12"/>
  <c r="AY176" i="12"/>
  <c r="AR176" i="12"/>
  <c r="AN176" i="12"/>
  <c r="AL176" i="12"/>
  <c r="Z176" i="12"/>
  <c r="AK176" i="12" s="1"/>
  <c r="V176" i="12"/>
  <c r="W176" i="12" s="1"/>
  <c r="R176" i="12"/>
  <c r="S176" i="12" s="1"/>
  <c r="J176" i="12"/>
  <c r="BL175" i="12"/>
  <c r="BF175" i="12"/>
  <c r="AY175" i="12"/>
  <c r="AR175" i="12"/>
  <c r="AN175" i="12"/>
  <c r="Z175" i="12"/>
  <c r="W175" i="12"/>
  <c r="V175" i="12"/>
  <c r="R175" i="12"/>
  <c r="J175" i="12"/>
  <c r="BM174" i="12"/>
  <c r="BN174" i="12" s="1"/>
  <c r="BL174" i="12"/>
  <c r="BF174" i="12"/>
  <c r="AY174" i="12"/>
  <c r="AR174" i="12"/>
  <c r="AN174" i="12"/>
  <c r="AL174" i="12"/>
  <c r="Z174" i="12"/>
  <c r="AK174" i="12" s="1"/>
  <c r="V174" i="12"/>
  <c r="W174" i="12" s="1"/>
  <c r="R174" i="12"/>
  <c r="S174" i="12" s="1"/>
  <c r="J174" i="12"/>
  <c r="BN173" i="12"/>
  <c r="BL173" i="12"/>
  <c r="BM173" i="12" s="1"/>
  <c r="BF173" i="12"/>
  <c r="AY173" i="12"/>
  <c r="AR173" i="12"/>
  <c r="AN173" i="12"/>
  <c r="AD173" i="12"/>
  <c r="AF173" i="12" s="1"/>
  <c r="AG173" i="12" s="1"/>
  <c r="Z173" i="12"/>
  <c r="W173" i="12"/>
  <c r="V173" i="12"/>
  <c r="R173" i="12"/>
  <c r="J173" i="12"/>
  <c r="BL172" i="12"/>
  <c r="BF172" i="12"/>
  <c r="AY172" i="12"/>
  <c r="AR172" i="12"/>
  <c r="AN172" i="12"/>
  <c r="AL172" i="12"/>
  <c r="AA172" i="12"/>
  <c r="Z172" i="12"/>
  <c r="AK172" i="12" s="1"/>
  <c r="W172" i="12"/>
  <c r="V172" i="12"/>
  <c r="S172" i="12"/>
  <c r="R172" i="12"/>
  <c r="J172" i="12"/>
  <c r="BL171" i="12"/>
  <c r="BF171" i="12"/>
  <c r="BM171" i="12" s="1"/>
  <c r="BN171" i="12" s="1"/>
  <c r="AY171" i="12"/>
  <c r="AR171" i="12"/>
  <c r="AN171" i="12"/>
  <c r="AA171" i="12"/>
  <c r="Z171" i="12"/>
  <c r="AK171" i="12" s="1"/>
  <c r="V171" i="12"/>
  <c r="R171" i="12"/>
  <c r="J171" i="12"/>
  <c r="BM170" i="12"/>
  <c r="BN170" i="12" s="1"/>
  <c r="BL170" i="12"/>
  <c r="BF170" i="12"/>
  <c r="AY170" i="12"/>
  <c r="AR170" i="12"/>
  <c r="AN170" i="12"/>
  <c r="AL170" i="12"/>
  <c r="AA170" i="12"/>
  <c r="Z170" i="12"/>
  <c r="AK170" i="12" s="1"/>
  <c r="W170" i="12"/>
  <c r="V170" i="12"/>
  <c r="S170" i="12"/>
  <c r="R170" i="12"/>
  <c r="J170" i="12"/>
  <c r="BN169" i="12"/>
  <c r="BL169" i="12"/>
  <c r="BF169" i="12"/>
  <c r="BM169" i="12" s="1"/>
  <c r="AY169" i="12"/>
  <c r="AR169" i="12"/>
  <c r="AN169" i="12"/>
  <c r="AD169" i="12"/>
  <c r="Z169" i="12"/>
  <c r="W169" i="12"/>
  <c r="V169" i="12"/>
  <c r="R169" i="12"/>
  <c r="J169" i="12"/>
  <c r="BL168" i="12"/>
  <c r="BF168" i="12"/>
  <c r="AY168" i="12"/>
  <c r="AR168" i="12"/>
  <c r="AN168" i="12"/>
  <c r="AL168" i="12"/>
  <c r="AA168" i="12"/>
  <c r="Z168" i="12"/>
  <c r="AK168" i="12" s="1"/>
  <c r="W168" i="12"/>
  <c r="V168" i="12"/>
  <c r="S168" i="12"/>
  <c r="R168" i="12"/>
  <c r="J168" i="12"/>
  <c r="BL167" i="12"/>
  <c r="BF167" i="12"/>
  <c r="BM167" i="12" s="1"/>
  <c r="BN167" i="12" s="1"/>
  <c r="AY167" i="12"/>
  <c r="AR167" i="12"/>
  <c r="AN167" i="12"/>
  <c r="AA167" i="12"/>
  <c r="Z167" i="12"/>
  <c r="AK167" i="12" s="1"/>
  <c r="V167" i="12"/>
  <c r="R167" i="12"/>
  <c r="J167" i="12"/>
  <c r="BM166" i="12"/>
  <c r="BN166" i="12" s="1"/>
  <c r="BL166" i="12"/>
  <c r="BF166" i="12"/>
  <c r="AY166" i="12"/>
  <c r="AR166" i="12"/>
  <c r="AN166" i="12"/>
  <c r="AL166" i="12"/>
  <c r="AK166" i="12"/>
  <c r="AH166" i="12"/>
  <c r="AB166" i="12"/>
  <c r="AA166" i="12"/>
  <c r="Z166" i="12"/>
  <c r="AD166" i="12" s="1"/>
  <c r="AF166" i="12" s="1"/>
  <c r="AG166" i="12" s="1"/>
  <c r="AS166" i="12" s="1"/>
  <c r="W166" i="12"/>
  <c r="V166" i="12"/>
  <c r="S166" i="12"/>
  <c r="R166" i="12"/>
  <c r="J166" i="12"/>
  <c r="BL165" i="12"/>
  <c r="BF165" i="12"/>
  <c r="BM165" i="12" s="1"/>
  <c r="BN165" i="12" s="1"/>
  <c r="AY165" i="12"/>
  <c r="AR165" i="12"/>
  <c r="AN165" i="12"/>
  <c r="Z165" i="12"/>
  <c r="W165" i="12"/>
  <c r="V165" i="12"/>
  <c r="R165" i="12"/>
  <c r="J165" i="12"/>
  <c r="BL164" i="12"/>
  <c r="BM164" i="12" s="1"/>
  <c r="BN164" i="12" s="1"/>
  <c r="BF164" i="12"/>
  <c r="AY164" i="12"/>
  <c r="AR164" i="12"/>
  <c r="AN164" i="12"/>
  <c r="AL164" i="12"/>
  <c r="AK164" i="12"/>
  <c r="AA164" i="12"/>
  <c r="Z164" i="12"/>
  <c r="AD164" i="12" s="1"/>
  <c r="AF164" i="12" s="1"/>
  <c r="AG164" i="12" s="1"/>
  <c r="W164" i="12"/>
  <c r="V164" i="12"/>
  <c r="S164" i="12"/>
  <c r="R164" i="12"/>
  <c r="J164" i="12"/>
  <c r="BL163" i="12"/>
  <c r="BF163" i="12"/>
  <c r="BM163" i="12" s="1"/>
  <c r="BN163" i="12" s="1"/>
  <c r="AY163" i="12"/>
  <c r="AR163" i="12"/>
  <c r="AN163" i="12"/>
  <c r="AF163" i="12"/>
  <c r="AG163" i="12" s="1"/>
  <c r="AD163" i="12"/>
  <c r="Z163" i="12"/>
  <c r="V163" i="12"/>
  <c r="R163" i="12"/>
  <c r="J163" i="12"/>
  <c r="BL162" i="12"/>
  <c r="BM162" i="12" s="1"/>
  <c r="BN162" i="12" s="1"/>
  <c r="BF162" i="12"/>
  <c r="AY162" i="12"/>
  <c r="AR162" i="12"/>
  <c r="AN162" i="12"/>
  <c r="AL162" i="12"/>
  <c r="Z162" i="12"/>
  <c r="AK162" i="12" s="1"/>
  <c r="V162" i="12"/>
  <c r="W162" i="12" s="1"/>
  <c r="R162" i="12"/>
  <c r="S162" i="12" s="1"/>
  <c r="J162" i="12"/>
  <c r="BL161" i="12"/>
  <c r="BM161" i="12" s="1"/>
  <c r="BN161" i="12" s="1"/>
  <c r="BF161" i="12"/>
  <c r="AY161" i="12"/>
  <c r="AR161" i="12"/>
  <c r="AN161" i="12"/>
  <c r="AK161" i="12"/>
  <c r="AD161" i="12"/>
  <c r="AA161" i="12"/>
  <c r="Z161" i="12"/>
  <c r="V161" i="12"/>
  <c r="S161" i="12"/>
  <c r="R161" i="12"/>
  <c r="J161" i="12"/>
  <c r="BL160" i="12"/>
  <c r="BF160" i="12"/>
  <c r="AY160" i="12"/>
  <c r="AR160" i="12"/>
  <c r="AN160" i="12"/>
  <c r="AL160" i="12"/>
  <c r="AA160" i="12"/>
  <c r="Z160" i="12"/>
  <c r="AK160" i="12" s="1"/>
  <c r="W160" i="12"/>
  <c r="V160" i="12"/>
  <c r="S160" i="12"/>
  <c r="R160" i="12"/>
  <c r="J160" i="12"/>
  <c r="BL159" i="12"/>
  <c r="BF159" i="12"/>
  <c r="BM159" i="12" s="1"/>
  <c r="BN159" i="12" s="1"/>
  <c r="AY159" i="12"/>
  <c r="AR159" i="12"/>
  <c r="AN159" i="12"/>
  <c r="Z159" i="12"/>
  <c r="W159" i="12"/>
  <c r="V159" i="12"/>
  <c r="R159" i="12"/>
  <c r="J159" i="12"/>
  <c r="BM158" i="12"/>
  <c r="BN158" i="12" s="1"/>
  <c r="BL158" i="12"/>
  <c r="BF158" i="12"/>
  <c r="AY158" i="12"/>
  <c r="AR158" i="12"/>
  <c r="AN158" i="12"/>
  <c r="AL158" i="12"/>
  <c r="AK158" i="12"/>
  <c r="AG158" i="12"/>
  <c r="AA158" i="12"/>
  <c r="Z158" i="12"/>
  <c r="AD158" i="12" s="1"/>
  <c r="AF158" i="12" s="1"/>
  <c r="W158" i="12"/>
  <c r="V158" i="12"/>
  <c r="S158" i="12"/>
  <c r="R158" i="12"/>
  <c r="J158" i="12"/>
  <c r="BN157" i="12"/>
  <c r="BL157" i="12"/>
  <c r="BF157" i="12"/>
  <c r="BM157" i="12" s="1"/>
  <c r="AY157" i="12"/>
  <c r="AR157" i="12"/>
  <c r="AN157" i="12"/>
  <c r="AD157" i="12"/>
  <c r="Z157" i="12"/>
  <c r="V157" i="12"/>
  <c r="W157" i="12" s="1"/>
  <c r="R157" i="12"/>
  <c r="J157" i="12"/>
  <c r="BL156" i="12"/>
  <c r="BM156" i="12" s="1"/>
  <c r="BN156" i="12" s="1"/>
  <c r="BF156" i="12"/>
  <c r="AY156" i="12"/>
  <c r="AR156" i="12"/>
  <c r="AN156" i="12"/>
  <c r="AL156" i="12"/>
  <c r="AA156" i="12"/>
  <c r="Z156" i="12"/>
  <c r="AK156" i="12" s="1"/>
  <c r="W156" i="12"/>
  <c r="V156" i="12"/>
  <c r="S156" i="12"/>
  <c r="R156" i="12"/>
  <c r="J156" i="12"/>
  <c r="BL155" i="12"/>
  <c r="BF155" i="12"/>
  <c r="BM155" i="12" s="1"/>
  <c r="BN155" i="12" s="1"/>
  <c r="AY155" i="12"/>
  <c r="AR155" i="12"/>
  <c r="AN155" i="12"/>
  <c r="AK155" i="12"/>
  <c r="Z155" i="12"/>
  <c r="V155" i="12"/>
  <c r="S155" i="12"/>
  <c r="R155" i="12"/>
  <c r="J155" i="12"/>
  <c r="BM154" i="12"/>
  <c r="BN154" i="12" s="1"/>
  <c r="BL154" i="12"/>
  <c r="BF154" i="12"/>
  <c r="AY154" i="12"/>
  <c r="AR154" i="12"/>
  <c r="AN154" i="12"/>
  <c r="AL154" i="12"/>
  <c r="AA154" i="12"/>
  <c r="Z154" i="12"/>
  <c r="AK154" i="12" s="1"/>
  <c r="W154" i="12"/>
  <c r="V154" i="12"/>
  <c r="S154" i="12"/>
  <c r="R154" i="12"/>
  <c r="J154" i="12"/>
  <c r="BN153" i="12"/>
  <c r="BL153" i="12"/>
  <c r="BF153" i="12"/>
  <c r="BM153" i="12" s="1"/>
  <c r="AY153" i="12"/>
  <c r="AR153" i="12"/>
  <c r="AN153" i="12"/>
  <c r="AD153" i="12"/>
  <c r="Z153" i="12"/>
  <c r="V153" i="12"/>
  <c r="R153" i="12"/>
  <c r="J153" i="12"/>
  <c r="BL152" i="12"/>
  <c r="BM152" i="12" s="1"/>
  <c r="BN152" i="12" s="1"/>
  <c r="BF152" i="12"/>
  <c r="AY152" i="12"/>
  <c r="AR152" i="12"/>
  <c r="AN152" i="12"/>
  <c r="AL152" i="12"/>
  <c r="AA152" i="12"/>
  <c r="Z152" i="12"/>
  <c r="AK152" i="12" s="1"/>
  <c r="W152" i="12"/>
  <c r="V152" i="12"/>
  <c r="S152" i="12"/>
  <c r="R152" i="12"/>
  <c r="J152" i="12"/>
  <c r="BL151" i="12"/>
  <c r="BF151" i="12"/>
  <c r="BM151" i="12" s="1"/>
  <c r="BN151" i="12" s="1"/>
  <c r="AY151" i="12"/>
  <c r="AR151" i="12"/>
  <c r="AN151" i="12"/>
  <c r="AK151" i="12"/>
  <c r="Z151" i="12"/>
  <c r="V151" i="12"/>
  <c r="S151" i="12"/>
  <c r="R151" i="12"/>
  <c r="J151" i="12"/>
  <c r="BM150" i="12"/>
  <c r="BN150" i="12" s="1"/>
  <c r="BL150" i="12"/>
  <c r="BF150" i="12"/>
  <c r="AY150" i="12"/>
  <c r="AR150" i="12"/>
  <c r="AN150" i="12"/>
  <c r="AL150" i="12"/>
  <c r="Z150" i="12"/>
  <c r="AK150" i="12" s="1"/>
  <c r="W150" i="12"/>
  <c r="V150" i="12"/>
  <c r="S150" i="12"/>
  <c r="R150" i="12"/>
  <c r="J150" i="12"/>
  <c r="BL149" i="12"/>
  <c r="BF149" i="12"/>
  <c r="BM149" i="12" s="1"/>
  <c r="BN149" i="12" s="1"/>
  <c r="AY149" i="12"/>
  <c r="AR149" i="12"/>
  <c r="AN149" i="12"/>
  <c r="AK149" i="12"/>
  <c r="AD149" i="12"/>
  <c r="AA149" i="12"/>
  <c r="Z149" i="12"/>
  <c r="V149" i="12"/>
  <c r="S149" i="12"/>
  <c r="R149" i="12"/>
  <c r="J149" i="12"/>
  <c r="BL148" i="12"/>
  <c r="BF148" i="12"/>
  <c r="AY148" i="12"/>
  <c r="AR148" i="12"/>
  <c r="AN148" i="12"/>
  <c r="AL148" i="12"/>
  <c r="AK148" i="12"/>
  <c r="AB148" i="12"/>
  <c r="AI148" i="12" s="1"/>
  <c r="AA148" i="12"/>
  <c r="Z148" i="12"/>
  <c r="AD148" i="12" s="1"/>
  <c r="AF148" i="12" s="1"/>
  <c r="AG148" i="12" s="1"/>
  <c r="AS148" i="12" s="1"/>
  <c r="X148" i="12"/>
  <c r="Y148" i="12" s="1"/>
  <c r="W148" i="12"/>
  <c r="V148" i="12"/>
  <c r="S148" i="12"/>
  <c r="R148" i="12"/>
  <c r="J148" i="12"/>
  <c r="BL147" i="12"/>
  <c r="BF147" i="12"/>
  <c r="BM147" i="12" s="1"/>
  <c r="BN147" i="12" s="1"/>
  <c r="AY147" i="12"/>
  <c r="AR147" i="12"/>
  <c r="AN147" i="12"/>
  <c r="Z147" i="12"/>
  <c r="AA147" i="12" s="1"/>
  <c r="V147" i="12"/>
  <c r="R147" i="12"/>
  <c r="S147" i="12" s="1"/>
  <c r="J147" i="12"/>
  <c r="BM146" i="12"/>
  <c r="BN146" i="12" s="1"/>
  <c r="BL146" i="12"/>
  <c r="BF146" i="12"/>
  <c r="AY146" i="12"/>
  <c r="AR146" i="12"/>
  <c r="AN146" i="12"/>
  <c r="AL146" i="12"/>
  <c r="AK146" i="12"/>
  <c r="AH146" i="12"/>
  <c r="AB146" i="12"/>
  <c r="AA146" i="12"/>
  <c r="Z146" i="12"/>
  <c r="AD146" i="12" s="1"/>
  <c r="AF146" i="12" s="1"/>
  <c r="AG146" i="12" s="1"/>
  <c r="AS146" i="12" s="1"/>
  <c r="W146" i="12"/>
  <c r="V146" i="12"/>
  <c r="S146" i="12"/>
  <c r="R146" i="12"/>
  <c r="J146" i="12"/>
  <c r="BL145" i="12"/>
  <c r="BF145" i="12"/>
  <c r="BM145" i="12" s="1"/>
  <c r="BN145" i="12" s="1"/>
  <c r="AY145" i="12"/>
  <c r="AR145" i="12"/>
  <c r="AN145" i="12"/>
  <c r="Z145" i="12"/>
  <c r="W145" i="12"/>
  <c r="V145" i="12"/>
  <c r="R145" i="12"/>
  <c r="J145" i="12"/>
  <c r="BL144" i="12"/>
  <c r="BF144" i="12"/>
  <c r="AY144" i="12"/>
  <c r="AR144" i="12"/>
  <c r="AN144" i="12"/>
  <c r="AL144" i="12"/>
  <c r="Z144" i="12"/>
  <c r="V144" i="12"/>
  <c r="R144" i="12"/>
  <c r="J144" i="12"/>
  <c r="AI143" i="12"/>
  <c r="N142" i="12"/>
  <c r="N342" i="12" s="1"/>
  <c r="I142" i="12"/>
  <c r="I342" i="12" s="1"/>
  <c r="H142" i="12"/>
  <c r="H342" i="12" s="1"/>
  <c r="G142" i="12"/>
  <c r="G342" i="12" s="1"/>
  <c r="BL141" i="12"/>
  <c r="BF141" i="12"/>
  <c r="BM141" i="12" s="1"/>
  <c r="BN141" i="12" s="1"/>
  <c r="AY141" i="12"/>
  <c r="AR141" i="12"/>
  <c r="AN141" i="12"/>
  <c r="AD141" i="12"/>
  <c r="AA141" i="12"/>
  <c r="Z141" i="12"/>
  <c r="V141" i="12"/>
  <c r="R141" i="12"/>
  <c r="M141" i="12"/>
  <c r="J141" i="12"/>
  <c r="BM140" i="12"/>
  <c r="BN140" i="12" s="1"/>
  <c r="BL140" i="12"/>
  <c r="BF140" i="12"/>
  <c r="AY140" i="12"/>
  <c r="AR140" i="12"/>
  <c r="AN140" i="12"/>
  <c r="AL140" i="12"/>
  <c r="AF140" i="12"/>
  <c r="AD140" i="12"/>
  <c r="AB140" i="12"/>
  <c r="AA140" i="12"/>
  <c r="Z140" i="12"/>
  <c r="W140" i="12"/>
  <c r="V140" i="12"/>
  <c r="S140" i="12"/>
  <c r="R140" i="12"/>
  <c r="J140" i="12"/>
  <c r="BL139" i="12"/>
  <c r="BF139" i="12"/>
  <c r="BM139" i="12" s="1"/>
  <c r="BN139" i="12" s="1"/>
  <c r="AY139" i="12"/>
  <c r="AR139" i="12"/>
  <c r="AN139" i="12"/>
  <c r="AD139" i="12"/>
  <c r="Z139" i="12"/>
  <c r="W139" i="12"/>
  <c r="V139" i="12"/>
  <c r="R139" i="12"/>
  <c r="M139" i="12"/>
  <c r="J139" i="12"/>
  <c r="BL138" i="12"/>
  <c r="BM138" i="12" s="1"/>
  <c r="BN138" i="12" s="1"/>
  <c r="BF138" i="12"/>
  <c r="AY138" i="12"/>
  <c r="AR138" i="12"/>
  <c r="AN138" i="12"/>
  <c r="AL138" i="12"/>
  <c r="AF138" i="12"/>
  <c r="AD138" i="12"/>
  <c r="Z138" i="12"/>
  <c r="AA138" i="12" s="1"/>
  <c r="AB138" i="12" s="1"/>
  <c r="W138" i="12"/>
  <c r="V138" i="12"/>
  <c r="S138" i="12"/>
  <c r="R138" i="12"/>
  <c r="J138" i="12"/>
  <c r="M138" i="12" s="1"/>
  <c r="BL137" i="12"/>
  <c r="BM137" i="12" s="1"/>
  <c r="BN137" i="12" s="1"/>
  <c r="BF137" i="12"/>
  <c r="AY137" i="12"/>
  <c r="AR137" i="12"/>
  <c r="AN137" i="12"/>
  <c r="AD137" i="12"/>
  <c r="AA137" i="12"/>
  <c r="Z137" i="12"/>
  <c r="V137" i="12"/>
  <c r="S137" i="12"/>
  <c r="R137" i="12"/>
  <c r="M137" i="12"/>
  <c r="J137" i="12"/>
  <c r="BL136" i="12"/>
  <c r="BF136" i="12"/>
  <c r="AY136" i="12"/>
  <c r="AR136" i="12"/>
  <c r="AN136" i="12"/>
  <c r="AL136" i="12"/>
  <c r="AB136" i="12" s="1"/>
  <c r="AF136" i="12"/>
  <c r="AD136" i="12"/>
  <c r="Z136" i="12"/>
  <c r="AA136" i="12" s="1"/>
  <c r="W136" i="12"/>
  <c r="V136" i="12"/>
  <c r="S136" i="12"/>
  <c r="R136" i="12"/>
  <c r="J136" i="12"/>
  <c r="BL135" i="12"/>
  <c r="BM135" i="12" s="1"/>
  <c r="BN135" i="12" s="1"/>
  <c r="BF135" i="12"/>
  <c r="AY135" i="12"/>
  <c r="AR135" i="12"/>
  <c r="AN135" i="12"/>
  <c r="AD135" i="12"/>
  <c r="Z135" i="12"/>
  <c r="W135" i="12"/>
  <c r="V135" i="12"/>
  <c r="R135" i="12"/>
  <c r="M135" i="12"/>
  <c r="J135" i="12"/>
  <c r="BM134" i="12"/>
  <c r="BN134" i="12" s="1"/>
  <c r="BL134" i="12"/>
  <c r="BF134" i="12"/>
  <c r="AY134" i="12"/>
  <c r="AR134" i="12"/>
  <c r="AN134" i="12"/>
  <c r="AL134" i="12"/>
  <c r="AF134" i="12"/>
  <c r="AD134" i="12"/>
  <c r="Z134" i="12"/>
  <c r="AA134" i="12" s="1"/>
  <c r="AB134" i="12" s="1"/>
  <c r="W134" i="12"/>
  <c r="V134" i="12"/>
  <c r="S134" i="12"/>
  <c r="R134" i="12"/>
  <c r="J134" i="12"/>
  <c r="M134" i="12" s="1"/>
  <c r="BN133" i="12"/>
  <c r="BL133" i="12"/>
  <c r="BM133" i="12" s="1"/>
  <c r="BF133" i="12"/>
  <c r="AY133" i="12"/>
  <c r="AR133" i="12"/>
  <c r="AN133" i="12"/>
  <c r="AD133" i="12"/>
  <c r="AA133" i="12"/>
  <c r="Z133" i="12"/>
  <c r="V133" i="12"/>
  <c r="S133" i="12"/>
  <c r="R133" i="12"/>
  <c r="M133" i="12"/>
  <c r="J133" i="12"/>
  <c r="BL132" i="12"/>
  <c r="BM132" i="12" s="1"/>
  <c r="BN132" i="12" s="1"/>
  <c r="BF132" i="12"/>
  <c r="AY132" i="12"/>
  <c r="AR132" i="12"/>
  <c r="AN132" i="12"/>
  <c r="AL132" i="12"/>
  <c r="AB132" i="12" s="1"/>
  <c r="AD132" i="12"/>
  <c r="Z132" i="12"/>
  <c r="AA132" i="12" s="1"/>
  <c r="V132" i="12"/>
  <c r="W132" i="12" s="1"/>
  <c r="R132" i="12"/>
  <c r="S132" i="12" s="1"/>
  <c r="J132" i="12"/>
  <c r="M132" i="12" s="1"/>
  <c r="BL131" i="12"/>
  <c r="BM131" i="12" s="1"/>
  <c r="BN131" i="12" s="1"/>
  <c r="BF131" i="12"/>
  <c r="AY131" i="12"/>
  <c r="AR131" i="12"/>
  <c r="AN131" i="12"/>
  <c r="AD131" i="12"/>
  <c r="AA131" i="12"/>
  <c r="Z131" i="12"/>
  <c r="V131" i="12"/>
  <c r="S131" i="12"/>
  <c r="R131" i="12"/>
  <c r="M131" i="12"/>
  <c r="J131" i="12"/>
  <c r="BL130" i="12"/>
  <c r="BM130" i="12" s="1"/>
  <c r="BN130" i="12" s="1"/>
  <c r="BF130" i="12"/>
  <c r="AY130" i="12"/>
  <c r="AR130" i="12"/>
  <c r="AN130" i="12"/>
  <c r="AL130" i="12"/>
  <c r="AB130" i="12" s="1"/>
  <c r="AD130" i="12"/>
  <c r="Z130" i="12"/>
  <c r="AA130" i="12" s="1"/>
  <c r="V130" i="12"/>
  <c r="W130" i="12" s="1"/>
  <c r="R130" i="12"/>
  <c r="S130" i="12" s="1"/>
  <c r="J130" i="12"/>
  <c r="M130" i="12" s="1"/>
  <c r="BL129" i="12"/>
  <c r="BM129" i="12" s="1"/>
  <c r="BN129" i="12" s="1"/>
  <c r="BF129" i="12"/>
  <c r="AY129" i="12"/>
  <c r="AR129" i="12"/>
  <c r="AN129" i="12"/>
  <c r="AD129" i="12"/>
  <c r="AA129" i="12"/>
  <c r="Z129" i="12"/>
  <c r="V129" i="12"/>
  <c r="S129" i="12"/>
  <c r="R129" i="12"/>
  <c r="M129" i="12"/>
  <c r="J129" i="12"/>
  <c r="BL128" i="12"/>
  <c r="BF128" i="12"/>
  <c r="AY128" i="12"/>
  <c r="AR128" i="12"/>
  <c r="AN128" i="12"/>
  <c r="AL128" i="12"/>
  <c r="AF128" i="12"/>
  <c r="AD128" i="12"/>
  <c r="AB128" i="12"/>
  <c r="AI128" i="12" s="1"/>
  <c r="AG128" i="12" s="1"/>
  <c r="AS128" i="12" s="1"/>
  <c r="AT128" i="12" s="1"/>
  <c r="AA128" i="12"/>
  <c r="Z128" i="12"/>
  <c r="X128" i="12"/>
  <c r="Y128" i="12" s="1"/>
  <c r="W128" i="12"/>
  <c r="V128" i="12"/>
  <c r="T128" i="12"/>
  <c r="K128" i="12" s="1"/>
  <c r="O128" i="12" s="1"/>
  <c r="P128" i="12" s="1"/>
  <c r="AM128" i="12" s="1"/>
  <c r="S128" i="12"/>
  <c r="R128" i="12"/>
  <c r="J128" i="12"/>
  <c r="M128" i="12" s="1"/>
  <c r="BL127" i="12"/>
  <c r="BF127" i="12"/>
  <c r="BM127" i="12" s="1"/>
  <c r="BN127" i="12" s="1"/>
  <c r="AY127" i="12"/>
  <c r="AR127" i="12"/>
  <c r="AN127" i="12"/>
  <c r="AD127" i="12"/>
  <c r="Z127" i="12"/>
  <c r="V127" i="12"/>
  <c r="R127" i="12"/>
  <c r="S127" i="12" s="1"/>
  <c r="M127" i="12"/>
  <c r="J127" i="12"/>
  <c r="BM126" i="12"/>
  <c r="BN126" i="12" s="1"/>
  <c r="BL126" i="12"/>
  <c r="BF126" i="12"/>
  <c r="AY126" i="12"/>
  <c r="AR126" i="12"/>
  <c r="AN126" i="12"/>
  <c r="AL126" i="12"/>
  <c r="AF126" i="12"/>
  <c r="AD126" i="12"/>
  <c r="Z126" i="12"/>
  <c r="AA126" i="12" s="1"/>
  <c r="AB126" i="12" s="1"/>
  <c r="V126" i="12"/>
  <c r="W126" i="12" s="1"/>
  <c r="R126" i="12"/>
  <c r="S126" i="12" s="1"/>
  <c r="J126" i="12"/>
  <c r="M126" i="12" s="1"/>
  <c r="BL125" i="12"/>
  <c r="BM125" i="12" s="1"/>
  <c r="BN125" i="12" s="1"/>
  <c r="BF125" i="12"/>
  <c r="AY125" i="12"/>
  <c r="AR125" i="12"/>
  <c r="AN125" i="12"/>
  <c r="AD125" i="12"/>
  <c r="Z125" i="12"/>
  <c r="V125" i="12"/>
  <c r="R125" i="12"/>
  <c r="S125" i="12" s="1"/>
  <c r="M125" i="12"/>
  <c r="J125" i="12"/>
  <c r="BM124" i="12"/>
  <c r="BN124" i="12" s="1"/>
  <c r="BL124" i="12"/>
  <c r="BF124" i="12"/>
  <c r="AY124" i="12"/>
  <c r="AR124" i="12"/>
  <c r="AN124" i="12"/>
  <c r="AL124" i="12"/>
  <c r="AF124" i="12"/>
  <c r="AD124" i="12"/>
  <c r="Z124" i="12"/>
  <c r="AA124" i="12" s="1"/>
  <c r="AB124" i="12" s="1"/>
  <c r="V124" i="12"/>
  <c r="W124" i="12" s="1"/>
  <c r="R124" i="12"/>
  <c r="S124" i="12" s="1"/>
  <c r="J124" i="12"/>
  <c r="M124" i="12" s="1"/>
  <c r="BL123" i="12"/>
  <c r="BF123" i="12"/>
  <c r="BM123" i="12" s="1"/>
  <c r="BN123" i="12" s="1"/>
  <c r="AY123" i="12"/>
  <c r="AR123" i="12"/>
  <c r="AN123" i="12"/>
  <c r="AD123" i="12"/>
  <c r="Z123" i="12"/>
  <c r="V123" i="12"/>
  <c r="R123" i="12"/>
  <c r="S123" i="12" s="1"/>
  <c r="M123" i="12"/>
  <c r="J123" i="12"/>
  <c r="BM122" i="12"/>
  <c r="BN122" i="12" s="1"/>
  <c r="BL122" i="12"/>
  <c r="BF122" i="12"/>
  <c r="AY122" i="12"/>
  <c r="AR122" i="12"/>
  <c r="AN122" i="12"/>
  <c r="AL122" i="12"/>
  <c r="AF122" i="12"/>
  <c r="AG122" i="12" s="1"/>
  <c r="AS122" i="12" s="1"/>
  <c r="AD122" i="12"/>
  <c r="AA122" i="12"/>
  <c r="AB122" i="12" s="1"/>
  <c r="AI122" i="12" s="1"/>
  <c r="Z122" i="12"/>
  <c r="AC122" i="12" s="1"/>
  <c r="W122" i="12"/>
  <c r="X122" i="12" s="1"/>
  <c r="T122" i="12" s="1"/>
  <c r="K122" i="12" s="1"/>
  <c r="O122" i="12" s="1"/>
  <c r="V122" i="12"/>
  <c r="Y122" i="12" s="1"/>
  <c r="S122" i="12"/>
  <c r="R122" i="12"/>
  <c r="M122" i="12"/>
  <c r="J122" i="12"/>
  <c r="BM121" i="12"/>
  <c r="BN121" i="12" s="1"/>
  <c r="BL121" i="12"/>
  <c r="BF121" i="12"/>
  <c r="AY121" i="12"/>
  <c r="AR121" i="12"/>
  <c r="AN121" i="12"/>
  <c r="AD121" i="12"/>
  <c r="Z121" i="12"/>
  <c r="AL121" i="12" s="1"/>
  <c r="V121" i="12"/>
  <c r="W121" i="12" s="1"/>
  <c r="R121" i="12"/>
  <c r="S121" i="12" s="1"/>
  <c r="J121" i="12"/>
  <c r="M121" i="12" s="1"/>
  <c r="BL120" i="12"/>
  <c r="BM120" i="12" s="1"/>
  <c r="BN120" i="12" s="1"/>
  <c r="BF120" i="12"/>
  <c r="AY120" i="12"/>
  <c r="AR120" i="12"/>
  <c r="AN120" i="12"/>
  <c r="AD120" i="12"/>
  <c r="Z120" i="12"/>
  <c r="V120" i="12"/>
  <c r="W120" i="12" s="1"/>
  <c r="R120" i="12"/>
  <c r="S120" i="12" s="1"/>
  <c r="J120" i="12"/>
  <c r="BL119" i="12"/>
  <c r="BM119" i="12" s="1"/>
  <c r="BN119" i="12" s="1"/>
  <c r="BF119" i="12"/>
  <c r="AY119" i="12"/>
  <c r="AR119" i="12"/>
  <c r="AN119" i="12"/>
  <c r="AD119" i="12"/>
  <c r="Z119" i="12"/>
  <c r="V119" i="12"/>
  <c r="W119" i="12" s="1"/>
  <c r="R119" i="12"/>
  <c r="M119" i="12"/>
  <c r="J119" i="12"/>
  <c r="BL118" i="12"/>
  <c r="BM118" i="12" s="1"/>
  <c r="BN118" i="12" s="1"/>
  <c r="BF118" i="12"/>
  <c r="AY118" i="12"/>
  <c r="AR118" i="12"/>
  <c r="AN118" i="12"/>
  <c r="AL118" i="12"/>
  <c r="AB118" i="12" s="1"/>
  <c r="AI118" i="12" s="1"/>
  <c r="AD118" i="12"/>
  <c r="AA118" i="12"/>
  <c r="Z118" i="12"/>
  <c r="W118" i="12"/>
  <c r="X118" i="12" s="1"/>
  <c r="V118" i="12"/>
  <c r="S118" i="12"/>
  <c r="R118" i="12"/>
  <c r="M118" i="12"/>
  <c r="J118" i="12"/>
  <c r="BN117" i="12"/>
  <c r="BL117" i="12"/>
  <c r="BF117" i="12"/>
  <c r="BM117" i="12" s="1"/>
  <c r="AY117" i="12"/>
  <c r="AR117" i="12"/>
  <c r="AN117" i="12"/>
  <c r="AL117" i="12"/>
  <c r="AD117" i="12"/>
  <c r="AB117" i="12"/>
  <c r="X117" i="12" s="1"/>
  <c r="AA117" i="12"/>
  <c r="Z117" i="12"/>
  <c r="W117" i="12"/>
  <c r="V117" i="12"/>
  <c r="S117" i="12"/>
  <c r="AF117" i="12" s="1"/>
  <c r="R117" i="12"/>
  <c r="J117" i="12"/>
  <c r="BL116" i="12"/>
  <c r="BF116" i="12"/>
  <c r="BM116" i="12" s="1"/>
  <c r="BN116" i="12" s="1"/>
  <c r="AY116" i="12"/>
  <c r="AR116" i="12"/>
  <c r="AN116" i="12"/>
  <c r="AD116" i="12"/>
  <c r="AF116" i="12" s="1"/>
  <c r="Z116" i="12"/>
  <c r="V116" i="12"/>
  <c r="W116" i="12" s="1"/>
  <c r="R116" i="12"/>
  <c r="S116" i="12" s="1"/>
  <c r="J116" i="12"/>
  <c r="M116" i="12" s="1"/>
  <c r="BL115" i="12"/>
  <c r="BM115" i="12" s="1"/>
  <c r="BN115" i="12" s="1"/>
  <c r="BF115" i="12"/>
  <c r="AY115" i="12"/>
  <c r="AR115" i="12"/>
  <c r="AN115" i="12"/>
  <c r="AD115" i="12"/>
  <c r="AA115" i="12"/>
  <c r="Z115" i="12"/>
  <c r="V115" i="12"/>
  <c r="R115" i="12"/>
  <c r="M115" i="12"/>
  <c r="J115" i="12"/>
  <c r="BM114" i="12"/>
  <c r="BN114" i="12" s="1"/>
  <c r="BL114" i="12"/>
  <c r="BF114" i="12"/>
  <c r="AY114" i="12"/>
  <c r="AR114" i="12"/>
  <c r="AN114" i="12"/>
  <c r="AL114" i="12"/>
  <c r="AF114" i="12"/>
  <c r="AG114" i="12" s="1"/>
  <c r="AS114" i="12" s="1"/>
  <c r="AD114" i="12"/>
  <c r="AA114" i="12"/>
  <c r="AB114" i="12" s="1"/>
  <c r="AI114" i="12" s="1"/>
  <c r="Z114" i="12"/>
  <c r="AC114" i="12" s="1"/>
  <c r="W114" i="12"/>
  <c r="X114" i="12" s="1"/>
  <c r="T114" i="12" s="1"/>
  <c r="K114" i="12" s="1"/>
  <c r="O114" i="12" s="1"/>
  <c r="V114" i="12"/>
  <c r="S114" i="12"/>
  <c r="R114" i="12"/>
  <c r="M114" i="12"/>
  <c r="J114" i="12"/>
  <c r="BM113" i="12"/>
  <c r="BN113" i="12" s="1"/>
  <c r="BL113" i="12"/>
  <c r="BF113" i="12"/>
  <c r="AY113" i="12"/>
  <c r="AR113" i="12"/>
  <c r="AN113" i="12"/>
  <c r="AL113" i="12"/>
  <c r="AD113" i="12"/>
  <c r="AC113" i="12"/>
  <c r="AB113" i="12"/>
  <c r="AI113" i="12" s="1"/>
  <c r="AA113" i="12"/>
  <c r="Z113" i="12"/>
  <c r="Y113" i="12"/>
  <c r="X113" i="12"/>
  <c r="W113" i="12"/>
  <c r="V113" i="12"/>
  <c r="U113" i="12"/>
  <c r="T113" i="12"/>
  <c r="K113" i="12" s="1"/>
  <c r="S113" i="12"/>
  <c r="AF113" i="12" s="1"/>
  <c r="AG113" i="12" s="1"/>
  <c r="R113" i="12"/>
  <c r="J113" i="12"/>
  <c r="M113" i="12" s="1"/>
  <c r="O113" i="12" s="1"/>
  <c r="P113" i="12" s="1"/>
  <c r="AM113" i="12" s="1"/>
  <c r="BN112" i="12"/>
  <c r="BL112" i="12"/>
  <c r="BF112" i="12"/>
  <c r="BM112" i="12" s="1"/>
  <c r="AY112" i="12"/>
  <c r="AR112" i="12"/>
  <c r="AN112" i="12"/>
  <c r="AD112" i="12"/>
  <c r="Z112" i="12"/>
  <c r="V112" i="12"/>
  <c r="W112" i="12" s="1"/>
  <c r="R112" i="12"/>
  <c r="S112" i="12" s="1"/>
  <c r="J112" i="12"/>
  <c r="BL111" i="12"/>
  <c r="BM111" i="12" s="1"/>
  <c r="BN111" i="12" s="1"/>
  <c r="BF111" i="12"/>
  <c r="AY111" i="12"/>
  <c r="AR111" i="12"/>
  <c r="AN111" i="12"/>
  <c r="AD111" i="12"/>
  <c r="Z111" i="12"/>
  <c r="V111" i="12"/>
  <c r="R111" i="12"/>
  <c r="M111" i="12"/>
  <c r="J111" i="12"/>
  <c r="BL110" i="12"/>
  <c r="BF110" i="12"/>
  <c r="AY110" i="12"/>
  <c r="AR110" i="12"/>
  <c r="AN110" i="12"/>
  <c r="AL110" i="12"/>
  <c r="AB110" i="12" s="1"/>
  <c r="AD110" i="12"/>
  <c r="AA110" i="12"/>
  <c r="Z110" i="12"/>
  <c r="W110" i="12"/>
  <c r="V110" i="12"/>
  <c r="S110" i="12"/>
  <c r="R110" i="12"/>
  <c r="M110" i="12"/>
  <c r="J110" i="12"/>
  <c r="BN109" i="12"/>
  <c r="BL109" i="12"/>
  <c r="BF109" i="12"/>
  <c r="BM109" i="12" s="1"/>
  <c r="AY109" i="12"/>
  <c r="AR109" i="12"/>
  <c r="AN109" i="12"/>
  <c r="AL109" i="12"/>
  <c r="AA109" i="12"/>
  <c r="AB109" i="12" s="1"/>
  <c r="W109" i="12"/>
  <c r="X109" i="12" s="1"/>
  <c r="Y109" i="12" s="1"/>
  <c r="R109" i="12"/>
  <c r="S109" i="12" s="1"/>
  <c r="J109" i="12"/>
  <c r="BL108" i="12"/>
  <c r="BM108" i="12" s="1"/>
  <c r="BN108" i="12" s="1"/>
  <c r="BF108" i="12"/>
  <c r="AY108" i="12"/>
  <c r="AR108" i="12"/>
  <c r="AS108" i="12" s="1"/>
  <c r="AN108" i="12"/>
  <c r="AL108" i="12"/>
  <c r="AI108" i="12"/>
  <c r="AF108" i="12"/>
  <c r="AG108" i="12" s="1"/>
  <c r="AH108" i="12" s="1"/>
  <c r="AA108" i="12"/>
  <c r="AB108" i="12" s="1"/>
  <c r="AC108" i="12" s="1"/>
  <c r="X108" i="12"/>
  <c r="Y108" i="12" s="1"/>
  <c r="W108" i="12"/>
  <c r="S108" i="12"/>
  <c r="R108" i="12"/>
  <c r="M108" i="12"/>
  <c r="J108" i="12"/>
  <c r="BL107" i="12"/>
  <c r="BF107" i="12"/>
  <c r="BM107" i="12" s="1"/>
  <c r="BN107" i="12" s="1"/>
  <c r="AY107" i="12"/>
  <c r="AR107" i="12"/>
  <c r="AN107" i="12"/>
  <c r="AL107" i="12"/>
  <c r="AA107" i="12"/>
  <c r="AB107" i="12" s="1"/>
  <c r="W107" i="12"/>
  <c r="X107" i="12" s="1"/>
  <c r="Y107" i="12" s="1"/>
  <c r="R107" i="12"/>
  <c r="S107" i="12" s="1"/>
  <c r="J107" i="12"/>
  <c r="BL106" i="12"/>
  <c r="BM106" i="12" s="1"/>
  <c r="BN106" i="12" s="1"/>
  <c r="BF106" i="12"/>
  <c r="AY106" i="12"/>
  <c r="AR106" i="12"/>
  <c r="AN106" i="12"/>
  <c r="AL106" i="12"/>
  <c r="AI106" i="12"/>
  <c r="AA106" i="12"/>
  <c r="AB106" i="12" s="1"/>
  <c r="AC106" i="12" s="1"/>
  <c r="Y106" i="12"/>
  <c r="X106" i="12"/>
  <c r="W106" i="12"/>
  <c r="S106" i="12"/>
  <c r="T106" i="12" s="1"/>
  <c r="K106" i="12" s="1"/>
  <c r="O106" i="12" s="1"/>
  <c r="R106" i="12"/>
  <c r="U106" i="12" s="1"/>
  <c r="M106" i="12"/>
  <c r="J106" i="12"/>
  <c r="BN105" i="12"/>
  <c r="BL105" i="12"/>
  <c r="BF105" i="12"/>
  <c r="BM105" i="12" s="1"/>
  <c r="AY105" i="12"/>
  <c r="AR105" i="12"/>
  <c r="AN105" i="12"/>
  <c r="AL105" i="12"/>
  <c r="AA105" i="12"/>
  <c r="AB105" i="12" s="1"/>
  <c r="W105" i="12"/>
  <c r="X105" i="12" s="1"/>
  <c r="Y105" i="12" s="1"/>
  <c r="R105" i="12"/>
  <c r="S105" i="12" s="1"/>
  <c r="J105" i="12"/>
  <c r="BL104" i="12"/>
  <c r="BM104" i="12" s="1"/>
  <c r="BN104" i="12" s="1"/>
  <c r="BF104" i="12"/>
  <c r="AY104" i="12"/>
  <c r="AR104" i="12"/>
  <c r="AS104" i="12" s="1"/>
  <c r="AN104" i="12"/>
  <c r="AL104" i="12"/>
  <c r="AI104" i="12"/>
  <c r="AF104" i="12"/>
  <c r="AG104" i="12" s="1"/>
  <c r="AH104" i="12" s="1"/>
  <c r="AA104" i="12"/>
  <c r="AB104" i="12" s="1"/>
  <c r="AC104" i="12" s="1"/>
  <c r="X104" i="12"/>
  <c r="Y104" i="12" s="1"/>
  <c r="V104" i="12"/>
  <c r="W104" i="12" s="1"/>
  <c r="R104" i="12"/>
  <c r="S104" i="12" s="1"/>
  <c r="T104" i="12" s="1"/>
  <c r="J104" i="12"/>
  <c r="BN103" i="12"/>
  <c r="BL103" i="12"/>
  <c r="BM103" i="12" s="1"/>
  <c r="BF103" i="12"/>
  <c r="AY103" i="12"/>
  <c r="AR103" i="12"/>
  <c r="AN103" i="12"/>
  <c r="AD103" i="12"/>
  <c r="AA103" i="12"/>
  <c r="Z103" i="12"/>
  <c r="W103" i="12"/>
  <c r="V103" i="12"/>
  <c r="S103" i="12"/>
  <c r="R103" i="12"/>
  <c r="M103" i="12"/>
  <c r="J103" i="12"/>
  <c r="BN102" i="12"/>
  <c r="BL102" i="12"/>
  <c r="BF102" i="12"/>
  <c r="BM102" i="12" s="1"/>
  <c r="AY102" i="12"/>
  <c r="AR102" i="12"/>
  <c r="AN102" i="12"/>
  <c r="AD102" i="12"/>
  <c r="AA102" i="12"/>
  <c r="Z102" i="12"/>
  <c r="V102" i="12"/>
  <c r="S102" i="12"/>
  <c r="R102" i="12"/>
  <c r="M102" i="12"/>
  <c r="J102" i="12"/>
  <c r="BL101" i="12"/>
  <c r="BF101" i="12"/>
  <c r="AY101" i="12"/>
  <c r="AR101" i="12"/>
  <c r="AN101" i="12"/>
  <c r="Z101" i="12"/>
  <c r="AK101" i="12" s="1"/>
  <c r="V101" i="12"/>
  <c r="W101" i="12" s="1"/>
  <c r="R101" i="12"/>
  <c r="S101" i="12" s="1"/>
  <c r="J101" i="12"/>
  <c r="M101" i="12" s="1"/>
  <c r="BL100" i="12"/>
  <c r="BM100" i="12" s="1"/>
  <c r="BN100" i="12" s="1"/>
  <c r="BF100" i="12"/>
  <c r="AY100" i="12"/>
  <c r="AR100" i="12"/>
  <c r="AN100" i="12"/>
  <c r="AK100" i="12"/>
  <c r="AA100" i="12"/>
  <c r="Z100" i="12"/>
  <c r="V100" i="12"/>
  <c r="R100" i="12"/>
  <c r="M100" i="12"/>
  <c r="J100" i="12"/>
  <c r="BM99" i="12"/>
  <c r="BN99" i="12" s="1"/>
  <c r="BL99" i="12"/>
  <c r="BF99" i="12"/>
  <c r="AY99" i="12"/>
  <c r="AR99" i="12"/>
  <c r="AN99" i="12"/>
  <c r="Z99" i="12"/>
  <c r="AK99" i="12" s="1"/>
  <c r="V99" i="12"/>
  <c r="W99" i="12" s="1"/>
  <c r="R99" i="12"/>
  <c r="S99" i="12" s="1"/>
  <c r="J99" i="12"/>
  <c r="BL98" i="12"/>
  <c r="BM98" i="12" s="1"/>
  <c r="BN98" i="12" s="1"/>
  <c r="BF98" i="12"/>
  <c r="AY98" i="12"/>
  <c r="AR98" i="12"/>
  <c r="AN98" i="12"/>
  <c r="Z98" i="12"/>
  <c r="W98" i="12"/>
  <c r="V98" i="12"/>
  <c r="R98" i="12"/>
  <c r="J98" i="12"/>
  <c r="BL97" i="12"/>
  <c r="BM97" i="12" s="1"/>
  <c r="BN97" i="12" s="1"/>
  <c r="BF97" i="12"/>
  <c r="AY97" i="12"/>
  <c r="AR97" i="12"/>
  <c r="AN97" i="12"/>
  <c r="AL97" i="12"/>
  <c r="AA97" i="12"/>
  <c r="Z97" i="12"/>
  <c r="AK97" i="12" s="1"/>
  <c r="W97" i="12"/>
  <c r="V97" i="12"/>
  <c r="S97" i="12"/>
  <c r="R97" i="12"/>
  <c r="J97" i="12"/>
  <c r="BN96" i="12"/>
  <c r="BL96" i="12"/>
  <c r="BF96" i="12"/>
  <c r="BM96" i="12" s="1"/>
  <c r="AY96" i="12"/>
  <c r="AR96" i="12"/>
  <c r="AN96" i="12"/>
  <c r="AK96" i="12"/>
  <c r="AD96" i="12"/>
  <c r="AA96" i="12"/>
  <c r="Z96" i="12"/>
  <c r="V96" i="12"/>
  <c r="S96" i="12"/>
  <c r="R96" i="12"/>
  <c r="J96" i="12"/>
  <c r="BL95" i="12"/>
  <c r="BM95" i="12" s="1"/>
  <c r="BN95" i="12" s="1"/>
  <c r="BF95" i="12"/>
  <c r="AY95" i="12"/>
  <c r="AR95" i="12"/>
  <c r="AN95" i="12"/>
  <c r="AL95" i="12"/>
  <c r="AK95" i="12"/>
  <c r="AA95" i="12"/>
  <c r="Z95" i="12"/>
  <c r="AD95" i="12" s="1"/>
  <c r="AF95" i="12" s="1"/>
  <c r="AG95" i="12" s="1"/>
  <c r="AB95" i="12" s="1"/>
  <c r="W95" i="12"/>
  <c r="V95" i="12"/>
  <c r="S95" i="12"/>
  <c r="R95" i="12"/>
  <c r="J95" i="12"/>
  <c r="BL94" i="12"/>
  <c r="BF94" i="12"/>
  <c r="BM94" i="12" s="1"/>
  <c r="BN94" i="12" s="1"/>
  <c r="AY94" i="12"/>
  <c r="AR94" i="12"/>
  <c r="AN94" i="12"/>
  <c r="AK94" i="12"/>
  <c r="Z94" i="12"/>
  <c r="AD94" i="12" s="1"/>
  <c r="V94" i="12"/>
  <c r="W94" i="12" s="1"/>
  <c r="S94" i="12"/>
  <c r="R94" i="12"/>
  <c r="J94" i="12"/>
  <c r="BL93" i="12"/>
  <c r="BM93" i="12" s="1"/>
  <c r="BN93" i="12" s="1"/>
  <c r="BF93" i="12"/>
  <c r="AY93" i="12"/>
  <c r="AR93" i="12"/>
  <c r="AN93" i="12"/>
  <c r="AL93" i="12"/>
  <c r="AK93" i="12"/>
  <c r="AF93" i="12"/>
  <c r="AG93" i="12" s="1"/>
  <c r="AA93" i="12"/>
  <c r="Z93" i="12"/>
  <c r="AD93" i="12" s="1"/>
  <c r="W93" i="12"/>
  <c r="V93" i="12"/>
  <c r="S93" i="12"/>
  <c r="R93" i="12"/>
  <c r="J93" i="12"/>
  <c r="BM92" i="12"/>
  <c r="BN92" i="12" s="1"/>
  <c r="BL92" i="12"/>
  <c r="BF92" i="12"/>
  <c r="AY92" i="12"/>
  <c r="AR92" i="12"/>
  <c r="AN92" i="12"/>
  <c r="Z92" i="12"/>
  <c r="V92" i="12"/>
  <c r="W92" i="12" s="1"/>
  <c r="R92" i="12"/>
  <c r="S92" i="12" s="1"/>
  <c r="J92" i="12"/>
  <c r="BL91" i="12"/>
  <c r="BM91" i="12" s="1"/>
  <c r="BN91" i="12" s="1"/>
  <c r="BF91" i="12"/>
  <c r="AY91" i="12"/>
  <c r="AR91" i="12"/>
  <c r="AN91" i="12"/>
  <c r="AL91" i="12"/>
  <c r="AK91" i="12"/>
  <c r="AF91" i="12"/>
  <c r="AG91" i="12" s="1"/>
  <c r="AB91" i="12" s="1"/>
  <c r="AA91" i="12"/>
  <c r="Z91" i="12"/>
  <c r="AD91" i="12" s="1"/>
  <c r="W91" i="12"/>
  <c r="X91" i="12" s="1"/>
  <c r="Y91" i="12" s="1"/>
  <c r="V91" i="12"/>
  <c r="S91" i="12"/>
  <c r="R91" i="12"/>
  <c r="J91" i="12"/>
  <c r="BL90" i="12"/>
  <c r="BF90" i="12"/>
  <c r="BM90" i="12" s="1"/>
  <c r="BN90" i="12" s="1"/>
  <c r="AY90" i="12"/>
  <c r="AR90" i="12"/>
  <c r="AN90" i="12"/>
  <c r="AD90" i="12"/>
  <c r="AF90" i="12" s="1"/>
  <c r="AG90" i="12" s="1"/>
  <c r="Z90" i="12"/>
  <c r="V90" i="12"/>
  <c r="W90" i="12" s="1"/>
  <c r="R90" i="12"/>
  <c r="S90" i="12" s="1"/>
  <c r="J90" i="12"/>
  <c r="BL89" i="12"/>
  <c r="BM89" i="12" s="1"/>
  <c r="BN89" i="12" s="1"/>
  <c r="BF89" i="12"/>
  <c r="AY89" i="12"/>
  <c r="AR89" i="12"/>
  <c r="AN89" i="12"/>
  <c r="AL89" i="12"/>
  <c r="AK89" i="12"/>
  <c r="AF89" i="12"/>
  <c r="AG89" i="12" s="1"/>
  <c r="AS89" i="12" s="1"/>
  <c r="AA89" i="12"/>
  <c r="AB89" i="12" s="1"/>
  <c r="Z89" i="12"/>
  <c r="AD89" i="12" s="1"/>
  <c r="W89" i="12"/>
  <c r="V89" i="12"/>
  <c r="S89" i="12"/>
  <c r="R89" i="12"/>
  <c r="J89" i="12"/>
  <c r="BM88" i="12"/>
  <c r="BN88" i="12" s="1"/>
  <c r="BL88" i="12"/>
  <c r="BF88" i="12"/>
  <c r="AY88" i="12"/>
  <c r="AR88" i="12"/>
  <c r="AN88" i="12"/>
  <c r="AD88" i="12"/>
  <c r="AF88" i="12" s="1"/>
  <c r="AG88" i="12" s="1"/>
  <c r="Z88" i="12"/>
  <c r="V88" i="12"/>
  <c r="W88" i="12" s="1"/>
  <c r="R88" i="12"/>
  <c r="S88" i="12" s="1"/>
  <c r="J88" i="12"/>
  <c r="BL87" i="12"/>
  <c r="BM87" i="12" s="1"/>
  <c r="BN87" i="12" s="1"/>
  <c r="BF87" i="12"/>
  <c r="AY87" i="12"/>
  <c r="AR87" i="12"/>
  <c r="AN87" i="12"/>
  <c r="AL87" i="12"/>
  <c r="AK87" i="12"/>
  <c r="AA87" i="12"/>
  <c r="Z87" i="12"/>
  <c r="AD87" i="12" s="1"/>
  <c r="W87" i="12"/>
  <c r="V87" i="12"/>
  <c r="S87" i="12"/>
  <c r="R87" i="12"/>
  <c r="J87" i="12"/>
  <c r="BM86" i="12"/>
  <c r="BN86" i="12" s="1"/>
  <c r="BL86" i="12"/>
  <c r="BF86" i="12"/>
  <c r="AY86" i="12"/>
  <c r="AR86" i="12"/>
  <c r="AN86" i="12"/>
  <c r="Z86" i="12"/>
  <c r="V86" i="12"/>
  <c r="W86" i="12" s="1"/>
  <c r="R86" i="12"/>
  <c r="S86" i="12" s="1"/>
  <c r="J86" i="12"/>
  <c r="BL85" i="12"/>
  <c r="BM85" i="12" s="1"/>
  <c r="BN85" i="12" s="1"/>
  <c r="BF85" i="12"/>
  <c r="AY85" i="12"/>
  <c r="AR85" i="12"/>
  <c r="AN85" i="12"/>
  <c r="AL85" i="12"/>
  <c r="AK85" i="12"/>
  <c r="AF85" i="12"/>
  <c r="AG85" i="12" s="1"/>
  <c r="AA85" i="12"/>
  <c r="Z85" i="12"/>
  <c r="AD85" i="12" s="1"/>
  <c r="W85" i="12"/>
  <c r="V85" i="12"/>
  <c r="S85" i="12"/>
  <c r="R85" i="12"/>
  <c r="J85" i="12"/>
  <c r="BM84" i="12"/>
  <c r="BN84" i="12" s="1"/>
  <c r="BL84" i="12"/>
  <c r="BF84" i="12"/>
  <c r="AY84" i="12"/>
  <c r="AR84" i="12"/>
  <c r="AN84" i="12"/>
  <c r="Z84" i="12"/>
  <c r="V84" i="12"/>
  <c r="W84" i="12" s="1"/>
  <c r="R84" i="12"/>
  <c r="S84" i="12" s="1"/>
  <c r="J84" i="12"/>
  <c r="BL83" i="12"/>
  <c r="BM83" i="12" s="1"/>
  <c r="BN83" i="12" s="1"/>
  <c r="BF83" i="12"/>
  <c r="AY83" i="12"/>
  <c r="AR83" i="12"/>
  <c r="AN83" i="12"/>
  <c r="AL83" i="12"/>
  <c r="AK83" i="12"/>
  <c r="AF83" i="12"/>
  <c r="AG83" i="12" s="1"/>
  <c r="AB83" i="12" s="1"/>
  <c r="AA83" i="12"/>
  <c r="Z83" i="12"/>
  <c r="AD83" i="12" s="1"/>
  <c r="W83" i="12"/>
  <c r="X83" i="12" s="1"/>
  <c r="Y83" i="12" s="1"/>
  <c r="V83" i="12"/>
  <c r="S83" i="12"/>
  <c r="R83" i="12"/>
  <c r="J83" i="12"/>
  <c r="BL82" i="12"/>
  <c r="BF82" i="12"/>
  <c r="BM82" i="12" s="1"/>
  <c r="BN82" i="12" s="1"/>
  <c r="AY82" i="12"/>
  <c r="AR82" i="12"/>
  <c r="AN82" i="12"/>
  <c r="AD82" i="12"/>
  <c r="AF82" i="12" s="1"/>
  <c r="AG82" i="12" s="1"/>
  <c r="Z82" i="12"/>
  <c r="V82" i="12"/>
  <c r="W82" i="12" s="1"/>
  <c r="R82" i="12"/>
  <c r="S82" i="12" s="1"/>
  <c r="J82" i="12"/>
  <c r="BL81" i="12"/>
  <c r="BM81" i="12" s="1"/>
  <c r="BN81" i="12" s="1"/>
  <c r="BF81" i="12"/>
  <c r="AY81" i="12"/>
  <c r="AR81" i="12"/>
  <c r="AN81" i="12"/>
  <c r="AL81" i="12"/>
  <c r="AK81" i="12"/>
  <c r="AF81" i="12"/>
  <c r="AG81" i="12" s="1"/>
  <c r="AS81" i="12" s="1"/>
  <c r="AA81" i="12"/>
  <c r="AB81" i="12" s="1"/>
  <c r="Z81" i="12"/>
  <c r="AD81" i="12" s="1"/>
  <c r="W81" i="12"/>
  <c r="V81" i="12"/>
  <c r="S81" i="12"/>
  <c r="R81" i="12"/>
  <c r="J81" i="12"/>
  <c r="BM80" i="12"/>
  <c r="BN80" i="12" s="1"/>
  <c r="BL80" i="12"/>
  <c r="BF80" i="12"/>
  <c r="AY80" i="12"/>
  <c r="AR80" i="12"/>
  <c r="AN80" i="12"/>
  <c r="AD80" i="12"/>
  <c r="AF80" i="12" s="1"/>
  <c r="AG80" i="12" s="1"/>
  <c r="Z80" i="12"/>
  <c r="V80" i="12"/>
  <c r="W80" i="12" s="1"/>
  <c r="R80" i="12"/>
  <c r="S80" i="12" s="1"/>
  <c r="J80" i="12"/>
  <c r="BL79" i="12"/>
  <c r="BM79" i="12" s="1"/>
  <c r="BN79" i="12" s="1"/>
  <c r="BF79" i="12"/>
  <c r="AY79" i="12"/>
  <c r="AR79" i="12"/>
  <c r="AN79" i="12"/>
  <c r="AL79" i="12"/>
  <c r="AK79" i="12"/>
  <c r="AA79" i="12"/>
  <c r="Z79" i="12"/>
  <c r="AD79" i="12" s="1"/>
  <c r="W79" i="12"/>
  <c r="V79" i="12"/>
  <c r="S79" i="12"/>
  <c r="R79" i="12"/>
  <c r="J79" i="12"/>
  <c r="BM78" i="12"/>
  <c r="BN78" i="12" s="1"/>
  <c r="BL78" i="12"/>
  <c r="BF78" i="12"/>
  <c r="AY78" i="12"/>
  <c r="AR78" i="12"/>
  <c r="AN78" i="12"/>
  <c r="Z78" i="12"/>
  <c r="V78" i="12"/>
  <c r="W78" i="12" s="1"/>
  <c r="R78" i="12"/>
  <c r="S78" i="12" s="1"/>
  <c r="J78" i="12"/>
  <c r="BL77" i="12"/>
  <c r="BM77" i="12" s="1"/>
  <c r="BN77" i="12" s="1"/>
  <c r="BF77" i="12"/>
  <c r="AY77" i="12"/>
  <c r="AR77" i="12"/>
  <c r="AN77" i="12"/>
  <c r="AL77" i="12"/>
  <c r="AK77" i="12"/>
  <c r="AF77" i="12"/>
  <c r="AG77" i="12" s="1"/>
  <c r="AA77" i="12"/>
  <c r="Z77" i="12"/>
  <c r="AD77" i="12" s="1"/>
  <c r="W77" i="12"/>
  <c r="V77" i="12"/>
  <c r="S77" i="12"/>
  <c r="R77" i="12"/>
  <c r="J77" i="12"/>
  <c r="BM76" i="12"/>
  <c r="BN76" i="12" s="1"/>
  <c r="BL76" i="12"/>
  <c r="BF76" i="12"/>
  <c r="AY76" i="12"/>
  <c r="AR76" i="12"/>
  <c r="AN76" i="12"/>
  <c r="Z76" i="12"/>
  <c r="V76" i="12"/>
  <c r="W76" i="12" s="1"/>
  <c r="R76" i="12"/>
  <c r="S76" i="12" s="1"/>
  <c r="J76" i="12"/>
  <c r="BL75" i="12"/>
  <c r="BM75" i="12" s="1"/>
  <c r="BN75" i="12" s="1"/>
  <c r="BF75" i="12"/>
  <c r="AY75" i="12"/>
  <c r="AR75" i="12"/>
  <c r="AN75" i="12"/>
  <c r="AL75" i="12"/>
  <c r="AK75" i="12"/>
  <c r="AF75" i="12"/>
  <c r="AG75" i="12" s="1"/>
  <c r="AB75" i="12" s="1"/>
  <c r="AA75" i="12"/>
  <c r="Z75" i="12"/>
  <c r="AD75" i="12" s="1"/>
  <c r="W75" i="12"/>
  <c r="X75" i="12" s="1"/>
  <c r="Y75" i="12" s="1"/>
  <c r="V75" i="12"/>
  <c r="S75" i="12"/>
  <c r="R75" i="12"/>
  <c r="J75" i="12"/>
  <c r="BL74" i="12"/>
  <c r="BF74" i="12"/>
  <c r="BM74" i="12" s="1"/>
  <c r="BN74" i="12" s="1"/>
  <c r="AY74" i="12"/>
  <c r="AR74" i="12"/>
  <c r="AN74" i="12"/>
  <c r="AD74" i="12"/>
  <c r="AF74" i="12" s="1"/>
  <c r="AG74" i="12" s="1"/>
  <c r="Z74" i="12"/>
  <c r="V74" i="12"/>
  <c r="W74" i="12" s="1"/>
  <c r="R74" i="12"/>
  <c r="S74" i="12" s="1"/>
  <c r="J74" i="12"/>
  <c r="BL73" i="12"/>
  <c r="BM73" i="12" s="1"/>
  <c r="BN73" i="12" s="1"/>
  <c r="BF73" i="12"/>
  <c r="AY73" i="12"/>
  <c r="AR73" i="12"/>
  <c r="AN73" i="12"/>
  <c r="AL73" i="12"/>
  <c r="AK73" i="12"/>
  <c r="AF73" i="12"/>
  <c r="AG73" i="12" s="1"/>
  <c r="AS73" i="12" s="1"/>
  <c r="AA73" i="12"/>
  <c r="AB73" i="12" s="1"/>
  <c r="Z73" i="12"/>
  <c r="AD73" i="12" s="1"/>
  <c r="W73" i="12"/>
  <c r="V73" i="12"/>
  <c r="S73" i="12"/>
  <c r="R73" i="12"/>
  <c r="J73" i="12"/>
  <c r="BM72" i="12"/>
  <c r="BL72" i="12"/>
  <c r="BF72" i="12"/>
  <c r="BF142" i="12" s="1"/>
  <c r="AY72" i="12"/>
  <c r="AR72" i="12"/>
  <c r="AN72" i="12"/>
  <c r="AD72" i="12"/>
  <c r="Z72" i="12"/>
  <c r="V72" i="12"/>
  <c r="R72" i="12"/>
  <c r="J72" i="12"/>
  <c r="AI71" i="12"/>
  <c r="AI70" i="12"/>
  <c r="AI69" i="12"/>
  <c r="BK68" i="12"/>
  <c r="BE68" i="12"/>
  <c r="AX68" i="12"/>
  <c r="AQ68" i="12"/>
  <c r="Z68" i="12"/>
  <c r="R68" i="12"/>
  <c r="I68" i="12"/>
  <c r="H68" i="12"/>
  <c r="G68" i="12"/>
  <c r="BL67" i="12"/>
  <c r="BM67" i="12" s="1"/>
  <c r="BN67" i="12" s="1"/>
  <c r="BF67" i="12"/>
  <c r="AY67" i="12"/>
  <c r="AS67" i="12"/>
  <c r="AT67" i="12" s="1"/>
  <c r="AR67" i="12"/>
  <c r="AM67" i="12"/>
  <c r="AI67" i="12"/>
  <c r="BN66" i="12"/>
  <c r="BL66" i="12"/>
  <c r="BM66" i="12" s="1"/>
  <c r="BF66" i="12"/>
  <c r="AY66" i="12"/>
  <c r="AR66" i="12"/>
  <c r="AN66" i="12"/>
  <c r="AD66" i="12"/>
  <c r="Z66" i="12"/>
  <c r="V66" i="12"/>
  <c r="R66" i="12"/>
  <c r="M66" i="12"/>
  <c r="J66" i="12"/>
  <c r="BL65" i="12"/>
  <c r="BM65" i="12" s="1"/>
  <c r="BN65" i="12" s="1"/>
  <c r="BF65" i="12"/>
  <c r="AY65" i="12"/>
  <c r="AR65" i="12"/>
  <c r="AN65" i="12"/>
  <c r="AL65" i="12"/>
  <c r="AA65" i="12"/>
  <c r="AB65" i="12" s="1"/>
  <c r="W65" i="12"/>
  <c r="R65" i="12"/>
  <c r="S65" i="12" s="1"/>
  <c r="AF65" i="12" s="1"/>
  <c r="J65" i="12"/>
  <c r="M65" i="12" s="1"/>
  <c r="BL64" i="12"/>
  <c r="BM64" i="12" s="1"/>
  <c r="BN64" i="12" s="1"/>
  <c r="BF64" i="12"/>
  <c r="AY64" i="12"/>
  <c r="AR64" i="12"/>
  <c r="AN64" i="12"/>
  <c r="AL64" i="12"/>
  <c r="AF64" i="12"/>
  <c r="AE64" i="12"/>
  <c r="AA64" i="12"/>
  <c r="AB64" i="12" s="1"/>
  <c r="W64" i="12"/>
  <c r="R64" i="12"/>
  <c r="S64" i="12" s="1"/>
  <c r="J64" i="12"/>
  <c r="M64" i="12" s="1"/>
  <c r="BL63" i="12"/>
  <c r="BM63" i="12" s="1"/>
  <c r="BN63" i="12" s="1"/>
  <c r="BF63" i="12"/>
  <c r="AY63" i="12"/>
  <c r="AR63" i="12"/>
  <c r="AN63" i="12"/>
  <c r="AL63" i="12"/>
  <c r="AE63" i="12"/>
  <c r="AA63" i="12"/>
  <c r="AB63" i="12" s="1"/>
  <c r="AC63" i="12" s="1"/>
  <c r="W63" i="12"/>
  <c r="S63" i="12"/>
  <c r="AF63" i="12" s="1"/>
  <c r="R63" i="12"/>
  <c r="M63" i="12"/>
  <c r="J63" i="12"/>
  <c r="BM62" i="12"/>
  <c r="BN62" i="12" s="1"/>
  <c r="BL62" i="12"/>
  <c r="BF62" i="12"/>
  <c r="AY62" i="12"/>
  <c r="AR62" i="12"/>
  <c r="AS62" i="12" s="1"/>
  <c r="AT62" i="12" s="1"/>
  <c r="AN62" i="12"/>
  <c r="AD62" i="12"/>
  <c r="Z62" i="12"/>
  <c r="V62" i="12"/>
  <c r="W62" i="12" s="1"/>
  <c r="R62" i="12"/>
  <c r="S62" i="12" s="1"/>
  <c r="J62" i="12"/>
  <c r="M62" i="12" s="1"/>
  <c r="BL61" i="12"/>
  <c r="BM61" i="12" s="1"/>
  <c r="BN61" i="12" s="1"/>
  <c r="BF61" i="12"/>
  <c r="AY61" i="12"/>
  <c r="AR61" i="12"/>
  <c r="AS61" i="12" s="1"/>
  <c r="AN61" i="12"/>
  <c r="AD61" i="12"/>
  <c r="AF61" i="12" s="1"/>
  <c r="AG61" i="12" s="1"/>
  <c r="Z61" i="12"/>
  <c r="AA61" i="12" s="1"/>
  <c r="V61" i="12"/>
  <c r="W61" i="12" s="1"/>
  <c r="R61" i="12"/>
  <c r="S61" i="12" s="1"/>
  <c r="M61" i="12"/>
  <c r="J61" i="12"/>
  <c r="BL60" i="12"/>
  <c r="BM60" i="12" s="1"/>
  <c r="BN60" i="12" s="1"/>
  <c r="BF60" i="12"/>
  <c r="AY60" i="12"/>
  <c r="AR60" i="12"/>
  <c r="AN60" i="12"/>
  <c r="AD60" i="12"/>
  <c r="AA60" i="12"/>
  <c r="Z60" i="12"/>
  <c r="V60" i="12"/>
  <c r="W60" i="12" s="1"/>
  <c r="S60" i="12"/>
  <c r="R60" i="12"/>
  <c r="J60" i="12"/>
  <c r="BL59" i="12"/>
  <c r="BM59" i="12" s="1"/>
  <c r="BN59" i="12" s="1"/>
  <c r="BF59" i="12"/>
  <c r="AY59" i="12"/>
  <c r="AR59" i="12"/>
  <c r="AN59" i="12"/>
  <c r="Z59" i="12"/>
  <c r="W59" i="12"/>
  <c r="V59" i="12"/>
  <c r="R59" i="12"/>
  <c r="J59" i="12"/>
  <c r="BL58" i="12"/>
  <c r="BM58" i="12" s="1"/>
  <c r="BN58" i="12" s="1"/>
  <c r="BF58" i="12"/>
  <c r="AY58" i="12"/>
  <c r="AR58" i="12"/>
  <c r="AN58" i="12"/>
  <c r="AD58" i="12"/>
  <c r="AF58" i="12" s="1"/>
  <c r="AG58" i="12" s="1"/>
  <c r="AS58" i="12" s="1"/>
  <c r="AT58" i="12" s="1"/>
  <c r="AA58" i="12"/>
  <c r="Z58" i="12"/>
  <c r="V58" i="12"/>
  <c r="S58" i="12"/>
  <c r="R58" i="12"/>
  <c r="J58" i="12"/>
  <c r="BL57" i="12"/>
  <c r="BM57" i="12" s="1"/>
  <c r="BN57" i="12" s="1"/>
  <c r="BF57" i="12"/>
  <c r="AY57" i="12"/>
  <c r="AR57" i="12"/>
  <c r="AN57" i="12"/>
  <c r="Z57" i="12"/>
  <c r="W57" i="12"/>
  <c r="V57" i="12"/>
  <c r="V68" i="12" s="1"/>
  <c r="V69" i="12" s="1"/>
  <c r="R57" i="12"/>
  <c r="M57" i="12"/>
  <c r="J57" i="12"/>
  <c r="BM56" i="12"/>
  <c r="BN56" i="12" s="1"/>
  <c r="BL56" i="12"/>
  <c r="BF56" i="12"/>
  <c r="AY56" i="12"/>
  <c r="AR56" i="12"/>
  <c r="AN56" i="12"/>
  <c r="AF56" i="12"/>
  <c r="AG56" i="12" s="1"/>
  <c r="AA56" i="12"/>
  <c r="Z56" i="12"/>
  <c r="AD56" i="12" s="1"/>
  <c r="W56" i="12"/>
  <c r="V56" i="12"/>
  <c r="S56" i="12"/>
  <c r="R56" i="12"/>
  <c r="J56" i="12"/>
  <c r="BM55" i="12"/>
  <c r="BN55" i="12" s="1"/>
  <c r="BL55" i="12"/>
  <c r="BF55" i="12"/>
  <c r="AY55" i="12"/>
  <c r="AR55" i="12"/>
  <c r="AN55" i="12"/>
  <c r="AF55" i="12"/>
  <c r="AG55" i="12" s="1"/>
  <c r="AA55" i="12"/>
  <c r="AB55" i="12" s="1"/>
  <c r="Z55" i="12"/>
  <c r="AD55" i="12" s="1"/>
  <c r="W55" i="12"/>
  <c r="V55" i="12"/>
  <c r="S55" i="12"/>
  <c r="R55" i="12"/>
  <c r="J55" i="12"/>
  <c r="BM54" i="12"/>
  <c r="BN54" i="12" s="1"/>
  <c r="BL54" i="12"/>
  <c r="BF54" i="12"/>
  <c r="BF68" i="12" s="1"/>
  <c r="AY54" i="12"/>
  <c r="AR54" i="12"/>
  <c r="AN54" i="12"/>
  <c r="AF54" i="12"/>
  <c r="AG54" i="12" s="1"/>
  <c r="AA54" i="12"/>
  <c r="Z54" i="12"/>
  <c r="AD54" i="12" s="1"/>
  <c r="W54" i="12"/>
  <c r="V54" i="12"/>
  <c r="S54" i="12"/>
  <c r="R54" i="12"/>
  <c r="J54" i="12"/>
  <c r="BL53" i="12"/>
  <c r="BM53" i="12" s="1"/>
  <c r="BF53" i="12"/>
  <c r="AY53" i="12"/>
  <c r="AR53" i="12"/>
  <c r="AN53" i="12"/>
  <c r="Z53" i="12"/>
  <c r="AA53" i="12" s="1"/>
  <c r="V53" i="12"/>
  <c r="W53" i="12" s="1"/>
  <c r="R53" i="12"/>
  <c r="S53" i="12" s="1"/>
  <c r="J53" i="12"/>
  <c r="AI52" i="12"/>
  <c r="AI51" i="12"/>
  <c r="BK50" i="12"/>
  <c r="BE50" i="12"/>
  <c r="AX50" i="12"/>
  <c r="AQ50" i="12"/>
  <c r="I50" i="12"/>
  <c r="H50" i="12"/>
  <c r="G50" i="12"/>
  <c r="BN49" i="12"/>
  <c r="BH49" i="12"/>
  <c r="BA49" i="12"/>
  <c r="AT49" i="12"/>
  <c r="AN49" i="12"/>
  <c r="AM49" i="12"/>
  <c r="AI49" i="12"/>
  <c r="AH49" i="12"/>
  <c r="AC49" i="12"/>
  <c r="Y49" i="12"/>
  <c r="U49" i="12"/>
  <c r="BM48" i="12"/>
  <c r="BN48" i="12" s="1"/>
  <c r="BL48" i="12"/>
  <c r="BF48" i="12"/>
  <c r="AY48" i="12"/>
  <c r="AR48" i="12"/>
  <c r="AN48" i="12"/>
  <c r="AD48" i="12"/>
  <c r="AB48" i="12"/>
  <c r="AI48" i="12" s="1"/>
  <c r="Z48" i="12"/>
  <c r="AA48" i="12" s="1"/>
  <c r="V48" i="12"/>
  <c r="W48" i="12" s="1"/>
  <c r="X48" i="12" s="1"/>
  <c r="Y48" i="12" s="1"/>
  <c r="R48" i="12"/>
  <c r="S48" i="12" s="1"/>
  <c r="AF48" i="12" s="1"/>
  <c r="AG48" i="12" s="1"/>
  <c r="J48" i="12"/>
  <c r="M48" i="12" s="1"/>
  <c r="BL47" i="12"/>
  <c r="BM47" i="12" s="1"/>
  <c r="BN47" i="12" s="1"/>
  <c r="BF47" i="12"/>
  <c r="AY47" i="12"/>
  <c r="AR47" i="12"/>
  <c r="AN47" i="12"/>
  <c r="AD47" i="12"/>
  <c r="Z47" i="12"/>
  <c r="AA47" i="12" s="1"/>
  <c r="AB47" i="12" s="1"/>
  <c r="AI47" i="12" s="1"/>
  <c r="V47" i="12"/>
  <c r="W47" i="12" s="1"/>
  <c r="R47" i="12"/>
  <c r="S47" i="12" s="1"/>
  <c r="J47" i="12"/>
  <c r="M47" i="12" s="1"/>
  <c r="BL46" i="12"/>
  <c r="BM46" i="12" s="1"/>
  <c r="BN46" i="12" s="1"/>
  <c r="BF46" i="12"/>
  <c r="AY46" i="12"/>
  <c r="AR46" i="12"/>
  <c r="AN46" i="12"/>
  <c r="AD46" i="12"/>
  <c r="Z46" i="12"/>
  <c r="V46" i="12"/>
  <c r="W46" i="12" s="1"/>
  <c r="R46" i="12"/>
  <c r="M46" i="12"/>
  <c r="J46" i="12"/>
  <c r="BL45" i="12"/>
  <c r="BM45" i="12" s="1"/>
  <c r="BN45" i="12" s="1"/>
  <c r="BF45" i="12"/>
  <c r="AY45" i="12"/>
  <c r="AR45" i="12"/>
  <c r="AN45" i="12"/>
  <c r="AD45" i="12"/>
  <c r="AB45" i="12"/>
  <c r="AC45" i="12" s="1"/>
  <c r="AA45" i="12"/>
  <c r="Z45" i="12"/>
  <c r="W45" i="12"/>
  <c r="X45" i="12" s="1"/>
  <c r="Y45" i="12" s="1"/>
  <c r="V45" i="12"/>
  <c r="S45" i="12"/>
  <c r="AF45" i="12" s="1"/>
  <c r="R45" i="12"/>
  <c r="M45" i="12"/>
  <c r="J45" i="12"/>
  <c r="BL44" i="12"/>
  <c r="BF44" i="12"/>
  <c r="BM44" i="12" s="1"/>
  <c r="BN44" i="12" s="1"/>
  <c r="AY44" i="12"/>
  <c r="AR44" i="12"/>
  <c r="AN44" i="12"/>
  <c r="AF44" i="12"/>
  <c r="AD44" i="12"/>
  <c r="Z44" i="12"/>
  <c r="AA44" i="12" s="1"/>
  <c r="AB44" i="12" s="1"/>
  <c r="V44" i="12"/>
  <c r="W44" i="12" s="1"/>
  <c r="R44" i="12"/>
  <c r="S44" i="12" s="1"/>
  <c r="J44" i="12"/>
  <c r="M44" i="12" s="1"/>
  <c r="BL43" i="12"/>
  <c r="BM43" i="12" s="1"/>
  <c r="BN43" i="12" s="1"/>
  <c r="BF43" i="12"/>
  <c r="AY43" i="12"/>
  <c r="AR43" i="12"/>
  <c r="AN43" i="12"/>
  <c r="AD43" i="12"/>
  <c r="Z43" i="12"/>
  <c r="AA43" i="12" s="1"/>
  <c r="AB43" i="12" s="1"/>
  <c r="AI43" i="12" s="1"/>
  <c r="V43" i="12"/>
  <c r="W43" i="12" s="1"/>
  <c r="X43" i="12" s="1"/>
  <c r="R43" i="12"/>
  <c r="S43" i="12" s="1"/>
  <c r="J43" i="12"/>
  <c r="M43" i="12" s="1"/>
  <c r="BL42" i="12"/>
  <c r="BM42" i="12" s="1"/>
  <c r="BN42" i="12" s="1"/>
  <c r="BF42" i="12"/>
  <c r="AY42" i="12"/>
  <c r="AR42" i="12"/>
  <c r="AN42" i="12"/>
  <c r="AD42" i="12"/>
  <c r="Z42" i="12"/>
  <c r="V42" i="12"/>
  <c r="R42" i="12"/>
  <c r="S42" i="12" s="1"/>
  <c r="M42" i="12"/>
  <c r="J42" i="12"/>
  <c r="BM41" i="12"/>
  <c r="BN41" i="12" s="1"/>
  <c r="BL41" i="12"/>
  <c r="BF41" i="12"/>
  <c r="AY41" i="12"/>
  <c r="AR41" i="12"/>
  <c r="AN41" i="12"/>
  <c r="AF41" i="12"/>
  <c r="AD41" i="12"/>
  <c r="AA41" i="12"/>
  <c r="AB41" i="12" s="1"/>
  <c r="Z41" i="12"/>
  <c r="W41" i="12"/>
  <c r="X41" i="12" s="1"/>
  <c r="V41" i="12"/>
  <c r="S41" i="12"/>
  <c r="R41" i="12"/>
  <c r="M41" i="12"/>
  <c r="J41" i="12"/>
  <c r="BM40" i="12"/>
  <c r="BN40" i="12" s="1"/>
  <c r="BL40" i="12"/>
  <c r="BF40" i="12"/>
  <c r="AY40" i="12"/>
  <c r="AR40" i="12"/>
  <c r="AN40" i="12"/>
  <c r="AD40" i="12"/>
  <c r="AB40" i="12"/>
  <c r="AI40" i="12" s="1"/>
  <c r="Z40" i="12"/>
  <c r="AA40" i="12" s="1"/>
  <c r="V40" i="12"/>
  <c r="W40" i="12" s="1"/>
  <c r="X40" i="12" s="1"/>
  <c r="Y40" i="12" s="1"/>
  <c r="R40" i="12"/>
  <c r="S40" i="12" s="1"/>
  <c r="AF40" i="12" s="1"/>
  <c r="AG40" i="12" s="1"/>
  <c r="J40" i="12"/>
  <c r="M40" i="12" s="1"/>
  <c r="BL39" i="12"/>
  <c r="BM39" i="12" s="1"/>
  <c r="BN39" i="12" s="1"/>
  <c r="BF39" i="12"/>
  <c r="AY39" i="12"/>
  <c r="AR39" i="12"/>
  <c r="AN39" i="12"/>
  <c r="AI39" i="12"/>
  <c r="AD39" i="12"/>
  <c r="AC39" i="12"/>
  <c r="Z39" i="12"/>
  <c r="AA39" i="12" s="1"/>
  <c r="V39" i="12"/>
  <c r="W39" i="12" s="1"/>
  <c r="X39" i="12" s="1"/>
  <c r="Y39" i="12" s="1"/>
  <c r="R39" i="12"/>
  <c r="S39" i="12" s="1"/>
  <c r="T39" i="12" s="1"/>
  <c r="J39" i="12"/>
  <c r="M39" i="12" s="1"/>
  <c r="BL38" i="12"/>
  <c r="BM38" i="12" s="1"/>
  <c r="BN38" i="12" s="1"/>
  <c r="BF38" i="12"/>
  <c r="AZ38" i="12"/>
  <c r="BA38" i="12" s="1"/>
  <c r="AY38" i="12"/>
  <c r="AR38" i="12"/>
  <c r="AS38" i="12" s="1"/>
  <c r="AT38" i="12" s="1"/>
  <c r="AN38" i="12"/>
  <c r="AD38" i="12"/>
  <c r="AH38" i="12" s="1"/>
  <c r="Z38" i="12"/>
  <c r="W38" i="12"/>
  <c r="V38" i="12"/>
  <c r="R38" i="12"/>
  <c r="S38" i="12" s="1"/>
  <c r="M38" i="12"/>
  <c r="J38" i="12"/>
  <c r="BL37" i="12"/>
  <c r="BM37" i="12" s="1"/>
  <c r="BN37" i="12" s="1"/>
  <c r="BF37" i="12"/>
  <c r="AY37" i="12"/>
  <c r="AZ37" i="12" s="1"/>
  <c r="BA37" i="12" s="1"/>
  <c r="AT37" i="12"/>
  <c r="AS37" i="12"/>
  <c r="AR37" i="12"/>
  <c r="AN37" i="12"/>
  <c r="AH37" i="12"/>
  <c r="AD37" i="12"/>
  <c r="AB37" i="12"/>
  <c r="AC37" i="12" s="1"/>
  <c r="Z37" i="12"/>
  <c r="AA37" i="12" s="1"/>
  <c r="V37" i="12"/>
  <c r="W37" i="12" s="1"/>
  <c r="X37" i="12" s="1"/>
  <c r="Y37" i="12" s="1"/>
  <c r="R37" i="12"/>
  <c r="S37" i="12" s="1"/>
  <c r="T37" i="12" s="1"/>
  <c r="J37" i="12"/>
  <c r="M37" i="12" s="1"/>
  <c r="BL36" i="12"/>
  <c r="BM36" i="12" s="1"/>
  <c r="BN36" i="12" s="1"/>
  <c r="BF36" i="12"/>
  <c r="AZ36" i="12"/>
  <c r="BA36" i="12" s="1"/>
  <c r="AY36" i="12"/>
  <c r="AR36" i="12"/>
  <c r="AS36" i="12" s="1"/>
  <c r="AT36" i="12" s="1"/>
  <c r="AN36" i="12"/>
  <c r="AD36" i="12"/>
  <c r="AH36" i="12" s="1"/>
  <c r="Z36" i="12"/>
  <c r="W36" i="12"/>
  <c r="V36" i="12"/>
  <c r="R36" i="12"/>
  <c r="S36" i="12" s="1"/>
  <c r="M36" i="12"/>
  <c r="J36" i="12"/>
  <c r="BL35" i="12"/>
  <c r="BM35" i="12" s="1"/>
  <c r="BN35" i="12" s="1"/>
  <c r="BF35" i="12"/>
  <c r="AY35" i="12"/>
  <c r="AZ35" i="12" s="1"/>
  <c r="BA35" i="12" s="1"/>
  <c r="AT35" i="12"/>
  <c r="AS35" i="12"/>
  <c r="AR35" i="12"/>
  <c r="AN35" i="12"/>
  <c r="AH35" i="12"/>
  <c r="AD35" i="12"/>
  <c r="AB35" i="12"/>
  <c r="AC35" i="12" s="1"/>
  <c r="Z35" i="12"/>
  <c r="AA35" i="12" s="1"/>
  <c r="V35" i="12"/>
  <c r="W35" i="12" s="1"/>
  <c r="X35" i="12" s="1"/>
  <c r="Y35" i="12" s="1"/>
  <c r="R35" i="12"/>
  <c r="S35" i="12" s="1"/>
  <c r="J35" i="12"/>
  <c r="M35" i="12" s="1"/>
  <c r="BL34" i="12"/>
  <c r="BM34" i="12" s="1"/>
  <c r="BN34" i="12" s="1"/>
  <c r="BF34" i="12"/>
  <c r="AZ34" i="12"/>
  <c r="BA34" i="12" s="1"/>
  <c r="AY34" i="12"/>
  <c r="AR34" i="12"/>
  <c r="AS34" i="12" s="1"/>
  <c r="AT34" i="12" s="1"/>
  <c r="AN34" i="12"/>
  <c r="AD34" i="12"/>
  <c r="AH34" i="12" s="1"/>
  <c r="Z34" i="12"/>
  <c r="AA34" i="12" s="1"/>
  <c r="AB34" i="12" s="1"/>
  <c r="W34" i="12"/>
  <c r="V34" i="12"/>
  <c r="R34" i="12"/>
  <c r="M34" i="12"/>
  <c r="J34" i="12"/>
  <c r="BL33" i="12"/>
  <c r="BM33" i="12" s="1"/>
  <c r="BN33" i="12" s="1"/>
  <c r="BF33" i="12"/>
  <c r="AY33" i="12"/>
  <c r="AZ33" i="12" s="1"/>
  <c r="BA33" i="12" s="1"/>
  <c r="AT33" i="12"/>
  <c r="AS33" i="12"/>
  <c r="AR33" i="12"/>
  <c r="AN33" i="12"/>
  <c r="AH33" i="12"/>
  <c r="AD33" i="12"/>
  <c r="AD51" i="12" s="1"/>
  <c r="AB33" i="12"/>
  <c r="AC33" i="12" s="1"/>
  <c r="Z33" i="12"/>
  <c r="AA33" i="12" s="1"/>
  <c r="V33" i="12"/>
  <c r="W33" i="12" s="1"/>
  <c r="X33" i="12" s="1"/>
  <c r="Y33" i="12" s="1"/>
  <c r="R33" i="12"/>
  <c r="S33" i="12" s="1"/>
  <c r="T33" i="12" s="1"/>
  <c r="J33" i="12"/>
  <c r="M33" i="12" s="1"/>
  <c r="BL32" i="12"/>
  <c r="BM32" i="12" s="1"/>
  <c r="BN32" i="12" s="1"/>
  <c r="BF32" i="12"/>
  <c r="AZ32" i="12"/>
  <c r="BA32" i="12" s="1"/>
  <c r="AY32" i="12"/>
  <c r="AR32" i="12"/>
  <c r="AS32" i="12" s="1"/>
  <c r="AT32" i="12" s="1"/>
  <c r="AN32" i="12"/>
  <c r="AH32" i="12"/>
  <c r="Z32" i="12"/>
  <c r="AA32" i="12" s="1"/>
  <c r="AB32" i="12" s="1"/>
  <c r="V32" i="12"/>
  <c r="W32" i="12" s="1"/>
  <c r="R32" i="12"/>
  <c r="S32" i="12" s="1"/>
  <c r="M32" i="12"/>
  <c r="J32" i="12"/>
  <c r="BM31" i="12"/>
  <c r="BN31" i="12" s="1"/>
  <c r="BL31" i="12"/>
  <c r="BF31" i="12"/>
  <c r="AY31" i="12"/>
  <c r="AZ31" i="12" s="1"/>
  <c r="BA31" i="12" s="1"/>
  <c r="AS31" i="12"/>
  <c r="AT31" i="12" s="1"/>
  <c r="AR31" i="12"/>
  <c r="AN31" i="12"/>
  <c r="AH31" i="12"/>
  <c r="AA31" i="12"/>
  <c r="AB31" i="12" s="1"/>
  <c r="AC31" i="12" s="1"/>
  <c r="Z31" i="12"/>
  <c r="W31" i="12"/>
  <c r="X31" i="12" s="1"/>
  <c r="Y31" i="12" s="1"/>
  <c r="V31" i="12"/>
  <c r="S31" i="12"/>
  <c r="AF31" i="12" s="1"/>
  <c r="R31" i="12"/>
  <c r="J31" i="12"/>
  <c r="BL30" i="12"/>
  <c r="BM30" i="12" s="1"/>
  <c r="BN30" i="12" s="1"/>
  <c r="BF30" i="12"/>
  <c r="AZ30" i="12"/>
  <c r="BA30" i="12" s="1"/>
  <c r="AY30" i="12"/>
  <c r="AR30" i="12"/>
  <c r="AS30" i="12" s="1"/>
  <c r="AT30" i="12" s="1"/>
  <c r="AN30" i="12"/>
  <c r="AH30" i="12"/>
  <c r="Z30" i="12"/>
  <c r="V30" i="12"/>
  <c r="W30" i="12" s="1"/>
  <c r="R30" i="12"/>
  <c r="S30" i="12" s="1"/>
  <c r="M30" i="12"/>
  <c r="J30" i="12"/>
  <c r="BM29" i="12"/>
  <c r="BN29" i="12" s="1"/>
  <c r="BL29" i="12"/>
  <c r="BF29" i="12"/>
  <c r="AY29" i="12"/>
  <c r="AR29" i="12"/>
  <c r="AN29" i="12"/>
  <c r="AL29" i="12"/>
  <c r="AF29" i="12"/>
  <c r="AG29" i="12" s="1"/>
  <c r="AS29" i="12" s="1"/>
  <c r="AT29" i="12" s="1"/>
  <c r="AA29" i="12"/>
  <c r="Z29" i="12"/>
  <c r="AD29" i="12" s="1"/>
  <c r="W29" i="12"/>
  <c r="V29" i="12"/>
  <c r="S29" i="12"/>
  <c r="R29" i="12"/>
  <c r="M29" i="12"/>
  <c r="J29" i="12"/>
  <c r="BM28" i="12"/>
  <c r="BN28" i="12" s="1"/>
  <c r="BL28" i="12"/>
  <c r="BF28" i="12"/>
  <c r="AY28" i="12"/>
  <c r="AR28" i="12"/>
  <c r="AN28" i="12"/>
  <c r="Z28" i="12"/>
  <c r="AL28" i="12" s="1"/>
  <c r="V28" i="12"/>
  <c r="W28" i="12" s="1"/>
  <c r="R28" i="12"/>
  <c r="S28" i="12" s="1"/>
  <c r="J28" i="12"/>
  <c r="M28" i="12" s="1"/>
  <c r="BL27" i="12"/>
  <c r="BM27" i="12" s="1"/>
  <c r="BN27" i="12" s="1"/>
  <c r="BF27" i="12"/>
  <c r="AY27" i="12"/>
  <c r="AR27" i="12"/>
  <c r="AN27" i="12"/>
  <c r="AD27" i="12"/>
  <c r="AF27" i="12" s="1"/>
  <c r="AG27" i="12" s="1"/>
  <c r="Z27" i="12"/>
  <c r="V27" i="12"/>
  <c r="W27" i="12" s="1"/>
  <c r="R27" i="12"/>
  <c r="M27" i="12"/>
  <c r="J27" i="12"/>
  <c r="BM26" i="12"/>
  <c r="BN26" i="12" s="1"/>
  <c r="BL26" i="12"/>
  <c r="BF26" i="12"/>
  <c r="AY26" i="12"/>
  <c r="AR26" i="12"/>
  <c r="AN26" i="12"/>
  <c r="AL26" i="12"/>
  <c r="AA26" i="12"/>
  <c r="Z26" i="12"/>
  <c r="AD26" i="12" s="1"/>
  <c r="AF26" i="12" s="1"/>
  <c r="AG26" i="12" s="1"/>
  <c r="W26" i="12"/>
  <c r="V26" i="12"/>
  <c r="S26" i="12"/>
  <c r="R26" i="12"/>
  <c r="J26" i="12"/>
  <c r="M26" i="12" s="1"/>
  <c r="BN25" i="12"/>
  <c r="BL25" i="12"/>
  <c r="BM25" i="12" s="1"/>
  <c r="BF25" i="12"/>
  <c r="AY25" i="12"/>
  <c r="AR25" i="12"/>
  <c r="AN25" i="12"/>
  <c r="AL25" i="12"/>
  <c r="AD25" i="12"/>
  <c r="AA25" i="12"/>
  <c r="Z25" i="12"/>
  <c r="W25" i="12"/>
  <c r="V25" i="12"/>
  <c r="R25" i="12"/>
  <c r="M25" i="12"/>
  <c r="J25" i="12"/>
  <c r="BL24" i="12"/>
  <c r="BM24" i="12" s="1"/>
  <c r="BN24" i="12" s="1"/>
  <c r="BF24" i="12"/>
  <c r="AY24" i="12"/>
  <c r="AR24" i="12"/>
  <c r="AN24" i="12"/>
  <c r="AL24" i="12"/>
  <c r="AA24" i="12"/>
  <c r="Z24" i="12"/>
  <c r="AD24" i="12" s="1"/>
  <c r="AF24" i="12" s="1"/>
  <c r="AG24" i="12" s="1"/>
  <c r="W24" i="12"/>
  <c r="V24" i="12"/>
  <c r="S24" i="12"/>
  <c r="R24" i="12"/>
  <c r="J24" i="12"/>
  <c r="M24" i="12" s="1"/>
  <c r="BL23" i="12"/>
  <c r="BF23" i="12"/>
  <c r="AY23" i="12"/>
  <c r="AR23" i="12"/>
  <c r="AR50" i="12" s="1"/>
  <c r="AN23" i="12"/>
  <c r="AL23" i="12"/>
  <c r="AD23" i="12"/>
  <c r="AA23" i="12"/>
  <c r="Z23" i="12"/>
  <c r="V23" i="12"/>
  <c r="V50" i="12" s="1"/>
  <c r="R23" i="12"/>
  <c r="S23" i="12" s="1"/>
  <c r="M23" i="12"/>
  <c r="J23" i="12"/>
  <c r="AT21" i="12"/>
  <c r="AS21" i="12"/>
  <c r="AR21" i="12"/>
  <c r="AQ21" i="12"/>
  <c r="AL21" i="12"/>
  <c r="AG21" i="12"/>
  <c r="AF21" i="12"/>
  <c r="AE21" i="12"/>
  <c r="AB21" i="12"/>
  <c r="AA21" i="12"/>
  <c r="X21" i="12"/>
  <c r="W21" i="12"/>
  <c r="T21" i="12"/>
  <c r="S21" i="12"/>
  <c r="O21" i="12"/>
  <c r="N21" i="12"/>
  <c r="M21" i="12"/>
  <c r="K21" i="12"/>
  <c r="I21" i="12"/>
  <c r="H21" i="12"/>
  <c r="G21" i="12"/>
  <c r="AH20" i="12"/>
  <c r="AC20" i="12"/>
  <c r="V20" i="12"/>
  <c r="Y20" i="12" s="1"/>
  <c r="U20" i="12"/>
  <c r="R20" i="12"/>
  <c r="J20" i="12"/>
  <c r="P20" i="12" s="1"/>
  <c r="AM20" i="12" s="1"/>
  <c r="AH19" i="12"/>
  <c r="AC19" i="12"/>
  <c r="U19" i="12"/>
  <c r="R19" i="12"/>
  <c r="J19" i="12"/>
  <c r="P19" i="12" s="1"/>
  <c r="AH18" i="12"/>
  <c r="AC18" i="12"/>
  <c r="R18" i="12"/>
  <c r="U18" i="12" s="1"/>
  <c r="J18" i="12"/>
  <c r="P18" i="12" s="1"/>
  <c r="AH17" i="12"/>
  <c r="AC17" i="12"/>
  <c r="U17" i="12"/>
  <c r="R17" i="12"/>
  <c r="P17" i="12"/>
  <c r="J17" i="12"/>
  <c r="AM16" i="12"/>
  <c r="AH16" i="12"/>
  <c r="AC16" i="12"/>
  <c r="V16" i="12"/>
  <c r="Y16" i="12" s="1"/>
  <c r="U16" i="12"/>
  <c r="R16" i="12"/>
  <c r="J16" i="12"/>
  <c r="P16" i="12" s="1"/>
  <c r="AM15" i="12"/>
  <c r="AH15" i="12"/>
  <c r="V15" i="12"/>
  <c r="Z15" i="12" s="1"/>
  <c r="AC15" i="12" s="1"/>
  <c r="R15" i="12"/>
  <c r="U15" i="12" s="1"/>
  <c r="P15" i="12"/>
  <c r="J15" i="12"/>
  <c r="U14" i="12"/>
  <c r="R14" i="12"/>
  <c r="J14" i="12"/>
  <c r="P14" i="12" s="1"/>
  <c r="AM13" i="12"/>
  <c r="V13" i="12"/>
  <c r="Y13" i="12" s="1"/>
  <c r="U13" i="12"/>
  <c r="R13" i="12"/>
  <c r="J13" i="12"/>
  <c r="P13" i="12" s="1"/>
  <c r="AM12" i="12"/>
  <c r="Y12" i="12"/>
  <c r="U12" i="12"/>
  <c r="R12" i="12"/>
  <c r="P12" i="12"/>
  <c r="V12" i="12" s="1"/>
  <c r="Z12" i="12" s="1"/>
  <c r="J12" i="12"/>
  <c r="R11" i="12"/>
  <c r="U11" i="12" s="1"/>
  <c r="P11" i="12"/>
  <c r="V11" i="12" s="1"/>
  <c r="J11" i="12"/>
  <c r="J21" i="12" s="1"/>
  <c r="P7" i="12"/>
  <c r="AG6" i="12"/>
  <c r="AH6" i="12" s="1"/>
  <c r="AF6" i="12"/>
  <c r="AA6" i="12"/>
  <c r="AB6" i="12" s="1"/>
  <c r="AC6" i="12" s="1"/>
  <c r="W6" i="12"/>
  <c r="X6" i="12" s="1"/>
  <c r="O6" i="12"/>
  <c r="K6" i="12"/>
  <c r="AD3" i="12"/>
  <c r="Z3" i="12"/>
  <c r="V3" i="12"/>
  <c r="R3" i="12"/>
  <c r="V2" i="12"/>
  <c r="S2" i="12"/>
  <c r="R2" i="12"/>
  <c r="T2" i="12" s="1"/>
  <c r="A1" i="12"/>
  <c r="A9" i="12" s="1"/>
  <c r="AM18" i="12" l="1"/>
  <c r="V18" i="12"/>
  <c r="Y18" i="12" s="1"/>
  <c r="K33" i="12"/>
  <c r="O33" i="12" s="1"/>
  <c r="P33" i="12" s="1"/>
  <c r="AM33" i="12" s="1"/>
  <c r="U33" i="12"/>
  <c r="AZ114" i="12"/>
  <c r="BA114" i="12" s="1"/>
  <c r="AT114" i="12"/>
  <c r="AI124" i="12"/>
  <c r="AG124" i="12" s="1"/>
  <c r="AS124" i="12" s="1"/>
  <c r="AC124" i="12"/>
  <c r="AI126" i="12"/>
  <c r="AC126" i="12"/>
  <c r="AI136" i="12"/>
  <c r="AG136" i="12" s="1"/>
  <c r="AS136" i="12" s="1"/>
  <c r="AT136" i="12" s="1"/>
  <c r="AC136" i="12"/>
  <c r="X136" i="12"/>
  <c r="V19" i="12"/>
  <c r="Y19" i="12" s="1"/>
  <c r="AM19" i="12"/>
  <c r="AF38" i="12"/>
  <c r="K39" i="12"/>
  <c r="O39" i="12" s="1"/>
  <c r="P39" i="12" s="1"/>
  <c r="AM39" i="12" s="1"/>
  <c r="U39" i="12"/>
  <c r="Y41" i="12"/>
  <c r="T41" i="12"/>
  <c r="AI55" i="12"/>
  <c r="AC55" i="12"/>
  <c r="T73" i="12"/>
  <c r="AI73" i="12"/>
  <c r="AC73" i="12"/>
  <c r="AI81" i="12"/>
  <c r="AC81" i="12"/>
  <c r="AI89" i="12"/>
  <c r="AC89" i="12"/>
  <c r="Y117" i="12"/>
  <c r="T117" i="12"/>
  <c r="AI130" i="12"/>
  <c r="AC130" i="12"/>
  <c r="AI132" i="12"/>
  <c r="AC132" i="12"/>
  <c r="AS164" i="12"/>
  <c r="AB164" i="12"/>
  <c r="AH164" i="12"/>
  <c r="AD12" i="12"/>
  <c r="AH12" i="12" s="1"/>
  <c r="AC12" i="12"/>
  <c r="AI44" i="12"/>
  <c r="AG44" i="12" s="1"/>
  <c r="AC44" i="12"/>
  <c r="AI95" i="12"/>
  <c r="AC95" i="12"/>
  <c r="X95" i="12"/>
  <c r="AM14" i="12"/>
  <c r="V14" i="12"/>
  <c r="AS24" i="12"/>
  <c r="AT24" i="12" s="1"/>
  <c r="AH24" i="12"/>
  <c r="AS26" i="12"/>
  <c r="AT26" i="12" s="1"/>
  <c r="AH26" i="12"/>
  <c r="AB26" i="12"/>
  <c r="AF36" i="12"/>
  <c r="K37" i="12"/>
  <c r="O37" i="12" s="1"/>
  <c r="P37" i="12" s="1"/>
  <c r="AM37" i="12" s="1"/>
  <c r="U37" i="12"/>
  <c r="AI65" i="12"/>
  <c r="AG65" i="12" s="1"/>
  <c r="AC65" i="12"/>
  <c r="AT73" i="12"/>
  <c r="AZ73" i="12"/>
  <c r="BA73" i="12" s="1"/>
  <c r="T75" i="12"/>
  <c r="AT81" i="12"/>
  <c r="AZ81" i="12"/>
  <c r="BA81" i="12" s="1"/>
  <c r="T83" i="12"/>
  <c r="AT89" i="12"/>
  <c r="AZ89" i="12"/>
  <c r="BA89" i="12" s="1"/>
  <c r="T91" i="12"/>
  <c r="AT108" i="12"/>
  <c r="AZ108" i="12"/>
  <c r="BA108" i="12" s="1"/>
  <c r="AI110" i="12"/>
  <c r="X110" i="12"/>
  <c r="AZ122" i="12"/>
  <c r="BA122" i="12" s="1"/>
  <c r="AT122" i="12"/>
  <c r="AG126" i="12"/>
  <c r="AS126" i="12" s="1"/>
  <c r="AT126" i="12" s="1"/>
  <c r="X130" i="12"/>
  <c r="Y130" i="12" s="1"/>
  <c r="X132" i="12"/>
  <c r="Y132" i="12" s="1"/>
  <c r="AS77" i="12"/>
  <c r="AS85" i="12"/>
  <c r="AS93" i="12"/>
  <c r="AF94" i="12"/>
  <c r="AG94" i="12" s="1"/>
  <c r="AH94" i="12" s="1"/>
  <c r="Y11" i="12"/>
  <c r="Z11" i="12"/>
  <c r="AB24" i="12"/>
  <c r="X24" i="12" s="1"/>
  <c r="AB29" i="12"/>
  <c r="T35" i="12"/>
  <c r="AC41" i="12"/>
  <c r="AI41" i="12"/>
  <c r="AG41" i="12" s="1"/>
  <c r="X44" i="12"/>
  <c r="AB54" i="12"/>
  <c r="X55" i="12"/>
  <c r="Y55" i="12" s="1"/>
  <c r="AB56" i="12"/>
  <c r="X56" i="12" s="1"/>
  <c r="AT61" i="12"/>
  <c r="AZ61" i="12"/>
  <c r="BA61" i="12" s="1"/>
  <c r="R69" i="12"/>
  <c r="X73" i="12"/>
  <c r="Y73" i="12" s="1"/>
  <c r="AI75" i="12"/>
  <c r="AC75" i="12"/>
  <c r="AS75" i="12"/>
  <c r="AB77" i="12"/>
  <c r="X81" i="12"/>
  <c r="Y81" i="12" s="1"/>
  <c r="AI83" i="12"/>
  <c r="AC83" i="12"/>
  <c r="AS83" i="12"/>
  <c r="AB85" i="12"/>
  <c r="X89" i="12"/>
  <c r="Y89" i="12" s="1"/>
  <c r="AI91" i="12"/>
  <c r="AC91" i="12"/>
  <c r="AS91" i="12"/>
  <c r="AB93" i="12"/>
  <c r="K104" i="12"/>
  <c r="U104" i="12"/>
  <c r="AT104" i="12"/>
  <c r="AZ104" i="12"/>
  <c r="BA104" i="12" s="1"/>
  <c r="AZ148" i="12"/>
  <c r="BA148" i="12" s="1"/>
  <c r="AT148" i="12"/>
  <c r="AS179" i="12"/>
  <c r="AH179" i="12"/>
  <c r="R21" i="12"/>
  <c r="BL50" i="12"/>
  <c r="BM23" i="12"/>
  <c r="AZ29" i="12"/>
  <c r="BA29" i="12" s="1"/>
  <c r="AY142" i="12"/>
  <c r="BG73" i="12"/>
  <c r="BH73" i="12" s="1"/>
  <c r="AL78" i="12"/>
  <c r="AK78" i="12"/>
  <c r="AA78" i="12"/>
  <c r="BG81" i="12"/>
  <c r="BH81" i="12" s="1"/>
  <c r="AL86" i="12"/>
  <c r="AK86" i="12"/>
  <c r="AA86" i="12"/>
  <c r="BG89" i="12"/>
  <c r="BH89" i="12" s="1"/>
  <c r="AS95" i="12"/>
  <c r="AF96" i="12"/>
  <c r="AG96" i="12" s="1"/>
  <c r="AH96" i="12" s="1"/>
  <c r="S98" i="12"/>
  <c r="W102" i="12"/>
  <c r="M107" i="12"/>
  <c r="AH110" i="12"/>
  <c r="AL123" i="12"/>
  <c r="AF132" i="12"/>
  <c r="AG132" i="12" s="1"/>
  <c r="AS132" i="12" s="1"/>
  <c r="AT132" i="12" s="1"/>
  <c r="T132" i="12"/>
  <c r="AI138" i="12"/>
  <c r="AC138" i="12"/>
  <c r="X138" i="12"/>
  <c r="M140" i="12"/>
  <c r="T148" i="12"/>
  <c r="AS158" i="12"/>
  <c r="AB158" i="12"/>
  <c r="AI166" i="12"/>
  <c r="AC166" i="12"/>
  <c r="AS173" i="12"/>
  <c r="AT173" i="12" s="1"/>
  <c r="AF210" i="12"/>
  <c r="AG210" i="12" s="1"/>
  <c r="AH210" i="12" s="1"/>
  <c r="AF218" i="12"/>
  <c r="AG218" i="12" s="1"/>
  <c r="AH218" i="12" s="1"/>
  <c r="AH250" i="12"/>
  <c r="AF250" i="12"/>
  <c r="Z13" i="12"/>
  <c r="BF50" i="12"/>
  <c r="S25" i="12"/>
  <c r="S50" i="12" s="1"/>
  <c r="AH27" i="12"/>
  <c r="AC47" i="12"/>
  <c r="J50" i="12"/>
  <c r="X27" i="12"/>
  <c r="Y27" i="12" s="1"/>
  <c r="AS27" i="12"/>
  <c r="AT27" i="12" s="1"/>
  <c r="X34" i="12"/>
  <c r="X36" i="12"/>
  <c r="T36" i="12" s="1"/>
  <c r="K36" i="12" s="1"/>
  <c r="O36" i="12" s="1"/>
  <c r="P36" i="12" s="1"/>
  <c r="AM36" i="12" s="1"/>
  <c r="BM68" i="12"/>
  <c r="X61" i="12"/>
  <c r="T61" i="12" s="1"/>
  <c r="K61" i="12" s="1"/>
  <c r="AC64" i="12"/>
  <c r="AG64" i="12"/>
  <c r="AH64" i="12" s="1"/>
  <c r="J142" i="12"/>
  <c r="BG104" i="12"/>
  <c r="BH104" i="12" s="1"/>
  <c r="BG108" i="12"/>
  <c r="BH108" i="12" s="1"/>
  <c r="AL125" i="12"/>
  <c r="AC127" i="12"/>
  <c r="AL127" i="12"/>
  <c r="W137" i="12"/>
  <c r="AL165" i="12"/>
  <c r="AD165" i="12"/>
  <c r="AK165" i="12"/>
  <c r="AA165" i="12"/>
  <c r="AZ189" i="12"/>
  <c r="BA189" i="12" s="1"/>
  <c r="AT189" i="12"/>
  <c r="U21" i="12"/>
  <c r="AF39" i="12"/>
  <c r="AG39" i="12" s="1"/>
  <c r="AE39" i="12" s="1"/>
  <c r="AC40" i="12"/>
  <c r="Y43" i="12"/>
  <c r="AC48" i="12"/>
  <c r="BN53" i="12"/>
  <c r="BN68" i="12" s="1"/>
  <c r="AZ58" i="12"/>
  <c r="BA58" i="12" s="1"/>
  <c r="BL68" i="12"/>
  <c r="BN72" i="12"/>
  <c r="AH74" i="12"/>
  <c r="AS82" i="12"/>
  <c r="AT82" i="12" s="1"/>
  <c r="AL84" i="12"/>
  <c r="AK84" i="12"/>
  <c r="AA84" i="12"/>
  <c r="AH90" i="12"/>
  <c r="AL92" i="12"/>
  <c r="AK92" i="12"/>
  <c r="AA92" i="12"/>
  <c r="W96" i="12"/>
  <c r="M99" i="12"/>
  <c r="S100" i="12"/>
  <c r="M104" i="12"/>
  <c r="AI107" i="12"/>
  <c r="AC107" i="12"/>
  <c r="AF110" i="12"/>
  <c r="AG110" i="12" s="1"/>
  <c r="AS110" i="12" s="1"/>
  <c r="T110" i="12"/>
  <c r="K110" i="12" s="1"/>
  <c r="O110" i="12" s="1"/>
  <c r="P110" i="12" s="1"/>
  <c r="AM110" i="12" s="1"/>
  <c r="BM110" i="12"/>
  <c r="BN110" i="12" s="1"/>
  <c r="AA123" i="12"/>
  <c r="AA125" i="12"/>
  <c r="AB125" i="12" s="1"/>
  <c r="AI125" i="12" s="1"/>
  <c r="X126" i="12"/>
  <c r="Y126" i="12" s="1"/>
  <c r="AA127" i="12"/>
  <c r="AB127" i="12" s="1"/>
  <c r="AI127" i="12" s="1"/>
  <c r="BM128" i="12"/>
  <c r="BN128" i="12" s="1"/>
  <c r="AF131" i="12"/>
  <c r="AI146" i="12"/>
  <c r="AC146" i="12"/>
  <c r="AC148" i="12"/>
  <c r="BG148" i="12"/>
  <c r="BH148" i="12" s="1"/>
  <c r="AF157" i="12"/>
  <c r="AG157" i="12" s="1"/>
  <c r="AH157" i="12" s="1"/>
  <c r="AL159" i="12"/>
  <c r="AD159" i="12"/>
  <c r="AK159" i="12"/>
  <c r="AA159" i="12"/>
  <c r="W163" i="12"/>
  <c r="S165" i="12"/>
  <c r="X166" i="12"/>
  <c r="S171" i="12"/>
  <c r="BM172" i="12"/>
  <c r="BN172" i="12" s="1"/>
  <c r="AL175" i="12"/>
  <c r="AD175" i="12"/>
  <c r="AK175" i="12"/>
  <c r="AA175" i="12"/>
  <c r="AT181" i="12"/>
  <c r="AZ181" i="12"/>
  <c r="BA181" i="12" s="1"/>
  <c r="AT186" i="12"/>
  <c r="AZ186" i="12"/>
  <c r="BA186" i="12" s="1"/>
  <c r="AC201" i="12"/>
  <c r="AF206" i="12"/>
  <c r="AG206" i="12" s="1"/>
  <c r="AH206" i="12" s="1"/>
  <c r="AH226" i="12"/>
  <c r="AF226" i="12"/>
  <c r="BA230" i="12"/>
  <c r="BG230" i="12"/>
  <c r="BH230" i="12" s="1"/>
  <c r="Y15" i="12"/>
  <c r="AM17" i="12"/>
  <c r="V17" i="12"/>
  <c r="Y17" i="12" s="1"/>
  <c r="I344" i="12"/>
  <c r="AY50" i="12"/>
  <c r="AF25" i="12"/>
  <c r="AG25" i="12" s="1"/>
  <c r="AS25" i="12" s="1"/>
  <c r="AT25" i="12" s="1"/>
  <c r="S27" i="12"/>
  <c r="T27" i="12" s="1"/>
  <c r="K27" i="12" s="1"/>
  <c r="AL27" i="12"/>
  <c r="AL50" i="12" s="1"/>
  <c r="AA27" i="12"/>
  <c r="AB27" i="12" s="1"/>
  <c r="AI27" i="12" s="1"/>
  <c r="BG30" i="12"/>
  <c r="BH30" i="12" s="1"/>
  <c r="M31" i="12"/>
  <c r="M50" i="12" s="1"/>
  <c r="BG31" i="12"/>
  <c r="BH31" i="12" s="1"/>
  <c r="AC32" i="12"/>
  <c r="BG32" i="12"/>
  <c r="BH32" i="12" s="1"/>
  <c r="S34" i="12"/>
  <c r="BG34" i="12"/>
  <c r="BH34" i="12" s="1"/>
  <c r="AF35" i="12"/>
  <c r="AA36" i="12"/>
  <c r="AB36" i="12" s="1"/>
  <c r="AC36" i="12" s="1"/>
  <c r="BG36" i="12"/>
  <c r="BH36" i="12" s="1"/>
  <c r="AF37" i="12"/>
  <c r="AA38" i="12"/>
  <c r="AB38" i="12" s="1"/>
  <c r="X38" i="12" s="1"/>
  <c r="T38" i="12" s="1"/>
  <c r="K38" i="12" s="1"/>
  <c r="O38" i="12" s="1"/>
  <c r="P38" i="12" s="1"/>
  <c r="AM38" i="12" s="1"/>
  <c r="BG38" i="12"/>
  <c r="BH38" i="12" s="1"/>
  <c r="T40" i="12"/>
  <c r="AE40" i="12"/>
  <c r="AF42" i="12"/>
  <c r="T43" i="12"/>
  <c r="K43" i="12" s="1"/>
  <c r="O43" i="12" s="1"/>
  <c r="P43" i="12" s="1"/>
  <c r="AM43" i="12" s="1"/>
  <c r="T45" i="12"/>
  <c r="X47" i="12"/>
  <c r="T47" i="12" s="1"/>
  <c r="K47" i="12" s="1"/>
  <c r="O47" i="12" s="1"/>
  <c r="AF47" i="12"/>
  <c r="AG47" i="12" s="1"/>
  <c r="AH47" i="12" s="1"/>
  <c r="T48" i="12"/>
  <c r="AE48" i="12"/>
  <c r="M53" i="12"/>
  <c r="J68" i="12"/>
  <c r="M54" i="12"/>
  <c r="AS54" i="12"/>
  <c r="AT54" i="12" s="1"/>
  <c r="AS55" i="12"/>
  <c r="AT55" i="12" s="1"/>
  <c r="AS56" i="12"/>
  <c r="AT56" i="12" s="1"/>
  <c r="S57" i="12"/>
  <c r="AA57" i="12"/>
  <c r="AA68" i="12" s="1"/>
  <c r="W58" i="12"/>
  <c r="S59" i="12"/>
  <c r="AA59" i="12"/>
  <c r="AF60" i="12"/>
  <c r="AG60" i="12" s="1"/>
  <c r="AS60" i="12" s="1"/>
  <c r="AT60" i="12" s="1"/>
  <c r="AB61" i="12"/>
  <c r="AI61" i="12" s="1"/>
  <c r="AZ62" i="12"/>
  <c r="X64" i="12"/>
  <c r="AL66" i="12"/>
  <c r="AL68" i="12" s="1"/>
  <c r="AZ67" i="12"/>
  <c r="BA67" i="12" s="1"/>
  <c r="AL74" i="12"/>
  <c r="AK74" i="12"/>
  <c r="AA74" i="12"/>
  <c r="AB74" i="12" s="1"/>
  <c r="AI74" i="12" s="1"/>
  <c r="AH75" i="12"/>
  <c r="AD78" i="12"/>
  <c r="AH80" i="12"/>
  <c r="AS80" i="12"/>
  <c r="AT80" i="12" s="1"/>
  <c r="AL82" i="12"/>
  <c r="AK82" i="12"/>
  <c r="AA82" i="12"/>
  <c r="AB82" i="12" s="1"/>
  <c r="AI82" i="12" s="1"/>
  <c r="AH83" i="12"/>
  <c r="AD86" i="12"/>
  <c r="AH88" i="12"/>
  <c r="AS88" i="12"/>
  <c r="AT88" i="12" s="1"/>
  <c r="AL90" i="12"/>
  <c r="AK90" i="12"/>
  <c r="AA90" i="12"/>
  <c r="AB90" i="12" s="1"/>
  <c r="AI90" i="12" s="1"/>
  <c r="AH91" i="12"/>
  <c r="BM101" i="12"/>
  <c r="BN101" i="12" s="1"/>
  <c r="AF103" i="12"/>
  <c r="AG103" i="12" s="1"/>
  <c r="AB103" i="12" s="1"/>
  <c r="X103" i="12" s="1"/>
  <c r="T103" i="12" s="1"/>
  <c r="M105" i="12"/>
  <c r="P106" i="12"/>
  <c r="AM106" i="12" s="1"/>
  <c r="AF106" i="12"/>
  <c r="AG106" i="12" s="1"/>
  <c r="M109" i="12"/>
  <c r="M112" i="12"/>
  <c r="AL112" i="12"/>
  <c r="AA112" i="12"/>
  <c r="AB112" i="12" s="1"/>
  <c r="AI112" i="12" s="1"/>
  <c r="AZ126" i="12"/>
  <c r="BA126" i="12" s="1"/>
  <c r="U128" i="12"/>
  <c r="AC128" i="12"/>
  <c r="AF129" i="12"/>
  <c r="W131" i="12"/>
  <c r="AL135" i="12"/>
  <c r="AA135" i="12"/>
  <c r="AB135" i="12" s="1"/>
  <c r="BM136" i="12"/>
  <c r="BN136" i="12" s="1"/>
  <c r="AG138" i="12"/>
  <c r="AS138" i="12" s="1"/>
  <c r="AT138" i="12" s="1"/>
  <c r="S139" i="12"/>
  <c r="AI140" i="12"/>
  <c r="AG140" i="12" s="1"/>
  <c r="AC140" i="12"/>
  <c r="J309" i="12"/>
  <c r="BL309" i="12"/>
  <c r="S145" i="12"/>
  <c r="X146" i="12"/>
  <c r="BM148" i="12"/>
  <c r="BN148" i="12" s="1"/>
  <c r="AH149" i="12"/>
  <c r="AF149" i="12"/>
  <c r="AG149" i="12" s="1"/>
  <c r="AL151" i="12"/>
  <c r="AD151" i="12"/>
  <c r="W153" i="12"/>
  <c r="AL155" i="12"/>
  <c r="AD155" i="12"/>
  <c r="S159" i="12"/>
  <c r="BM160" i="12"/>
  <c r="BN160" i="12" s="1"/>
  <c r="AH161" i="12"/>
  <c r="AF161" i="12"/>
  <c r="AG161" i="12" s="1"/>
  <c r="AB161" i="12" s="1"/>
  <c r="AI161" i="12" s="1"/>
  <c r="AS163" i="12"/>
  <c r="AT163" i="12" s="1"/>
  <c r="AZ166" i="12"/>
  <c r="BA166" i="12" s="1"/>
  <c r="AT166" i="12"/>
  <c r="AF169" i="12"/>
  <c r="AG169" i="12" s="1"/>
  <c r="AS169" i="12" s="1"/>
  <c r="AT169" i="12" s="1"/>
  <c r="S175" i="12"/>
  <c r="AB179" i="12"/>
  <c r="AI181" i="12"/>
  <c r="X181" i="12"/>
  <c r="AH182" i="12"/>
  <c r="AF182" i="12"/>
  <c r="AG182" i="12" s="1"/>
  <c r="BM197" i="12"/>
  <c r="BN197" i="12" s="1"/>
  <c r="AF200" i="12"/>
  <c r="AG200" i="12" s="1"/>
  <c r="AH200" i="12" s="1"/>
  <c r="AS200" i="12"/>
  <c r="AF205" i="12"/>
  <c r="AG205" i="12" s="1"/>
  <c r="AH205" i="12" s="1"/>
  <c r="AF207" i="12"/>
  <c r="AG207" i="12" s="1"/>
  <c r="AH207" i="12"/>
  <c r="M223" i="12"/>
  <c r="P21" i="12"/>
  <c r="AZ24" i="12"/>
  <c r="AF43" i="12"/>
  <c r="AG43" i="12" s="1"/>
  <c r="AH43" i="12" s="1"/>
  <c r="AE43" i="12"/>
  <c r="AI45" i="12"/>
  <c r="AG45" i="12" s="1"/>
  <c r="AZ55" i="12"/>
  <c r="BA55" i="12" s="1"/>
  <c r="AB58" i="12"/>
  <c r="AI58" i="12" s="1"/>
  <c r="X82" i="12"/>
  <c r="AZ88" i="12"/>
  <c r="BA88" i="12" s="1"/>
  <c r="X90" i="12"/>
  <c r="AL100" i="12"/>
  <c r="AS113" i="12"/>
  <c r="AT113" i="12" s="1"/>
  <c r="AH113" i="12"/>
  <c r="AF118" i="12"/>
  <c r="AG118" i="12" s="1"/>
  <c r="AS118" i="12" s="1"/>
  <c r="T118" i="12"/>
  <c r="K118" i="12" s="1"/>
  <c r="O118" i="12" s="1"/>
  <c r="P118" i="12" s="1"/>
  <c r="AM118" i="12" s="1"/>
  <c r="AF133" i="12"/>
  <c r="AZ138" i="12"/>
  <c r="BA138" i="12" s="1"/>
  <c r="AL147" i="12"/>
  <c r="AD147" i="12"/>
  <c r="BA226" i="12"/>
  <c r="BG226" i="12"/>
  <c r="BH226" i="12" s="1"/>
  <c r="H344" i="12"/>
  <c r="R50" i="12"/>
  <c r="W23" i="12"/>
  <c r="AH29" i="12"/>
  <c r="Z51" i="12"/>
  <c r="AA30" i="12"/>
  <c r="AB30" i="12" s="1"/>
  <c r="AC30" i="12" s="1"/>
  <c r="AC34" i="12"/>
  <c r="U36" i="12"/>
  <c r="U38" i="12"/>
  <c r="AA42" i="12"/>
  <c r="AB42" i="12" s="1"/>
  <c r="AI42" i="12" s="1"/>
  <c r="AH45" i="12"/>
  <c r="U47" i="12"/>
  <c r="AH58" i="12"/>
  <c r="AH61" i="12"/>
  <c r="BG61" i="12"/>
  <c r="BH61" i="12" s="1"/>
  <c r="AD69" i="12"/>
  <c r="AH62" i="12"/>
  <c r="AF62" i="12"/>
  <c r="AG63" i="12"/>
  <c r="AI63" i="12"/>
  <c r="W66" i="12"/>
  <c r="AY68" i="12"/>
  <c r="V142" i="12"/>
  <c r="W72" i="12"/>
  <c r="AF72" i="12"/>
  <c r="AS74" i="12"/>
  <c r="AT74" i="12" s="1"/>
  <c r="AL76" i="12"/>
  <c r="AK76" i="12"/>
  <c r="AA76" i="12"/>
  <c r="AH77" i="12"/>
  <c r="AH82" i="12"/>
  <c r="AH85" i="12"/>
  <c r="X88" i="12"/>
  <c r="Y88" i="12" s="1"/>
  <c r="AS90" i="12"/>
  <c r="AT90" i="12" s="1"/>
  <c r="AH93" i="12"/>
  <c r="AL94" i="12"/>
  <c r="AC94" i="12"/>
  <c r="AA94" i="12"/>
  <c r="AB94" i="12" s="1"/>
  <c r="AI94" i="12" s="1"/>
  <c r="AZ113" i="12"/>
  <c r="S115" i="12"/>
  <c r="AI117" i="12"/>
  <c r="AG117" i="12" s="1"/>
  <c r="AC117" i="12"/>
  <c r="AF119" i="12"/>
  <c r="M120" i="12"/>
  <c r="AL120" i="12"/>
  <c r="AA120" i="12"/>
  <c r="X124" i="12"/>
  <c r="Y124" i="12" s="1"/>
  <c r="AB129" i="12"/>
  <c r="AI129" i="12" s="1"/>
  <c r="AF130" i="12"/>
  <c r="AG130" i="12" s="1"/>
  <c r="AS130" i="12" s="1"/>
  <c r="AT130" i="12" s="1"/>
  <c r="T130" i="12"/>
  <c r="W133" i="12"/>
  <c r="AI134" i="12"/>
  <c r="AC134" i="12"/>
  <c r="X134" i="12"/>
  <c r="M136" i="12"/>
  <c r="AL139" i="12"/>
  <c r="AA139" i="12"/>
  <c r="S141" i="12"/>
  <c r="AL145" i="12"/>
  <c r="AD145" i="12"/>
  <c r="AK145" i="12"/>
  <c r="AA145" i="12"/>
  <c r="AB149" i="12"/>
  <c r="AI149" i="12" s="1"/>
  <c r="AF153" i="12"/>
  <c r="AG153" i="12" s="1"/>
  <c r="AH153" i="12" s="1"/>
  <c r="AH158" i="12"/>
  <c r="S167" i="12"/>
  <c r="BM168" i="12"/>
  <c r="BN168" i="12" s="1"/>
  <c r="AZ169" i="12"/>
  <c r="AH173" i="12"/>
  <c r="AZ173" i="12"/>
  <c r="AL177" i="12"/>
  <c r="AD177" i="12"/>
  <c r="BM182" i="12"/>
  <c r="BN182" i="12" s="1"/>
  <c r="AI186" i="12"/>
  <c r="AC186" i="12"/>
  <c r="AF198" i="12"/>
  <c r="AG198" i="12" s="1"/>
  <c r="AH198" i="12" s="1"/>
  <c r="BM205" i="12"/>
  <c r="BN205" i="12" s="1"/>
  <c r="M225" i="12"/>
  <c r="O225" i="12" s="1"/>
  <c r="P225" i="12" s="1"/>
  <c r="AM225" i="12" s="1"/>
  <c r="AM11" i="12"/>
  <c r="AM21" i="12" s="1"/>
  <c r="Z50" i="12"/>
  <c r="AF23" i="12"/>
  <c r="AB25" i="12"/>
  <c r="AZ26" i="12"/>
  <c r="AC27" i="12"/>
  <c r="X30" i="12"/>
  <c r="AF30" i="12"/>
  <c r="T31" i="12"/>
  <c r="X32" i="12"/>
  <c r="AF32" i="12"/>
  <c r="BG33" i="12"/>
  <c r="BH33" i="12" s="1"/>
  <c r="Y34" i="12"/>
  <c r="BG35" i="12"/>
  <c r="BH35" i="12" s="1"/>
  <c r="Y36" i="12"/>
  <c r="BG37" i="12"/>
  <c r="BH37" i="12" s="1"/>
  <c r="Y38" i="12"/>
  <c r="AH39" i="12"/>
  <c r="AS40" i="12"/>
  <c r="AH41" i="12"/>
  <c r="W42" i="12"/>
  <c r="X42" i="12" s="1"/>
  <c r="U43" i="12"/>
  <c r="AC43" i="12"/>
  <c r="S46" i="12"/>
  <c r="AA46" i="12"/>
  <c r="AB46" i="12" s="1"/>
  <c r="P47" i="12"/>
  <c r="AM47" i="12" s="1"/>
  <c r="Y47" i="12"/>
  <c r="AS48" i="12"/>
  <c r="AH54" i="12"/>
  <c r="AH55" i="12"/>
  <c r="AH56" i="12"/>
  <c r="AD57" i="12"/>
  <c r="AC58" i="12"/>
  <c r="BG58" i="12"/>
  <c r="BH58" i="12" s="1"/>
  <c r="AD59" i="12"/>
  <c r="U61" i="12"/>
  <c r="AC61" i="12"/>
  <c r="Z69" i="12"/>
  <c r="AA62" i="12"/>
  <c r="AB62" i="12" s="1"/>
  <c r="X63" i="12"/>
  <c r="AI64" i="12"/>
  <c r="X65" i="12"/>
  <c r="Y65" i="12" s="1"/>
  <c r="S66" i="12"/>
  <c r="AA66" i="12"/>
  <c r="AB66" i="12" s="1"/>
  <c r="AR68" i="12"/>
  <c r="R142" i="12"/>
  <c r="S72" i="12"/>
  <c r="Z142" i="12"/>
  <c r="AL72" i="12"/>
  <c r="AK72" i="12"/>
  <c r="AA72" i="12"/>
  <c r="AH73" i="12"/>
  <c r="AC74" i="12"/>
  <c r="AZ74" i="12"/>
  <c r="AD76" i="12"/>
  <c r="AD142" i="12" s="1"/>
  <c r="AF79" i="12"/>
  <c r="AG79" i="12" s="1"/>
  <c r="AL80" i="12"/>
  <c r="AK80" i="12"/>
  <c r="AA80" i="12"/>
  <c r="AB80" i="12" s="1"/>
  <c r="AH81" i="12"/>
  <c r="AC82" i="12"/>
  <c r="AZ82" i="12"/>
  <c r="BA82" i="12" s="1"/>
  <c r="AD84" i="12"/>
  <c r="AF87" i="12"/>
  <c r="AG87" i="12" s="1"/>
  <c r="AL88" i="12"/>
  <c r="AK88" i="12"/>
  <c r="AA88" i="12"/>
  <c r="AB88" i="12" s="1"/>
  <c r="AH89" i="12"/>
  <c r="AC90" i="12"/>
  <c r="AZ90" i="12"/>
  <c r="AD92" i="12"/>
  <c r="X94" i="12"/>
  <c r="AB96" i="12"/>
  <c r="AI96" i="12" s="1"/>
  <c r="AL98" i="12"/>
  <c r="AD98" i="12"/>
  <c r="AK98" i="12"/>
  <c r="AA98" i="12"/>
  <c r="AD100" i="12"/>
  <c r="AF102" i="12"/>
  <c r="AG102" i="12" s="1"/>
  <c r="AB102" i="12" s="1"/>
  <c r="AS103" i="12"/>
  <c r="AI105" i="12"/>
  <c r="AC105" i="12"/>
  <c r="T108" i="12"/>
  <c r="AI109" i="12"/>
  <c r="AC109" i="12"/>
  <c r="W111" i="12"/>
  <c r="X111" i="12" s="1"/>
  <c r="Y111" i="12" s="1"/>
  <c r="AC112" i="12"/>
  <c r="Y114" i="12"/>
  <c r="AC115" i="12"/>
  <c r="AL115" i="12"/>
  <c r="AB115" i="12" s="1"/>
  <c r="AI115" i="12" s="1"/>
  <c r="M117" i="12"/>
  <c r="U118" i="12"/>
  <c r="AH118" i="12"/>
  <c r="T124" i="12"/>
  <c r="T126" i="12"/>
  <c r="P127" i="12"/>
  <c r="AM127" i="12" s="1"/>
  <c r="W129" i="12"/>
  <c r="AB133" i="12"/>
  <c r="AI133" i="12" s="1"/>
  <c r="AG134" i="12"/>
  <c r="S135" i="12"/>
  <c r="AF137" i="12"/>
  <c r="X140" i="12"/>
  <c r="AC141" i="12"/>
  <c r="AL141" i="12"/>
  <c r="AB141" i="12" s="1"/>
  <c r="AI141" i="12" s="1"/>
  <c r="BL142" i="12"/>
  <c r="BM144" i="12"/>
  <c r="AZ146" i="12"/>
  <c r="BA146" i="12" s="1"/>
  <c r="AT146" i="12"/>
  <c r="AK147" i="12"/>
  <c r="Y149" i="12"/>
  <c r="W149" i="12"/>
  <c r="X149" i="12" s="1"/>
  <c r="T149" i="12" s="1"/>
  <c r="K149" i="12" s="1"/>
  <c r="AA151" i="12"/>
  <c r="AS153" i="12"/>
  <c r="AA155" i="12"/>
  <c r="AS157" i="12"/>
  <c r="AT157" i="12" s="1"/>
  <c r="W161" i="12"/>
  <c r="X161" i="12" s="1"/>
  <c r="T161" i="12" s="1"/>
  <c r="K161" i="12" s="1"/>
  <c r="AH163" i="12"/>
  <c r="AZ163" i="12"/>
  <c r="AL167" i="12"/>
  <c r="AD167" i="12"/>
  <c r="X169" i="12"/>
  <c r="Y169" i="12" s="1"/>
  <c r="AL171" i="12"/>
  <c r="AD171" i="12"/>
  <c r="BM179" i="12"/>
  <c r="BN179" i="12" s="1"/>
  <c r="AF197" i="12"/>
  <c r="AG197" i="12" s="1"/>
  <c r="AH197" i="12"/>
  <c r="AF199" i="12"/>
  <c r="AG199" i="12" s="1"/>
  <c r="AH199" i="12"/>
  <c r="AB200" i="12"/>
  <c r="BM203" i="12"/>
  <c r="BN203" i="12" s="1"/>
  <c r="M221" i="12"/>
  <c r="P221" i="12"/>
  <c r="AM221" i="12" s="1"/>
  <c r="BM251" i="12"/>
  <c r="BN251" i="12" s="1"/>
  <c r="AZ259" i="12"/>
  <c r="M261" i="12"/>
  <c r="AF251" i="12"/>
  <c r="AG251" i="12" s="1"/>
  <c r="T251" i="12"/>
  <c r="K251" i="12" s="1"/>
  <c r="O251" i="12" s="1"/>
  <c r="P251" i="12" s="1"/>
  <c r="AM251" i="12" s="1"/>
  <c r="M277" i="12"/>
  <c r="AD28" i="12"/>
  <c r="AH40" i="12"/>
  <c r="AS96" i="12"/>
  <c r="AC103" i="12"/>
  <c r="AC110" i="12"/>
  <c r="X112" i="12"/>
  <c r="T112" i="12" s="1"/>
  <c r="AF112" i="12"/>
  <c r="AG112" i="12" s="1"/>
  <c r="AS112" i="12"/>
  <c r="U114" i="12"/>
  <c r="BG114" i="12"/>
  <c r="BH114" i="12" s="1"/>
  <c r="AL116" i="12"/>
  <c r="AA116" i="12"/>
  <c r="AC118" i="12"/>
  <c r="AF120" i="12"/>
  <c r="AF121" i="12"/>
  <c r="U122" i="12"/>
  <c r="BG122" i="12"/>
  <c r="BH122" i="12" s="1"/>
  <c r="AF123" i="12"/>
  <c r="AF125" i="12"/>
  <c r="AG125" i="12" s="1"/>
  <c r="AH125" i="12" s="1"/>
  <c r="BG126" i="12"/>
  <c r="BH126" i="12" s="1"/>
  <c r="AF127" i="12"/>
  <c r="AG127" i="12" s="1"/>
  <c r="AH127" i="12" s="1"/>
  <c r="AE128" i="12"/>
  <c r="AE130" i="12"/>
  <c r="AE132" i="12"/>
  <c r="AE136" i="12"/>
  <c r="AF141" i="12"/>
  <c r="AG141" i="12" s="1"/>
  <c r="AH141" i="12" s="1"/>
  <c r="BG146" i="12"/>
  <c r="BH146" i="12" s="1"/>
  <c r="AS149" i="12"/>
  <c r="AL153" i="12"/>
  <c r="AL157" i="12"/>
  <c r="AS161" i="12"/>
  <c r="AC163" i="12"/>
  <c r="AL163" i="12"/>
  <c r="BG166" i="12"/>
  <c r="BH166" i="12" s="1"/>
  <c r="AL169" i="12"/>
  <c r="AL173" i="12"/>
  <c r="AF180" i="12"/>
  <c r="AG180" i="12" s="1"/>
  <c r="AH180" i="12" s="1"/>
  <c r="AS182" i="12"/>
  <c r="AF183" i="12"/>
  <c r="AG183" i="12" s="1"/>
  <c r="AH183" i="12" s="1"/>
  <c r="AH184" i="12"/>
  <c r="AF184" i="12"/>
  <c r="AG184" i="12" s="1"/>
  <c r="AS184" i="12"/>
  <c r="BM187" i="12"/>
  <c r="BN187" i="12" s="1"/>
  <c r="AI194" i="12"/>
  <c r="AC194" i="12"/>
  <c r="AT194" i="12"/>
  <c r="AZ194" i="12"/>
  <c r="BA194" i="12" s="1"/>
  <c r="AS197" i="12"/>
  <c r="X201" i="12"/>
  <c r="Y201" i="12" s="1"/>
  <c r="AB207" i="12"/>
  <c r="AS207" i="12"/>
  <c r="S214" i="12"/>
  <c r="AC229" i="12"/>
  <c r="X229" i="12"/>
  <c r="AH230" i="12"/>
  <c r="AF230" i="12"/>
  <c r="W236" i="12"/>
  <c r="X236" i="12" s="1"/>
  <c r="Y236" i="12" s="1"/>
  <c r="BG245" i="12"/>
  <c r="BH245" i="12" s="1"/>
  <c r="BA245" i="12"/>
  <c r="S246" i="12"/>
  <c r="T246" i="12" s="1"/>
  <c r="K246" i="12" s="1"/>
  <c r="O246" i="12" s="1"/>
  <c r="P246" i="12" s="1"/>
  <c r="AM246" i="12" s="1"/>
  <c r="AH44" i="12"/>
  <c r="AH48" i="12"/>
  <c r="AD53" i="12"/>
  <c r="AR142" i="12"/>
  <c r="G344" i="12"/>
  <c r="AA28" i="12"/>
  <c r="AF33" i="12"/>
  <c r="AS94" i="12"/>
  <c r="AH95" i="12"/>
  <c r="AC96" i="12"/>
  <c r="AL96" i="12"/>
  <c r="W100" i="12"/>
  <c r="AC102" i="12"/>
  <c r="Y103" i="12"/>
  <c r="AF105" i="12"/>
  <c r="AG105" i="12" s="1"/>
  <c r="T105" i="12"/>
  <c r="AF107" i="12"/>
  <c r="AG107" i="12" s="1"/>
  <c r="T107" i="12"/>
  <c r="AF109" i="12"/>
  <c r="AG109" i="12" s="1"/>
  <c r="T109" i="12"/>
  <c r="Y110" i="12"/>
  <c r="S111" i="12"/>
  <c r="AF111" i="12" s="1"/>
  <c r="AG111" i="12" s="1"/>
  <c r="AA111" i="12"/>
  <c r="AB111" i="12" s="1"/>
  <c r="AI111" i="12" s="1"/>
  <c r="AL111" i="12"/>
  <c r="Y112" i="12"/>
  <c r="AH112" i="12"/>
  <c r="P114" i="12"/>
  <c r="AM114" i="12" s="1"/>
  <c r="AH114" i="12"/>
  <c r="W115" i="12"/>
  <c r="X115" i="12" s="1"/>
  <c r="Y115" i="12" s="1"/>
  <c r="AF115" i="12"/>
  <c r="AG115" i="12" s="1"/>
  <c r="AS115" i="12" s="1"/>
  <c r="Y118" i="12"/>
  <c r="S119" i="12"/>
  <c r="AA119" i="12"/>
  <c r="AB119" i="12" s="1"/>
  <c r="AC119" i="12" s="1"/>
  <c r="AL119" i="12"/>
  <c r="P122" i="12"/>
  <c r="AM122" i="12" s="1"/>
  <c r="AH122" i="12"/>
  <c r="W123" i="12"/>
  <c r="AE124" i="12"/>
  <c r="W125" i="12"/>
  <c r="X125" i="12" s="1"/>
  <c r="T125" i="12" s="1"/>
  <c r="K125" i="12" s="1"/>
  <c r="O125" i="12" s="1"/>
  <c r="P125" i="12" s="1"/>
  <c r="AM125" i="12" s="1"/>
  <c r="AE125" i="12"/>
  <c r="AS125" i="12"/>
  <c r="AE126" i="12"/>
  <c r="W127" i="12"/>
  <c r="X127" i="12" s="1"/>
  <c r="T127" i="12" s="1"/>
  <c r="K127" i="12" s="1"/>
  <c r="O127" i="12" s="1"/>
  <c r="AE127" i="12"/>
  <c r="AS127" i="12"/>
  <c r="AZ128" i="12"/>
  <c r="AC129" i="12"/>
  <c r="AL129" i="12"/>
  <c r="AZ130" i="12"/>
  <c r="BA130" i="12" s="1"/>
  <c r="AC131" i="12"/>
  <c r="AL131" i="12"/>
  <c r="AB131" i="12" s="1"/>
  <c r="AI131" i="12" s="1"/>
  <c r="AZ132" i="12"/>
  <c r="BA132" i="12" s="1"/>
  <c r="AC133" i="12"/>
  <c r="AL133" i="12"/>
  <c r="AF135" i="12"/>
  <c r="AZ136" i="12"/>
  <c r="BA136" i="12" s="1"/>
  <c r="AL137" i="12"/>
  <c r="AB137" i="12" s="1"/>
  <c r="AI137" i="12" s="1"/>
  <c r="AF139" i="12"/>
  <c r="AH140" i="12"/>
  <c r="W141" i="12"/>
  <c r="X141" i="12" s="1"/>
  <c r="Y141" i="12" s="1"/>
  <c r="AE141" i="12"/>
  <c r="AS141" i="12"/>
  <c r="BF309" i="12"/>
  <c r="W147" i="12"/>
  <c r="AH148" i="12"/>
  <c r="U149" i="12"/>
  <c r="AC149" i="12"/>
  <c r="AL149" i="12"/>
  <c r="W151" i="12"/>
  <c r="S153" i="12"/>
  <c r="AA153" i="12"/>
  <c r="AB153" i="12" s="1"/>
  <c r="AI153" i="12" s="1"/>
  <c r="AK153" i="12"/>
  <c r="W155" i="12"/>
  <c r="S157" i="12"/>
  <c r="AA157" i="12"/>
  <c r="AB157" i="12" s="1"/>
  <c r="AK157" i="12"/>
  <c r="U161" i="12"/>
  <c r="AC161" i="12"/>
  <c r="AL161" i="12"/>
  <c r="S163" i="12"/>
  <c r="AA163" i="12"/>
  <c r="AB163" i="12" s="1"/>
  <c r="AI163" i="12" s="1"/>
  <c r="AK163" i="12"/>
  <c r="W167" i="12"/>
  <c r="S169" i="12"/>
  <c r="AA169" i="12"/>
  <c r="AB169" i="12" s="1"/>
  <c r="AI169" i="12" s="1"/>
  <c r="AK169" i="12"/>
  <c r="W171" i="12"/>
  <c r="S173" i="12"/>
  <c r="AA173" i="12"/>
  <c r="AB173" i="12" s="1"/>
  <c r="AI173" i="12" s="1"/>
  <c r="AK173" i="12"/>
  <c r="W177" i="12"/>
  <c r="S180" i="12"/>
  <c r="AB183" i="12"/>
  <c r="AS183" i="12"/>
  <c r="AB184" i="12"/>
  <c r="AC185" i="12"/>
  <c r="BG189" i="12"/>
  <c r="BH189" i="12" s="1"/>
  <c r="BM189" i="12"/>
  <c r="BN189" i="12" s="1"/>
  <c r="AF190" i="12"/>
  <c r="AG190" i="12" s="1"/>
  <c r="AB190" i="12" s="1"/>
  <c r="AF191" i="12"/>
  <c r="AG191" i="12" s="1"/>
  <c r="AS191" i="12" s="1"/>
  <c r="AF192" i="12"/>
  <c r="AG192" i="12" s="1"/>
  <c r="AB192" i="12" s="1"/>
  <c r="BM195" i="12"/>
  <c r="BN195" i="12" s="1"/>
  <c r="AB202" i="12"/>
  <c r="AS202" i="12"/>
  <c r="AS205" i="12"/>
  <c r="AF209" i="12"/>
  <c r="AG209" i="12" s="1"/>
  <c r="AS209" i="12" s="1"/>
  <c r="AT209" i="12" s="1"/>
  <c r="AT212" i="12"/>
  <c r="AZ212" i="12"/>
  <c r="K227" i="12"/>
  <c r="O227" i="12" s="1"/>
  <c r="U227" i="12"/>
  <c r="AC233" i="12"/>
  <c r="X233" i="12"/>
  <c r="AD97" i="12"/>
  <c r="AD99" i="12"/>
  <c r="AD101" i="12"/>
  <c r="AH124" i="12"/>
  <c r="AH126" i="12"/>
  <c r="AH128" i="12"/>
  <c r="AH130" i="12"/>
  <c r="AH132" i="12"/>
  <c r="AH134" i="12"/>
  <c r="AH136" i="12"/>
  <c r="AH138" i="12"/>
  <c r="R309" i="12"/>
  <c r="V309" i="12"/>
  <c r="Z309" i="12"/>
  <c r="AD144" i="12"/>
  <c r="AY309" i="12"/>
  <c r="AY340" i="12" s="1"/>
  <c r="AD150" i="12"/>
  <c r="AD152" i="12"/>
  <c r="AD154" i="12"/>
  <c r="AD156" i="12"/>
  <c r="AD160" i="12"/>
  <c r="AD162" i="12"/>
  <c r="AD168" i="12"/>
  <c r="AD170" i="12"/>
  <c r="AD172" i="12"/>
  <c r="AD174" i="12"/>
  <c r="BL340" i="12"/>
  <c r="AD176" i="12"/>
  <c r="AD178" i="12"/>
  <c r="AB182" i="12"/>
  <c r="X183" i="12"/>
  <c r="Y183" i="12" s="1"/>
  <c r="T185" i="12"/>
  <c r="X186" i="12"/>
  <c r="AS187" i="12"/>
  <c r="AH188" i="12"/>
  <c r="AB189" i="12"/>
  <c r="T193" i="12"/>
  <c r="X194" i="12"/>
  <c r="Y194" i="12" s="1"/>
  <c r="AS195" i="12"/>
  <c r="AH196" i="12"/>
  <c r="AB197" i="12"/>
  <c r="AB198" i="12"/>
  <c r="AS198" i="12"/>
  <c r="T201" i="12"/>
  <c r="X202" i="12"/>
  <c r="Y202" i="12" s="1"/>
  <c r="AS203" i="12"/>
  <c r="AH204" i="12"/>
  <c r="AB205" i="12"/>
  <c r="AB206" i="12"/>
  <c r="AS206" i="12"/>
  <c r="X207" i="12"/>
  <c r="Y207" i="12" s="1"/>
  <c r="W208" i="12"/>
  <c r="X209" i="12"/>
  <c r="W210" i="12"/>
  <c r="W218" i="12"/>
  <c r="AT220" i="12"/>
  <c r="AZ220" i="12"/>
  <c r="K221" i="12"/>
  <c r="O221" i="12" s="1"/>
  <c r="U221" i="12"/>
  <c r="AT222" i="12"/>
  <c r="AZ222" i="12"/>
  <c r="K223" i="12"/>
  <c r="O223" i="12" s="1"/>
  <c r="P223" i="12" s="1"/>
  <c r="AM223" i="12" s="1"/>
  <c r="U223" i="12"/>
  <c r="AT224" i="12"/>
  <c r="AZ224" i="12"/>
  <c r="Y226" i="12"/>
  <c r="W226" i="12"/>
  <c r="X226" i="12" s="1"/>
  <c r="AA228" i="12"/>
  <c r="AB228" i="12" s="1"/>
  <c r="AC228" i="12" s="1"/>
  <c r="Y230" i="12"/>
  <c r="W230" i="12"/>
  <c r="X230" i="12" s="1"/>
  <c r="BA232" i="12"/>
  <c r="BG232" i="12"/>
  <c r="BH232" i="12" s="1"/>
  <c r="AH234" i="12"/>
  <c r="AC255" i="12"/>
  <c r="AI255" i="12"/>
  <c r="AA99" i="12"/>
  <c r="AA101" i="12"/>
  <c r="AA121" i="12"/>
  <c r="AB121" i="12" s="1"/>
  <c r="S144" i="12"/>
  <c r="W144" i="12"/>
  <c r="AA144" i="12"/>
  <c r="AK144" i="12"/>
  <c r="AR309" i="12"/>
  <c r="AR340" i="12" s="1"/>
  <c r="AA150" i="12"/>
  <c r="AA162" i="12"/>
  <c r="AA174" i="12"/>
  <c r="BF340" i="12"/>
  <c r="BM175" i="12"/>
  <c r="BN175" i="12" s="1"/>
  <c r="AA176" i="12"/>
  <c r="AA178" i="12"/>
  <c r="AB180" i="12"/>
  <c r="BG181" i="12"/>
  <c r="BH181" i="12" s="1"/>
  <c r="X182" i="12"/>
  <c r="Y182" i="12" s="1"/>
  <c r="T183" i="12"/>
  <c r="X184" i="12"/>
  <c r="Y184" i="12" s="1"/>
  <c r="AS185" i="12"/>
  <c r="AH186" i="12"/>
  <c r="BG186" i="12"/>
  <c r="BH186" i="12" s="1"/>
  <c r="AB187" i="12"/>
  <c r="X187" i="12" s="1"/>
  <c r="AB188" i="12"/>
  <c r="AS188" i="12"/>
  <c r="X189" i="12"/>
  <c r="Y189" i="12" s="1"/>
  <c r="AS193" i="12"/>
  <c r="AH194" i="12"/>
  <c r="BG194" i="12"/>
  <c r="BH194" i="12" s="1"/>
  <c r="AB195" i="12"/>
  <c r="AB196" i="12"/>
  <c r="AS196" i="12"/>
  <c r="X197" i="12"/>
  <c r="Y197" i="12" s="1"/>
  <c r="X200" i="12"/>
  <c r="Y200" i="12" s="1"/>
  <c r="AS201" i="12"/>
  <c r="AH202" i="12"/>
  <c r="AB203" i="12"/>
  <c r="X203" i="12" s="1"/>
  <c r="AB204" i="12"/>
  <c r="X204" i="12" s="1"/>
  <c r="AS204" i="12"/>
  <c r="X205" i="12"/>
  <c r="Y205" i="12" s="1"/>
  <c r="T207" i="12"/>
  <c r="AL214" i="12"/>
  <c r="AD214" i="12"/>
  <c r="AK214" i="12"/>
  <c r="AA214" i="12"/>
  <c r="AH216" i="12"/>
  <c r="AF216" i="12"/>
  <c r="AG216" i="12" s="1"/>
  <c r="AB216" i="12" s="1"/>
  <c r="BM217" i="12"/>
  <c r="BN217" i="12" s="1"/>
  <c r="AF222" i="12"/>
  <c r="AF224" i="12"/>
  <c r="BG225" i="12"/>
  <c r="BH225" i="12" s="1"/>
  <c r="BM225" i="12"/>
  <c r="BN225" i="12" s="1"/>
  <c r="S228" i="12"/>
  <c r="BG229" i="12"/>
  <c r="BH229" i="12" s="1"/>
  <c r="BM229" i="12"/>
  <c r="BN229" i="12" s="1"/>
  <c r="X231" i="12"/>
  <c r="U237" i="12"/>
  <c r="S238" i="12"/>
  <c r="AH242" i="12"/>
  <c r="AF242" i="12"/>
  <c r="AF243" i="12"/>
  <c r="T243" i="12"/>
  <c r="K243" i="12" s="1"/>
  <c r="O243" i="12" s="1"/>
  <c r="AL182" i="12"/>
  <c r="AL184" i="12"/>
  <c r="AL186" i="12"/>
  <c r="AL188" i="12"/>
  <c r="AL190" i="12"/>
  <c r="AL192" i="12"/>
  <c r="AL194" i="12"/>
  <c r="AL196" i="12"/>
  <c r="AL198" i="12"/>
  <c r="AL200" i="12"/>
  <c r="AL202" i="12"/>
  <c r="AL204" i="12"/>
  <c r="AL206" i="12"/>
  <c r="AK209" i="12"/>
  <c r="AA209" i="12"/>
  <c r="AB209" i="12" s="1"/>
  <c r="AS210" i="12"/>
  <c r="AT210" i="12" s="1"/>
  <c r="AL212" i="12"/>
  <c r="AS218" i="12"/>
  <c r="AC220" i="12"/>
  <c r="BG221" i="12"/>
  <c r="BH221" i="12" s="1"/>
  <c r="BG223" i="12"/>
  <c r="BH223" i="12" s="1"/>
  <c r="Y224" i="12"/>
  <c r="P227" i="12"/>
  <c r="AM227" i="12" s="1"/>
  <c r="BG228" i="12"/>
  <c r="BH228" i="12" s="1"/>
  <c r="U232" i="12"/>
  <c r="AC232" i="12"/>
  <c r="AZ233" i="12"/>
  <c r="BA233" i="12" s="1"/>
  <c r="AT233" i="12"/>
  <c r="S234" i="12"/>
  <c r="BG234" i="12"/>
  <c r="BH234" i="12" s="1"/>
  <c r="BG238" i="12"/>
  <c r="BH238" i="12" s="1"/>
  <c r="W242" i="12"/>
  <c r="X242" i="12" s="1"/>
  <c r="Y242" i="12" s="1"/>
  <c r="P243" i="12"/>
  <c r="AM243" i="12" s="1"/>
  <c r="BG246" i="12"/>
  <c r="BH246" i="12" s="1"/>
  <c r="W250" i="12"/>
  <c r="X250" i="12" s="1"/>
  <c r="Y250" i="12"/>
  <c r="AC254" i="12"/>
  <c r="AI254" i="12"/>
  <c r="AG255" i="12"/>
  <c r="P256" i="12"/>
  <c r="AM256" i="12" s="1"/>
  <c r="M256" i="12"/>
  <c r="AI258" i="12"/>
  <c r="AC258" i="12"/>
  <c r="AF260" i="12"/>
  <c r="AC261" i="12"/>
  <c r="AI261" i="12"/>
  <c r="X268" i="12"/>
  <c r="AI268" i="12"/>
  <c r="AC268" i="12"/>
  <c r="AI274" i="12"/>
  <c r="AC274" i="12"/>
  <c r="AF276" i="12"/>
  <c r="AC277" i="12"/>
  <c r="AI277" i="12"/>
  <c r="AH281" i="12"/>
  <c r="AE281" i="12"/>
  <c r="AS281" i="12"/>
  <c r="M286" i="12"/>
  <c r="AF290" i="12"/>
  <c r="AC290" i="12"/>
  <c r="AI290" i="12"/>
  <c r="AF318" i="12"/>
  <c r="AG318" i="12" s="1"/>
  <c r="AS318" i="12" s="1"/>
  <c r="AT318" i="12" s="1"/>
  <c r="BM184" i="12"/>
  <c r="BN184" i="12" s="1"/>
  <c r="BM186" i="12"/>
  <c r="BN186" i="12" s="1"/>
  <c r="BM188" i="12"/>
  <c r="BN188" i="12" s="1"/>
  <c r="BM190" i="12"/>
  <c r="BN190" i="12" s="1"/>
  <c r="BM192" i="12"/>
  <c r="BN192" i="12" s="1"/>
  <c r="BM194" i="12"/>
  <c r="BN194" i="12" s="1"/>
  <c r="BM196" i="12"/>
  <c r="BN196" i="12" s="1"/>
  <c r="BM198" i="12"/>
  <c r="BN198" i="12" s="1"/>
  <c r="BM200" i="12"/>
  <c r="BN200" i="12" s="1"/>
  <c r="BM202" i="12"/>
  <c r="BN202" i="12" s="1"/>
  <c r="BM204" i="12"/>
  <c r="BN204" i="12" s="1"/>
  <c r="BM206" i="12"/>
  <c r="BN206" i="12" s="1"/>
  <c r="AD208" i="12"/>
  <c r="AZ209" i="12"/>
  <c r="BA209" i="12" s="1"/>
  <c r="AC210" i="12"/>
  <c r="AL210" i="12"/>
  <c r="AB212" i="12"/>
  <c r="AI212" i="12" s="1"/>
  <c r="AS216" i="12"/>
  <c r="AL220" i="12"/>
  <c r="AB220" i="12"/>
  <c r="AI220" i="12" s="1"/>
  <c r="X222" i="12"/>
  <c r="Y222" i="12" s="1"/>
  <c r="X224" i="12"/>
  <c r="T224" i="12" s="1"/>
  <c r="AZ225" i="12"/>
  <c r="BA225" i="12" s="1"/>
  <c r="AC226" i="12"/>
  <c r="BG227" i="12"/>
  <c r="BH227" i="12" s="1"/>
  <c r="AZ229" i="12"/>
  <c r="BA229" i="12" s="1"/>
  <c r="U230" i="12"/>
  <c r="AC230" i="12"/>
  <c r="P232" i="12"/>
  <c r="AM232" i="12" s="1"/>
  <c r="T232" i="12"/>
  <c r="K232" i="12" s="1"/>
  <c r="O232" i="12" s="1"/>
  <c r="M233" i="12"/>
  <c r="W234" i="12"/>
  <c r="X234" i="12" s="1"/>
  <c r="Y234" i="12" s="1"/>
  <c r="AA238" i="12"/>
  <c r="AB238" i="12" s="1"/>
  <c r="AC238" i="12" s="1"/>
  <c r="X239" i="12"/>
  <c r="T239" i="12" s="1"/>
  <c r="K239" i="12" s="1"/>
  <c r="O239" i="12" s="1"/>
  <c r="AT241" i="12"/>
  <c r="AZ241" i="12"/>
  <c r="AT243" i="12"/>
  <c r="AZ243" i="12"/>
  <c r="AA246" i="12"/>
  <c r="AB246" i="12" s="1"/>
  <c r="AC246" i="12" s="1"/>
  <c r="X247" i="12"/>
  <c r="T247" i="12" s="1"/>
  <c r="K247" i="12" s="1"/>
  <c r="O247" i="12" s="1"/>
  <c r="AT249" i="12"/>
  <c r="AZ249" i="12"/>
  <c r="AS252" i="12"/>
  <c r="AT252" i="12" s="1"/>
  <c r="AE252" i="12"/>
  <c r="AH252" i="12"/>
  <c r="Y253" i="12"/>
  <c r="W253" i="12"/>
  <c r="X253" i="12" s="1"/>
  <c r="W257" i="12"/>
  <c r="X257" i="12" s="1"/>
  <c r="Y257" i="12" s="1"/>
  <c r="AG258" i="12"/>
  <c r="BM261" i="12"/>
  <c r="BN261" i="12" s="1"/>
  <c r="T266" i="12"/>
  <c r="K266" i="12" s="1"/>
  <c r="AG274" i="12"/>
  <c r="BM277" i="12"/>
  <c r="BN277" i="12" s="1"/>
  <c r="BM286" i="12"/>
  <c r="BN286" i="12" s="1"/>
  <c r="W291" i="12"/>
  <c r="X321" i="12"/>
  <c r="Y321" i="12" s="1"/>
  <c r="AL208" i="12"/>
  <c r="AA210" i="12"/>
  <c r="AB210" i="12" s="1"/>
  <c r="AI210" i="12" s="1"/>
  <c r="AK210" i="12"/>
  <c r="AH212" i="12"/>
  <c r="W214" i="12"/>
  <c r="AL216" i="12"/>
  <c r="AL218" i="12"/>
  <c r="AB218" i="12"/>
  <c r="AI218" i="12" s="1"/>
  <c r="AH220" i="12"/>
  <c r="AC222" i="12"/>
  <c r="AC224" i="12"/>
  <c r="P226" i="12"/>
  <c r="AM226" i="12" s="1"/>
  <c r="T226" i="12"/>
  <c r="K226" i="12" s="1"/>
  <c r="O226" i="12" s="1"/>
  <c r="X228" i="12"/>
  <c r="Y228" i="12" s="1"/>
  <c r="P230" i="12"/>
  <c r="AM230" i="12" s="1"/>
  <c r="T230" i="12"/>
  <c r="K230" i="12" s="1"/>
  <c r="O230" i="12" s="1"/>
  <c r="BG231" i="12"/>
  <c r="BH231" i="12" s="1"/>
  <c r="Y232" i="12"/>
  <c r="AC234" i="12"/>
  <c r="AA234" i="12"/>
  <c r="AB234" i="12" s="1"/>
  <c r="X235" i="12"/>
  <c r="AZ235" i="12"/>
  <c r="BA235" i="12" s="1"/>
  <c r="AT235" i="12"/>
  <c r="S236" i="12"/>
  <c r="BM236" i="12"/>
  <c r="BN236" i="12" s="1"/>
  <c r="X237" i="12"/>
  <c r="AC241" i="12"/>
  <c r="M244" i="12"/>
  <c r="BM244" i="12"/>
  <c r="BN244" i="12" s="1"/>
  <c r="BG244" i="12"/>
  <c r="BH244" i="12" s="1"/>
  <c r="X245" i="12"/>
  <c r="Y245" i="12" s="1"/>
  <c r="AC249" i="12"/>
  <c r="AC269" i="12"/>
  <c r="AI269" i="12"/>
  <c r="AG269" i="12" s="1"/>
  <c r="M272" i="12"/>
  <c r="AT280" i="12"/>
  <c r="AZ280" i="12"/>
  <c r="W286" i="12"/>
  <c r="AF288" i="12"/>
  <c r="BN311" i="12"/>
  <c r="AF316" i="12"/>
  <c r="AG316" i="12" s="1"/>
  <c r="AH316" i="12" s="1"/>
  <c r="T240" i="12"/>
  <c r="K240" i="12" s="1"/>
  <c r="O240" i="12" s="1"/>
  <c r="P240" i="12" s="1"/>
  <c r="AM240" i="12" s="1"/>
  <c r="Y241" i="12"/>
  <c r="AH244" i="12"/>
  <c r="AF244" i="12"/>
  <c r="U247" i="12"/>
  <c r="Y249" i="12"/>
  <c r="BM255" i="12"/>
  <c r="BN255" i="12" s="1"/>
  <c r="AG256" i="12"/>
  <c r="AI259" i="12"/>
  <c r="AG259" i="12" s="1"/>
  <c r="AC259" i="12"/>
  <c r="S262" i="12"/>
  <c r="S263" i="12"/>
  <c r="S265" i="12"/>
  <c r="AC265" i="12"/>
  <c r="AI265" i="12"/>
  <c r="M266" i="12"/>
  <c r="AG268" i="12"/>
  <c r="T273" i="12"/>
  <c r="Y273" i="12"/>
  <c r="AI275" i="12"/>
  <c r="AG275" i="12" s="1"/>
  <c r="AC275" i="12"/>
  <c r="S278" i="12"/>
  <c r="AF282" i="12"/>
  <c r="U283" i="12"/>
  <c r="AG283" i="12"/>
  <c r="AE283" i="12" s="1"/>
  <c r="X285" i="12"/>
  <c r="T285" i="12" s="1"/>
  <c r="K285" i="12" s="1"/>
  <c r="O285" i="12" s="1"/>
  <c r="M288" i="12"/>
  <c r="W288" i="12"/>
  <c r="AI298" i="12"/>
  <c r="AG298" i="12" s="1"/>
  <c r="X298" i="12"/>
  <c r="M302" i="12"/>
  <c r="BM313" i="12"/>
  <c r="BN313" i="12" s="1"/>
  <c r="AF314" i="12"/>
  <c r="AG314" i="12" s="1"/>
  <c r="AH314" i="12" s="1"/>
  <c r="W316" i="12"/>
  <c r="AD211" i="12"/>
  <c r="AD213" i="12"/>
  <c r="AD215" i="12"/>
  <c r="AD217" i="12"/>
  <c r="AD219" i="12"/>
  <c r="AH236" i="12"/>
  <c r="AF236" i="12"/>
  <c r="T237" i="12"/>
  <c r="K237" i="12" s="1"/>
  <c r="O237" i="12" s="1"/>
  <c r="P237" i="12" s="1"/>
  <c r="AM237" i="12" s="1"/>
  <c r="AC237" i="12"/>
  <c r="BG237" i="12"/>
  <c r="BH237" i="12" s="1"/>
  <c r="X238" i="12"/>
  <c r="Y238" i="12" s="1"/>
  <c r="AH238" i="12"/>
  <c r="AF238" i="12"/>
  <c r="P239" i="12"/>
  <c r="AM239" i="12" s="1"/>
  <c r="BA239" i="12"/>
  <c r="AC240" i="12"/>
  <c r="U241" i="12"/>
  <c r="T242" i="12"/>
  <c r="Y243" i="12"/>
  <c r="Y244" i="12"/>
  <c r="T245" i="12"/>
  <c r="K245" i="12" s="1"/>
  <c r="O245" i="12" s="1"/>
  <c r="P245" i="12" s="1"/>
  <c r="AM245" i="12" s="1"/>
  <c r="AC245" i="12"/>
  <c r="X246" i="12"/>
  <c r="Y246" i="12" s="1"/>
  <c r="AH246" i="12"/>
  <c r="AF246" i="12"/>
  <c r="P247" i="12"/>
  <c r="AM247" i="12" s="1"/>
  <c r="BA247" i="12"/>
  <c r="AC248" i="12"/>
  <c r="U249" i="12"/>
  <c r="T250" i="12"/>
  <c r="Y251" i="12"/>
  <c r="T252" i="12"/>
  <c r="K252" i="12" s="1"/>
  <c r="O252" i="12" s="1"/>
  <c r="P252" i="12" s="1"/>
  <c r="AM252" i="12" s="1"/>
  <c r="Y254" i="12"/>
  <c r="W254" i="12"/>
  <c r="X254" i="12" s="1"/>
  <c r="U256" i="12"/>
  <c r="AC256" i="12"/>
  <c r="AI256" i="12"/>
  <c r="X258" i="12"/>
  <c r="Y258" i="12" s="1"/>
  <c r="M260" i="12"/>
  <c r="S261" i="12"/>
  <c r="AC263" i="12"/>
  <c r="BM265" i="12"/>
  <c r="BN265" i="12" s="1"/>
  <c r="AE271" i="12"/>
  <c r="Y272" i="12"/>
  <c r="T272" i="12"/>
  <c r="AI272" i="12"/>
  <c r="AG272" i="12" s="1"/>
  <c r="X274" i="12"/>
  <c r="Y274" i="12" s="1"/>
  <c r="M276" i="12"/>
  <c r="S277" i="12"/>
  <c r="U279" i="12"/>
  <c r="AI279" i="12"/>
  <c r="X279" i="12"/>
  <c r="Y279" i="12" s="1"/>
  <c r="AC279" i="12"/>
  <c r="M281" i="12"/>
  <c r="M282" i="12"/>
  <c r="W282" i="12"/>
  <c r="AF284" i="12"/>
  <c r="U285" i="12"/>
  <c r="AG285" i="12"/>
  <c r="AH285" i="12" s="1"/>
  <c r="X287" i="12"/>
  <c r="T287" i="12" s="1"/>
  <c r="K287" i="12" s="1"/>
  <c r="O287" i="12" s="1"/>
  <c r="W289" i="12"/>
  <c r="AL295" i="12"/>
  <c r="AI296" i="12"/>
  <c r="AG296" i="12" s="1"/>
  <c r="AC296" i="12"/>
  <c r="AC298" i="12"/>
  <c r="AI300" i="12"/>
  <c r="AG300" i="12" s="1"/>
  <c r="AC300" i="12"/>
  <c r="X300" i="12"/>
  <c r="AA302" i="12"/>
  <c r="AB302" i="12" s="1"/>
  <c r="AL302" i="12"/>
  <c r="AG308" i="12"/>
  <c r="AS308" i="12" s="1"/>
  <c r="AT308" i="12" s="1"/>
  <c r="AA211" i="12"/>
  <c r="AA213" i="12"/>
  <c r="AA215" i="12"/>
  <c r="AA217" i="12"/>
  <c r="AA219" i="12"/>
  <c r="AZ236" i="12"/>
  <c r="BA236" i="12" s="1"/>
  <c r="Y237" i="12"/>
  <c r="AC239" i="12"/>
  <c r="X240" i="12"/>
  <c r="Y240" i="12" s="1"/>
  <c r="AH240" i="12"/>
  <c r="AF240" i="12"/>
  <c r="BG240" i="12"/>
  <c r="BH240" i="12" s="1"/>
  <c r="P241" i="12"/>
  <c r="AM241" i="12" s="1"/>
  <c r="U243" i="12"/>
  <c r="T244" i="12"/>
  <c r="AC247" i="12"/>
  <c r="X248" i="12"/>
  <c r="Y248" i="12" s="1"/>
  <c r="AH248" i="12"/>
  <c r="AF248" i="12"/>
  <c r="BG248" i="12"/>
  <c r="BH248" i="12" s="1"/>
  <c r="P249" i="12"/>
  <c r="AM249" i="12" s="1"/>
  <c r="Y252" i="12"/>
  <c r="S253" i="12"/>
  <c r="T255" i="12"/>
  <c r="T256" i="12"/>
  <c r="K256" i="12" s="1"/>
  <c r="O256" i="12" s="1"/>
  <c r="S257" i="12"/>
  <c r="BM258" i="12"/>
  <c r="BN258" i="12" s="1"/>
  <c r="X259" i="12"/>
  <c r="X261" i="12"/>
  <c r="Y261" i="12" s="1"/>
  <c r="M265" i="12"/>
  <c r="U266" i="12"/>
  <c r="AI266" i="12"/>
  <c r="AG266" i="12" s="1"/>
  <c r="AC266" i="12"/>
  <c r="AF267" i="12"/>
  <c r="AG267" i="12" s="1"/>
  <c r="T267" i="12"/>
  <c r="K267" i="12" s="1"/>
  <c r="O267" i="12" s="1"/>
  <c r="P267" i="12" s="1"/>
  <c r="AM267" i="12" s="1"/>
  <c r="T270" i="12"/>
  <c r="AF270" i="12"/>
  <c r="AG270" i="12" s="1"/>
  <c r="AI270" i="12"/>
  <c r="X270" i="12"/>
  <c r="Y270" i="12" s="1"/>
  <c r="AC270" i="12"/>
  <c r="O271" i="12"/>
  <c r="P271" i="12" s="1"/>
  <c r="AM271" i="12" s="1"/>
  <c r="AG273" i="12"/>
  <c r="AS273" i="12" s="1"/>
  <c r="BM274" i="12"/>
  <c r="BN274" i="12" s="1"/>
  <c r="X275" i="12"/>
  <c r="X277" i="12"/>
  <c r="Y277" i="12" s="1"/>
  <c r="AF279" i="12"/>
  <c r="AG279" i="12" s="1"/>
  <c r="T279" i="12"/>
  <c r="K279" i="12" s="1"/>
  <c r="O279" i="12" s="1"/>
  <c r="P279" i="12" s="1"/>
  <c r="AM279" i="12" s="1"/>
  <c r="Y283" i="12"/>
  <c r="M284" i="12"/>
  <c r="W284" i="12"/>
  <c r="AF286" i="12"/>
  <c r="U287" i="12"/>
  <c r="AG287" i="12"/>
  <c r="BM288" i="12"/>
  <c r="BN288" i="12" s="1"/>
  <c r="AL289" i="12"/>
  <c r="AA289" i="12"/>
  <c r="AH291" i="12"/>
  <c r="M294" i="12"/>
  <c r="K294" i="12"/>
  <c r="O294" i="12" s="1"/>
  <c r="P294" i="12" s="1"/>
  <c r="AM294" i="12" s="1"/>
  <c r="U294" i="12"/>
  <c r="S295" i="12"/>
  <c r="AA295" i="12"/>
  <c r="X296" i="12"/>
  <c r="BM296" i="12"/>
  <c r="BN296" i="12" s="1"/>
  <c r="AI304" i="12"/>
  <c r="AG304" i="12" s="1"/>
  <c r="AS304" i="12" s="1"/>
  <c r="AT304" i="12" s="1"/>
  <c r="AC304" i="12"/>
  <c r="AS323" i="12"/>
  <c r="AT323" i="12" s="1"/>
  <c r="AS259" i="12"/>
  <c r="AT259" i="12" s="1"/>
  <c r="AB264" i="12"/>
  <c r="X269" i="12"/>
  <c r="AS275" i="12"/>
  <c r="AT275" i="12" s="1"/>
  <c r="AC281" i="12"/>
  <c r="X281" i="12"/>
  <c r="P283" i="12"/>
  <c r="AM283" i="12" s="1"/>
  <c r="AH283" i="12"/>
  <c r="P285" i="12"/>
  <c r="AM285" i="12" s="1"/>
  <c r="P287" i="12"/>
  <c r="AM287" i="12" s="1"/>
  <c r="AH287" i="12"/>
  <c r="AL291" i="12"/>
  <c r="AC291" i="12"/>
  <c r="AF292" i="12"/>
  <c r="AG292" i="12" s="1"/>
  <c r="AE292" i="12" s="1"/>
  <c r="T292" i="12"/>
  <c r="W293" i="12"/>
  <c r="AI294" i="12"/>
  <c r="AG294" i="12" s="1"/>
  <c r="AC294" i="12"/>
  <c r="AF297" i="12"/>
  <c r="AH298" i="12"/>
  <c r="AF299" i="12"/>
  <c r="AL301" i="12"/>
  <c r="AA301" i="12"/>
  <c r="AB301" i="12" s="1"/>
  <c r="AI301" i="12" s="1"/>
  <c r="AC303" i="12"/>
  <c r="AL303" i="12"/>
  <c r="AA303" i="12"/>
  <c r="AB303" i="12" s="1"/>
  <c r="AI303" i="12" s="1"/>
  <c r="AZ306" i="12"/>
  <c r="BA306" i="12" s="1"/>
  <c r="X308" i="12"/>
  <c r="AC331" i="12"/>
  <c r="X331" i="12"/>
  <c r="AI331" i="12"/>
  <c r="T254" i="12"/>
  <c r="AF254" i="12"/>
  <c r="AG254" i="12" s="1"/>
  <c r="X255" i="12"/>
  <c r="Y255" i="12" s="1"/>
  <c r="T258" i="12"/>
  <c r="AB260" i="12"/>
  <c r="X265" i="12"/>
  <c r="Y265" i="12" s="1"/>
  <c r="U271" i="12"/>
  <c r="AS271" i="12"/>
  <c r="AT271" i="12" s="1"/>
  <c r="T274" i="12"/>
  <c r="AB276" i="12"/>
  <c r="AI278" i="12"/>
  <c r="AC278" i="12"/>
  <c r="U280" i="12"/>
  <c r="AL282" i="12"/>
  <c r="AA282" i="12"/>
  <c r="AB282" i="12" s="1"/>
  <c r="AC283" i="12"/>
  <c r="AL284" i="12"/>
  <c r="AA284" i="12"/>
  <c r="AB284" i="12" s="1"/>
  <c r="AC285" i="12"/>
  <c r="AL286" i="12"/>
  <c r="AA286" i="12"/>
  <c r="AB286" i="12" s="1"/>
  <c r="AC287" i="12"/>
  <c r="AL288" i="12"/>
  <c r="AA288" i="12"/>
  <c r="AB288" i="12" s="1"/>
  <c r="X290" i="12"/>
  <c r="Y290" i="12" s="1"/>
  <c r="AB291" i="12"/>
  <c r="AI291" i="12" s="1"/>
  <c r="AH292" i="12"/>
  <c r="AL293" i="12"/>
  <c r="AB293" i="12" s="1"/>
  <c r="W297" i="12"/>
  <c r="M300" i="12"/>
  <c r="S301" i="12"/>
  <c r="S303" i="12"/>
  <c r="AI306" i="12"/>
  <c r="AG306" i="12" s="1"/>
  <c r="AS306" i="12" s="1"/>
  <c r="AT306" i="12" s="1"/>
  <c r="AC306" i="12"/>
  <c r="AI308" i="12"/>
  <c r="AC308" i="12"/>
  <c r="AB314" i="12"/>
  <c r="AI314" i="12" s="1"/>
  <c r="M322" i="12"/>
  <c r="AS324" i="12"/>
  <c r="AI328" i="12"/>
  <c r="AC328" i="12"/>
  <c r="AF295" i="12"/>
  <c r="AH296" i="12"/>
  <c r="AC299" i="12"/>
  <c r="AL299" i="12"/>
  <c r="X304" i="12"/>
  <c r="AL305" i="12"/>
  <c r="AL312" i="12"/>
  <c r="AD312" i="12"/>
  <c r="W314" i="12"/>
  <c r="X314" i="12" s="1"/>
  <c r="T314" i="12" s="1"/>
  <c r="BM315" i="12"/>
  <c r="BN315" i="12" s="1"/>
  <c r="AF289" i="12"/>
  <c r="AF291" i="12"/>
  <c r="AG291" i="12" s="1"/>
  <c r="AE291" i="12" s="1"/>
  <c r="AF293" i="12"/>
  <c r="AH294" i="12"/>
  <c r="AL297" i="12"/>
  <c r="AB297" i="12" s="1"/>
  <c r="AB299" i="12"/>
  <c r="AI299" i="12" s="1"/>
  <c r="AF301" i="12"/>
  <c r="AG301" i="12" s="1"/>
  <c r="AS301" i="12" s="1"/>
  <c r="S305" i="12"/>
  <c r="AA305" i="12"/>
  <c r="X306" i="12"/>
  <c r="AL307" i="12"/>
  <c r="AB307" i="12" s="1"/>
  <c r="J340" i="12"/>
  <c r="AB319" i="12"/>
  <c r="AI319" i="12" s="1"/>
  <c r="AI326" i="12"/>
  <c r="AC326" i="12"/>
  <c r="M333" i="12"/>
  <c r="AC334" i="12"/>
  <c r="AI334" i="12"/>
  <c r="BM336" i="12"/>
  <c r="BN336" i="12" s="1"/>
  <c r="AF303" i="12"/>
  <c r="AG303" i="12" s="1"/>
  <c r="AF307" i="12"/>
  <c r="AS314" i="12"/>
  <c r="AL316" i="12"/>
  <c r="S318" i="12"/>
  <c r="BM318" i="12"/>
  <c r="BN318" i="12" s="1"/>
  <c r="AH319" i="12"/>
  <c r="AF319" i="12"/>
  <c r="AG319" i="12" s="1"/>
  <c r="AS319" i="12" s="1"/>
  <c r="AS321" i="12"/>
  <c r="AT321" i="12" s="1"/>
  <c r="M324" i="12"/>
  <c r="AF324" i="12"/>
  <c r="AG324" i="12" s="1"/>
  <c r="AH324" i="12" s="1"/>
  <c r="M325" i="12"/>
  <c r="AC325" i="12"/>
  <c r="AI325" i="12"/>
  <c r="S332" i="12"/>
  <c r="BM334" i="12"/>
  <c r="BN334" i="12" s="1"/>
  <c r="X303" i="12"/>
  <c r="Y303" i="12" s="1"/>
  <c r="AS303" i="12"/>
  <c r="AE304" i="12"/>
  <c r="AE306" i="12"/>
  <c r="AC314" i="12"/>
  <c r="AL314" i="12"/>
  <c r="AL340" i="12" s="1"/>
  <c r="AB316" i="12"/>
  <c r="AI316" i="12" s="1"/>
  <c r="W319" i="12"/>
  <c r="AH321" i="12"/>
  <c r="AZ321" i="12"/>
  <c r="AF323" i="12"/>
  <c r="AG323" i="12" s="1"/>
  <c r="T325" i="12"/>
  <c r="AF325" i="12"/>
  <c r="AG325" i="12" s="1"/>
  <c r="AH325" i="12" s="1"/>
  <c r="AH304" i="12"/>
  <c r="AH306" i="12"/>
  <c r="R340" i="12"/>
  <c r="V340" i="12"/>
  <c r="Z340" i="12"/>
  <c r="AD311" i="12"/>
  <c r="AD313" i="12"/>
  <c r="AD315" i="12"/>
  <c r="AD317" i="12"/>
  <c r="AK318" i="12"/>
  <c r="AA318" i="12"/>
  <c r="AL321" i="12"/>
  <c r="X325" i="12"/>
  <c r="S326" i="12"/>
  <c r="AB327" i="12"/>
  <c r="S328" i="12"/>
  <c r="BM328" i="12"/>
  <c r="BN328" i="12" s="1"/>
  <c r="S311" i="12"/>
  <c r="W311" i="12"/>
  <c r="AA311" i="12"/>
  <c r="AK311" i="12"/>
  <c r="AA313" i="12"/>
  <c r="AA315" i="12"/>
  <c r="AA317" i="12"/>
  <c r="AL319" i="12"/>
  <c r="S321" i="12"/>
  <c r="T321" i="12" s="1"/>
  <c r="K321" i="12" s="1"/>
  <c r="AA321" i="12"/>
  <c r="AB321" i="12" s="1"/>
  <c r="AI321" i="12" s="1"/>
  <c r="AK321" i="12"/>
  <c r="Y325" i="12"/>
  <c r="M335" i="12"/>
  <c r="AD320" i="12"/>
  <c r="AD322" i="12"/>
  <c r="AG330" i="12"/>
  <c r="AG331" i="12"/>
  <c r="AS331" i="12" s="1"/>
  <c r="M332" i="12"/>
  <c r="BM332" i="12"/>
  <c r="BN332" i="12" s="1"/>
  <c r="X334" i="12"/>
  <c r="Y334" i="12" s="1"/>
  <c r="T337" i="12"/>
  <c r="AI338" i="12"/>
  <c r="BM339" i="12"/>
  <c r="BN339" i="12" s="1"/>
  <c r="AA320" i="12"/>
  <c r="AA322" i="12"/>
  <c r="X326" i="12"/>
  <c r="Y326" i="12" s="1"/>
  <c r="BG327" i="12"/>
  <c r="BH327" i="12" s="1"/>
  <c r="X328" i="12"/>
  <c r="Y328" i="12" s="1"/>
  <c r="S329" i="12"/>
  <c r="T330" i="12"/>
  <c r="K330" i="12" s="1"/>
  <c r="O330" i="12" s="1"/>
  <c r="P330" i="12" s="1"/>
  <c r="AM330" i="12" s="1"/>
  <c r="AF332" i="12"/>
  <c r="AF333" i="12"/>
  <c r="T335" i="12"/>
  <c r="BM338" i="12"/>
  <c r="BN338" i="12" s="1"/>
  <c r="M339" i="12"/>
  <c r="AB333" i="12"/>
  <c r="T334" i="12"/>
  <c r="AB335" i="12"/>
  <c r="T336" i="12"/>
  <c r="AB337" i="12"/>
  <c r="AF338" i="12"/>
  <c r="AG338" i="12" s="1"/>
  <c r="AE338" i="12" s="1"/>
  <c r="T338" i="12"/>
  <c r="AH338" i="12"/>
  <c r="AB339" i="12"/>
  <c r="X339" i="12" s="1"/>
  <c r="AA332" i="12"/>
  <c r="AB332" i="12" s="1"/>
  <c r="X333" i="12"/>
  <c r="Y333" i="12" s="1"/>
  <c r="X335" i="12"/>
  <c r="Y335" i="12" s="1"/>
  <c r="X337" i="12"/>
  <c r="Y337" i="12" s="1"/>
  <c r="AF334" i="12"/>
  <c r="AG334" i="12" s="1"/>
  <c r="AE334" i="12" s="1"/>
  <c r="AF336" i="12"/>
  <c r="AG336" i="12" s="1"/>
  <c r="AE336" i="12" s="1"/>
  <c r="AT319" i="12" l="1"/>
  <c r="AZ319" i="12"/>
  <c r="AI307" i="12"/>
  <c r="AC307" i="12"/>
  <c r="X307" i="12"/>
  <c r="AT301" i="12"/>
  <c r="AZ301" i="12"/>
  <c r="K314" i="12"/>
  <c r="U314" i="12"/>
  <c r="AE266" i="12"/>
  <c r="AS266" i="12"/>
  <c r="AH266" i="12"/>
  <c r="K224" i="12"/>
  <c r="O224" i="12" s="1"/>
  <c r="P224" i="12" s="1"/>
  <c r="AM224" i="12" s="1"/>
  <c r="U224" i="12"/>
  <c r="Y204" i="12"/>
  <c r="T204" i="12"/>
  <c r="AS111" i="12"/>
  <c r="AH111" i="12"/>
  <c r="K112" i="12"/>
  <c r="O112" i="12" s="1"/>
  <c r="P112" i="12" s="1"/>
  <c r="AM112" i="12" s="1"/>
  <c r="U112" i="12"/>
  <c r="AT331" i="12"/>
  <c r="AZ331" i="12"/>
  <c r="AE300" i="12"/>
  <c r="AS300" i="12"/>
  <c r="AH300" i="12"/>
  <c r="AE272" i="12"/>
  <c r="AH272" i="12"/>
  <c r="AS272" i="12"/>
  <c r="Y203" i="12"/>
  <c r="T203" i="12"/>
  <c r="Y339" i="12"/>
  <c r="T339" i="12"/>
  <c r="AI297" i="12"/>
  <c r="AC297" i="12"/>
  <c r="AI293" i="12"/>
  <c r="AC293" i="12"/>
  <c r="AT273" i="12"/>
  <c r="AZ273" i="12"/>
  <c r="AI216" i="12"/>
  <c r="AC216" i="12"/>
  <c r="X216" i="12"/>
  <c r="Y187" i="12"/>
  <c r="T187" i="12"/>
  <c r="AI190" i="12"/>
  <c r="AC190" i="12"/>
  <c r="X190" i="12"/>
  <c r="K334" i="12"/>
  <c r="O334" i="12" s="1"/>
  <c r="P334" i="12" s="1"/>
  <c r="AM334" i="12" s="1"/>
  <c r="U334" i="12"/>
  <c r="AH330" i="12"/>
  <c r="AE330" i="12"/>
  <c r="AF312" i="12"/>
  <c r="AG312" i="12" s="1"/>
  <c r="AT324" i="12"/>
  <c r="AZ324" i="12"/>
  <c r="Y331" i="12"/>
  <c r="T331" i="12"/>
  <c r="X293" i="12"/>
  <c r="AI264" i="12"/>
  <c r="AG264" i="12" s="1"/>
  <c r="AC264" i="12"/>
  <c r="X264" i="12"/>
  <c r="X301" i="12"/>
  <c r="Y301" i="12" s="1"/>
  <c r="AH267" i="12"/>
  <c r="AE267" i="12"/>
  <c r="U255" i="12"/>
  <c r="K255" i="12"/>
  <c r="O255" i="12" s="1"/>
  <c r="P255" i="12" s="1"/>
  <c r="AM255" i="12" s="1"/>
  <c r="AI302" i="12"/>
  <c r="AG302" i="12" s="1"/>
  <c r="X302" i="12"/>
  <c r="K273" i="12"/>
  <c r="O273" i="12" s="1"/>
  <c r="P273" i="12" s="1"/>
  <c r="AM273" i="12" s="1"/>
  <c r="U273" i="12"/>
  <c r="AH256" i="12"/>
  <c r="AS256" i="12"/>
  <c r="AE256" i="12"/>
  <c r="AH269" i="12"/>
  <c r="AE269" i="12"/>
  <c r="BG243" i="12"/>
  <c r="BH243" i="12" s="1"/>
  <c r="BA243" i="12"/>
  <c r="AT216" i="12"/>
  <c r="AZ216" i="12"/>
  <c r="AC212" i="12"/>
  <c r="AZ193" i="12"/>
  <c r="AT193" i="12"/>
  <c r="AI188" i="12"/>
  <c r="AC188" i="12"/>
  <c r="X188" i="12"/>
  <c r="BA224" i="12"/>
  <c r="BG224" i="12"/>
  <c r="BH224" i="12" s="1"/>
  <c r="AF160" i="12"/>
  <c r="AG160" i="12" s="1"/>
  <c r="AH160" i="12" s="1"/>
  <c r="AH109" i="12"/>
  <c r="AS109" i="12"/>
  <c r="AA50" i="12"/>
  <c r="AF53" i="12"/>
  <c r="AD68" i="12"/>
  <c r="AT161" i="12"/>
  <c r="AZ161" i="12"/>
  <c r="BA259" i="12"/>
  <c r="BG259" i="12"/>
  <c r="BH259" i="12" s="1"/>
  <c r="M161" i="12"/>
  <c r="O161" i="12" s="1"/>
  <c r="P161" i="12" s="1"/>
  <c r="AM161" i="12" s="1"/>
  <c r="AT103" i="12"/>
  <c r="AZ103" i="12"/>
  <c r="S142" i="12"/>
  <c r="Y42" i="12"/>
  <c r="T42" i="12"/>
  <c r="Y32" i="12"/>
  <c r="T32" i="12"/>
  <c r="AH63" i="12"/>
  <c r="AS63" i="12"/>
  <c r="AI135" i="12"/>
  <c r="AG135" i="12" s="1"/>
  <c r="AC135" i="12"/>
  <c r="X135" i="12"/>
  <c r="Y135" i="12" s="1"/>
  <c r="AH106" i="12"/>
  <c r="AS106" i="12"/>
  <c r="AE65" i="12"/>
  <c r="AH65" i="12"/>
  <c r="AS65" i="12"/>
  <c r="AC332" i="12"/>
  <c r="AI332" i="12"/>
  <c r="AG332" i="12" s="1"/>
  <c r="K338" i="12"/>
  <c r="O338" i="12" s="1"/>
  <c r="P338" i="12" s="1"/>
  <c r="AM338" i="12" s="1"/>
  <c r="U338" i="12"/>
  <c r="AI337" i="12"/>
  <c r="AG337" i="12" s="1"/>
  <c r="AC337" i="12"/>
  <c r="X332" i="12"/>
  <c r="Y332" i="12" s="1"/>
  <c r="AF329" i="12"/>
  <c r="AG329" i="12" s="1"/>
  <c r="T329" i="12"/>
  <c r="AS334" i="12"/>
  <c r="AS336" i="12"/>
  <c r="AZ318" i="12"/>
  <c r="AK340" i="12"/>
  <c r="T328" i="12"/>
  <c r="AF328" i="12"/>
  <c r="AG328" i="12" s="1"/>
  <c r="AS325" i="12"/>
  <c r="AC321" i="12"/>
  <c r="AF315" i="12"/>
  <c r="AG315" i="12" s="1"/>
  <c r="AS315" i="12" s="1"/>
  <c r="X319" i="12"/>
  <c r="AT303" i="12"/>
  <c r="AZ303" i="12"/>
  <c r="T332" i="12"/>
  <c r="BG306" i="12"/>
  <c r="BH306" i="12" s="1"/>
  <c r="AE303" i="12"/>
  <c r="AH303" i="12"/>
  <c r="AZ304" i="12"/>
  <c r="Y314" i="12"/>
  <c r="AS291" i="12"/>
  <c r="T301" i="12"/>
  <c r="AI288" i="12"/>
  <c r="AC288" i="12"/>
  <c r="AI286" i="12"/>
  <c r="AC286" i="12"/>
  <c r="AI284" i="12"/>
  <c r="AG284" i="12" s="1"/>
  <c r="AC284" i="12"/>
  <c r="AI282" i="12"/>
  <c r="AG282" i="12" s="1"/>
  <c r="AC282" i="12"/>
  <c r="K274" i="12"/>
  <c r="O274" i="12" s="1"/>
  <c r="P274" i="12" s="1"/>
  <c r="AM274" i="12" s="1"/>
  <c r="U274" i="12"/>
  <c r="AH254" i="12"/>
  <c r="AE254" i="12"/>
  <c r="AG299" i="12"/>
  <c r="AS316" i="12"/>
  <c r="AB295" i="12"/>
  <c r="AB289" i="12"/>
  <c r="AE287" i="12"/>
  <c r="AS287" i="12"/>
  <c r="X284" i="12"/>
  <c r="Y275" i="12"/>
  <c r="T275" i="12"/>
  <c r="U270" i="12"/>
  <c r="K270" i="12"/>
  <c r="O270" i="12" s="1"/>
  <c r="P270" i="12" s="1"/>
  <c r="AM270" i="12" s="1"/>
  <c r="T257" i="12"/>
  <c r="AF257" i="12"/>
  <c r="AG257" i="12" s="1"/>
  <c r="T277" i="12"/>
  <c r="AF277" i="12"/>
  <c r="AG277" i="12" s="1"/>
  <c r="K272" i="12"/>
  <c r="O272" i="12" s="1"/>
  <c r="P272" i="12" s="1"/>
  <c r="AM272" i="12" s="1"/>
  <c r="U272" i="12"/>
  <c r="AS267" i="12"/>
  <c r="T261" i="12"/>
  <c r="AF261" i="12"/>
  <c r="AG261" i="12" s="1"/>
  <c r="AF219" i="12"/>
  <c r="AG219" i="12" s="1"/>
  <c r="AS219" i="12" s="1"/>
  <c r="AH219" i="12"/>
  <c r="AF211" i="12"/>
  <c r="AG211" i="12" s="1"/>
  <c r="AS211" i="12" s="1"/>
  <c r="AH211" i="12"/>
  <c r="T298" i="12"/>
  <c r="Y298" i="12"/>
  <c r="Y287" i="12"/>
  <c r="T278" i="12"/>
  <c r="AF278" i="12"/>
  <c r="AG278" i="12" s="1"/>
  <c r="AE275" i="12"/>
  <c r="AH275" i="12"/>
  <c r="U239" i="12"/>
  <c r="X286" i="12"/>
  <c r="T236" i="12"/>
  <c r="Y235" i="12"/>
  <c r="T235" i="12"/>
  <c r="AZ323" i="12"/>
  <c r="X291" i="12"/>
  <c r="O266" i="12"/>
  <c r="P266" i="12" s="1"/>
  <c r="AM266" i="12" s="1"/>
  <c r="U226" i="12"/>
  <c r="AC218" i="12"/>
  <c r="T290" i="12"/>
  <c r="AT281" i="12"/>
  <c r="AZ281" i="12"/>
  <c r="AH255" i="12"/>
  <c r="AS255" i="12"/>
  <c r="AE255" i="12"/>
  <c r="Y285" i="12"/>
  <c r="BG233" i="12"/>
  <c r="BH233" i="12" s="1"/>
  <c r="T228" i="12"/>
  <c r="AF228" i="12"/>
  <c r="X220" i="12"/>
  <c r="AZ210" i="12"/>
  <c r="AT196" i="12"/>
  <c r="AZ196" i="12"/>
  <c r="AI180" i="12"/>
  <c r="AC180" i="12"/>
  <c r="W309" i="12"/>
  <c r="AL101" i="12"/>
  <c r="AZ252" i="12"/>
  <c r="X212" i="12"/>
  <c r="AI206" i="12"/>
  <c r="AC206" i="12"/>
  <c r="X206" i="12"/>
  <c r="AT198" i="12"/>
  <c r="AZ198" i="12"/>
  <c r="AI189" i="12"/>
  <c r="AC189" i="12"/>
  <c r="AF176" i="12"/>
  <c r="AG176" i="12" s="1"/>
  <c r="AS176" i="12" s="1"/>
  <c r="AF170" i="12"/>
  <c r="AG170" i="12" s="1"/>
  <c r="AH170" i="12"/>
  <c r="AF156" i="12"/>
  <c r="AG156" i="12" s="1"/>
  <c r="AH156" i="12" s="1"/>
  <c r="AH209" i="12"/>
  <c r="AH192" i="12"/>
  <c r="AH190" i="12"/>
  <c r="AI183" i="12"/>
  <c r="AC183" i="12"/>
  <c r="AI157" i="12"/>
  <c r="X157" i="12"/>
  <c r="Y157" i="12" s="1"/>
  <c r="AT141" i="12"/>
  <c r="AZ141" i="12"/>
  <c r="AC137" i="12"/>
  <c r="K105" i="12"/>
  <c r="O105" i="12" s="1"/>
  <c r="P105" i="12" s="1"/>
  <c r="AM105" i="12" s="1"/>
  <c r="U105" i="12"/>
  <c r="AT94" i="12"/>
  <c r="AZ94" i="12"/>
  <c r="AI207" i="12"/>
  <c r="AC207" i="12"/>
  <c r="AZ197" i="12"/>
  <c r="AT197" i="12"/>
  <c r="AS180" i="12"/>
  <c r="AC173" i="12"/>
  <c r="AT149" i="12"/>
  <c r="AZ149" i="12"/>
  <c r="AC111" i="12"/>
  <c r="AT96" i="12"/>
  <c r="AZ96" i="12"/>
  <c r="AS251" i="12"/>
  <c r="AE251" i="12"/>
  <c r="AH251" i="12"/>
  <c r="AB199" i="12"/>
  <c r="AS199" i="12"/>
  <c r="AF167" i="12"/>
  <c r="AG167" i="12" s="1"/>
  <c r="AH167" i="12" s="1"/>
  <c r="Y161" i="12"/>
  <c r="AT153" i="12"/>
  <c r="AZ153" i="12"/>
  <c r="M149" i="12"/>
  <c r="O149" i="12" s="1"/>
  <c r="P149" i="12" s="1"/>
  <c r="AM149" i="12" s="1"/>
  <c r="BM309" i="12"/>
  <c r="BN144" i="12"/>
  <c r="BN309" i="12" s="1"/>
  <c r="Y140" i="12"/>
  <c r="T140" i="12"/>
  <c r="AG137" i="12"/>
  <c r="T135" i="12"/>
  <c r="BG130" i="12"/>
  <c r="BH130" i="12" s="1"/>
  <c r="K126" i="12"/>
  <c r="O126" i="12" s="1"/>
  <c r="P126" i="12" s="1"/>
  <c r="AM126" i="12" s="1"/>
  <c r="U126" i="12"/>
  <c r="Y94" i="12"/>
  <c r="T94" i="12"/>
  <c r="BA90" i="12"/>
  <c r="BG90" i="12"/>
  <c r="BH90" i="12" s="1"/>
  <c r="T88" i="12"/>
  <c r="AK142" i="12"/>
  <c r="R342" i="12"/>
  <c r="Y63" i="12"/>
  <c r="T63" i="12"/>
  <c r="AF57" i="12"/>
  <c r="AG57" i="12" s="1"/>
  <c r="AS57" i="12" s="1"/>
  <c r="AI46" i="12"/>
  <c r="X46" i="12"/>
  <c r="Y46" i="12" s="1"/>
  <c r="AC46" i="12"/>
  <c r="U31" i="12"/>
  <c r="K31" i="12"/>
  <c r="BA26" i="12"/>
  <c r="BG26" i="12"/>
  <c r="BH26" i="12" s="1"/>
  <c r="T205" i="12"/>
  <c r="X180" i="12"/>
  <c r="Y180" i="12" s="1"/>
  <c r="BA169" i="12"/>
  <c r="BG169" i="12"/>
  <c r="BH169" i="12" s="1"/>
  <c r="T141" i="12"/>
  <c r="BG136" i="12"/>
  <c r="BH136" i="12" s="1"/>
  <c r="U127" i="12"/>
  <c r="AB120" i="12"/>
  <c r="BG82" i="12"/>
  <c r="BH82" i="12" s="1"/>
  <c r="AZ157" i="12"/>
  <c r="AG133" i="12"/>
  <c r="AT200" i="12"/>
  <c r="AZ200" i="12"/>
  <c r="AB191" i="12"/>
  <c r="AT124" i="12"/>
  <c r="AZ124" i="12"/>
  <c r="AF320" i="12"/>
  <c r="AG320" i="12" s="1"/>
  <c r="AS320" i="12" s="1"/>
  <c r="AH320" i="12"/>
  <c r="T333" i="12"/>
  <c r="U330" i="12"/>
  <c r="AI260" i="12"/>
  <c r="X260" i="12"/>
  <c r="AC260" i="12"/>
  <c r="Y296" i="12"/>
  <c r="T296" i="12"/>
  <c r="AE270" i="12"/>
  <c r="AS270" i="12"/>
  <c r="AH270" i="12"/>
  <c r="X289" i="12"/>
  <c r="AF213" i="12"/>
  <c r="AG213" i="12" s="1"/>
  <c r="AS213" i="12" s="1"/>
  <c r="AE268" i="12"/>
  <c r="AH268" i="12"/>
  <c r="AF263" i="12"/>
  <c r="AG263" i="12" s="1"/>
  <c r="T263" i="12"/>
  <c r="BM340" i="12"/>
  <c r="AE274" i="12"/>
  <c r="AS274" i="12"/>
  <c r="AH274" i="12"/>
  <c r="T222" i="12"/>
  <c r="K207" i="12"/>
  <c r="U207" i="12"/>
  <c r="AI204" i="12"/>
  <c r="AC204" i="12"/>
  <c r="AI195" i="12"/>
  <c r="AC195" i="12"/>
  <c r="AA309" i="12"/>
  <c r="AI121" i="12"/>
  <c r="AC121" i="12"/>
  <c r="X121" i="12"/>
  <c r="BA222" i="12"/>
  <c r="BG222" i="12"/>
  <c r="BH222" i="12" s="1"/>
  <c r="BA220" i="12"/>
  <c r="BG220" i="12"/>
  <c r="BH220" i="12" s="1"/>
  <c r="Y209" i="12"/>
  <c r="T209" i="12"/>
  <c r="AT206" i="12"/>
  <c r="AZ206" i="12"/>
  <c r="AI197" i="12"/>
  <c r="AC197" i="12"/>
  <c r="AZ187" i="12"/>
  <c r="AT187" i="12"/>
  <c r="K185" i="12"/>
  <c r="U185" i="12"/>
  <c r="AF178" i="12"/>
  <c r="AG178" i="12" s="1"/>
  <c r="AS178" i="12" s="1"/>
  <c r="AF172" i="12"/>
  <c r="AG172" i="12" s="1"/>
  <c r="AH172" i="12" s="1"/>
  <c r="AF150" i="12"/>
  <c r="AG150" i="12" s="1"/>
  <c r="AS150" i="12" s="1"/>
  <c r="AF97" i="12"/>
  <c r="AG97" i="12" s="1"/>
  <c r="AH97" i="12" s="1"/>
  <c r="AZ205" i="12"/>
  <c r="AT205" i="12"/>
  <c r="T202" i="12"/>
  <c r="AI192" i="12"/>
  <c r="AC192" i="12"/>
  <c r="AZ183" i="12"/>
  <c r="AT183" i="12"/>
  <c r="T180" i="12"/>
  <c r="AI119" i="12"/>
  <c r="X119" i="12"/>
  <c r="Y119" i="12" s="1"/>
  <c r="Y229" i="12"/>
  <c r="T229" i="12"/>
  <c r="AZ207" i="12"/>
  <c r="AT207" i="12"/>
  <c r="AC153" i="12"/>
  <c r="AG121" i="12"/>
  <c r="AF171" i="12"/>
  <c r="AG171" i="12" s="1"/>
  <c r="K108" i="12"/>
  <c r="O108" i="12" s="1"/>
  <c r="P108" i="12" s="1"/>
  <c r="AM108" i="12" s="1"/>
  <c r="U108" i="12"/>
  <c r="AF98" i="12"/>
  <c r="AG98" i="12" s="1"/>
  <c r="AS98" i="12" s="1"/>
  <c r="AF76" i="12"/>
  <c r="AG76" i="12" s="1"/>
  <c r="AS76" i="12" s="1"/>
  <c r="AA142" i="12"/>
  <c r="AF66" i="12"/>
  <c r="T134" i="12"/>
  <c r="Y134" i="12"/>
  <c r="AG119" i="12"/>
  <c r="Y90" i="12"/>
  <c r="T90" i="12"/>
  <c r="AH336" i="12"/>
  <c r="AI335" i="12"/>
  <c r="AG335" i="12" s="1"/>
  <c r="AC335" i="12"/>
  <c r="AB320" i="12"/>
  <c r="AA340" i="12"/>
  <c r="AS338" i="12"/>
  <c r="AI327" i="12"/>
  <c r="X327" i="12"/>
  <c r="AC327" i="12"/>
  <c r="U321" i="12"/>
  <c r="AB318" i="12"/>
  <c r="AF313" i="12"/>
  <c r="AG313" i="12" s="1"/>
  <c r="AS313" i="12" s="1"/>
  <c r="AH323" i="12"/>
  <c r="AB323" i="12"/>
  <c r="AE308" i="12"/>
  <c r="AC316" i="12"/>
  <c r="AT314" i="12"/>
  <c r="AZ314" i="12"/>
  <c r="AF305" i="12"/>
  <c r="Y306" i="12"/>
  <c r="T306" i="12"/>
  <c r="T303" i="12"/>
  <c r="X299" i="12"/>
  <c r="K258" i="12"/>
  <c r="O258" i="12" s="1"/>
  <c r="P258" i="12" s="1"/>
  <c r="AM258" i="12" s="1"/>
  <c r="U258" i="12"/>
  <c r="K254" i="12"/>
  <c r="O254" i="12" s="1"/>
  <c r="P254" i="12" s="1"/>
  <c r="AM254" i="12" s="1"/>
  <c r="U254" i="12"/>
  <c r="AZ308" i="12"/>
  <c r="AC301" i="12"/>
  <c r="AG297" i="12"/>
  <c r="K292" i="12"/>
  <c r="O292" i="12" s="1"/>
  <c r="P292" i="12" s="1"/>
  <c r="AM292" i="12" s="1"/>
  <c r="U292" i="12"/>
  <c r="T281" i="12"/>
  <c r="Y281" i="12"/>
  <c r="Y269" i="12"/>
  <c r="T269" i="12"/>
  <c r="AG286" i="12"/>
  <c r="AS279" i="12"/>
  <c r="AE279" i="12"/>
  <c r="AH279" i="12"/>
  <c r="T253" i="12"/>
  <c r="AF253" i="12"/>
  <c r="AG253" i="12" s="1"/>
  <c r="U251" i="12"/>
  <c r="AL219" i="12"/>
  <c r="AB219" i="12"/>
  <c r="AB211" i="12"/>
  <c r="Y300" i="12"/>
  <c r="T300" i="12"/>
  <c r="U267" i="12"/>
  <c r="U250" i="12"/>
  <c r="K250" i="12"/>
  <c r="O250" i="12" s="1"/>
  <c r="P250" i="12" s="1"/>
  <c r="AM250" i="12" s="1"/>
  <c r="U240" i="12"/>
  <c r="AF217" i="12"/>
  <c r="AG217" i="12" s="1"/>
  <c r="AS217" i="12" s="1"/>
  <c r="AE298" i="12"/>
  <c r="AS298" i="12"/>
  <c r="X288" i="12"/>
  <c r="AS269" i="12"/>
  <c r="AF265" i="12"/>
  <c r="AG265" i="12" s="1"/>
  <c r="T265" i="12"/>
  <c r="T262" i="12"/>
  <c r="AF262" i="12"/>
  <c r="AG262" i="12" s="1"/>
  <c r="AE259" i="12"/>
  <c r="AH259" i="12"/>
  <c r="T248" i="12"/>
  <c r="AS283" i="12"/>
  <c r="BG241" i="12"/>
  <c r="BH241" i="12" s="1"/>
  <c r="BA241" i="12"/>
  <c r="AH208" i="12"/>
  <c r="AF208" i="12"/>
  <c r="AG208" i="12" s="1"/>
  <c r="AS292" i="12"/>
  <c r="AG290" i="12"/>
  <c r="Y268" i="12"/>
  <c r="T268" i="12"/>
  <c r="U252" i="12"/>
  <c r="Y247" i="12"/>
  <c r="T234" i="12"/>
  <c r="Y231" i="12"/>
  <c r="T231" i="12"/>
  <c r="AF214" i="12"/>
  <c r="AG214" i="12" s="1"/>
  <c r="AS214" i="12" s="1"/>
  <c r="BG209" i="12"/>
  <c r="BH209" i="12" s="1"/>
  <c r="AI203" i="12"/>
  <c r="AC203" i="12"/>
  <c r="AZ201" i="12"/>
  <c r="AT201" i="12"/>
  <c r="AI196" i="12"/>
  <c r="AC196" i="12"/>
  <c r="X192" i="12"/>
  <c r="AI187" i="12"/>
  <c r="AC187" i="12"/>
  <c r="AZ185" i="12"/>
  <c r="AT185" i="12"/>
  <c r="K183" i="12"/>
  <c r="U183" i="12"/>
  <c r="AB178" i="12"/>
  <c r="S309" i="12"/>
  <c r="AL99" i="12"/>
  <c r="AF234" i="12"/>
  <c r="X210" i="12"/>
  <c r="AZ203" i="12"/>
  <c r="AT203" i="12"/>
  <c r="K201" i="12"/>
  <c r="U201" i="12"/>
  <c r="AI198" i="12"/>
  <c r="AC198" i="12"/>
  <c r="AS190" i="12"/>
  <c r="Y186" i="12"/>
  <c r="T186" i="12"/>
  <c r="AF168" i="12"/>
  <c r="AG168" i="12" s="1"/>
  <c r="AF154" i="12"/>
  <c r="AG154" i="12" s="1"/>
  <c r="AH154" i="12" s="1"/>
  <c r="AD309" i="12"/>
  <c r="AD342" i="12" s="1"/>
  <c r="AF144" i="12"/>
  <c r="AF101" i="12"/>
  <c r="AG101" i="12" s="1"/>
  <c r="AS101" i="12" s="1"/>
  <c r="AH101" i="12"/>
  <c r="Y233" i="12"/>
  <c r="T233" i="12"/>
  <c r="AT202" i="12"/>
  <c r="AZ202" i="12"/>
  <c r="X198" i="12"/>
  <c r="X195" i="12"/>
  <c r="AH191" i="12"/>
  <c r="AI184" i="12"/>
  <c r="AC184" i="12"/>
  <c r="T157" i="12"/>
  <c r="BA128" i="12"/>
  <c r="BG128" i="12"/>
  <c r="BH128" i="12" s="1"/>
  <c r="U107" i="12"/>
  <c r="K107" i="12"/>
  <c r="O107" i="12" s="1"/>
  <c r="P107" i="12" s="1"/>
  <c r="AM107" i="12" s="1"/>
  <c r="AH105" i="12"/>
  <c r="AS105" i="12"/>
  <c r="X196" i="12"/>
  <c r="T189" i="12"/>
  <c r="AT184" i="12"/>
  <c r="AZ184" i="12"/>
  <c r="AC169" i="12"/>
  <c r="Y125" i="12"/>
  <c r="AH115" i="12"/>
  <c r="AT112" i="12"/>
  <c r="AZ112" i="12"/>
  <c r="AI200" i="12"/>
  <c r="AC200" i="12"/>
  <c r="BA163" i="12"/>
  <c r="BG163" i="12"/>
  <c r="BH163" i="12" s="1"/>
  <c r="BL342" i="12"/>
  <c r="X129" i="12"/>
  <c r="AB98" i="12"/>
  <c r="AF92" i="12"/>
  <c r="AG92" i="12" s="1"/>
  <c r="AS92" i="12" s="1"/>
  <c r="AH92" i="12"/>
  <c r="AI88" i="12"/>
  <c r="AC88" i="12"/>
  <c r="AS87" i="12"/>
  <c r="AB87" i="12"/>
  <c r="AH87" i="12"/>
  <c r="AL142" i="12"/>
  <c r="AC62" i="12"/>
  <c r="X62" i="12"/>
  <c r="AT48" i="12"/>
  <c r="AZ48" i="12"/>
  <c r="T46" i="12"/>
  <c r="AF46" i="12"/>
  <c r="AG46" i="12" s="1"/>
  <c r="AI25" i="12"/>
  <c r="AC25" i="12"/>
  <c r="X25" i="12"/>
  <c r="Y25" i="12" s="1"/>
  <c r="AH177" i="12"/>
  <c r="AF177" i="12"/>
  <c r="AG177" i="12" s="1"/>
  <c r="AF145" i="12"/>
  <c r="AG145" i="12" s="1"/>
  <c r="AS145" i="12" s="1"/>
  <c r="AB139" i="12"/>
  <c r="K130" i="12"/>
  <c r="O130" i="12" s="1"/>
  <c r="P130" i="12" s="1"/>
  <c r="AM130" i="12" s="1"/>
  <c r="U130" i="12"/>
  <c r="U125" i="12"/>
  <c r="BA113" i="12"/>
  <c r="BG113" i="12"/>
  <c r="BH113" i="12" s="1"/>
  <c r="V342" i="12"/>
  <c r="T65" i="12"/>
  <c r="AF147" i="12"/>
  <c r="AG147" i="12" s="1"/>
  <c r="Y82" i="12"/>
  <c r="T82" i="12"/>
  <c r="AE45" i="12"/>
  <c r="AS45" i="12"/>
  <c r="AI179" i="12"/>
  <c r="AC179" i="12"/>
  <c r="X179" i="12"/>
  <c r="BG132" i="12"/>
  <c r="BH132" i="12" s="1"/>
  <c r="Y56" i="12"/>
  <c r="T56" i="12"/>
  <c r="AE41" i="12"/>
  <c r="AS41" i="12"/>
  <c r="Y24" i="12"/>
  <c r="T24" i="12"/>
  <c r="K335" i="12"/>
  <c r="O335" i="12" s="1"/>
  <c r="P335" i="12" s="1"/>
  <c r="AM335" i="12" s="1"/>
  <c r="U335" i="12"/>
  <c r="O321" i="12"/>
  <c r="P321" i="12" s="1"/>
  <c r="AM321" i="12" s="1"/>
  <c r="M321" i="12"/>
  <c r="S340" i="12"/>
  <c r="AF326" i="12"/>
  <c r="AG326" i="12" s="1"/>
  <c r="T326" i="12"/>
  <c r="AF317" i="12"/>
  <c r="AG317" i="12" s="1"/>
  <c r="AS317" i="12" s="1"/>
  <c r="K325" i="12"/>
  <c r="O325" i="12" s="1"/>
  <c r="P325" i="12" s="1"/>
  <c r="AM325" i="12" s="1"/>
  <c r="U325" i="12"/>
  <c r="AH301" i="12"/>
  <c r="AE301" i="12"/>
  <c r="AG293" i="12"/>
  <c r="X297" i="12"/>
  <c r="AI339" i="12"/>
  <c r="AG339" i="12" s="1"/>
  <c r="AC339" i="12"/>
  <c r="K336" i="12"/>
  <c r="O336" i="12" s="1"/>
  <c r="P336" i="12" s="1"/>
  <c r="AM336" i="12" s="1"/>
  <c r="U336" i="12"/>
  <c r="AH334" i="12"/>
  <c r="AI333" i="12"/>
  <c r="AG333" i="12" s="1"/>
  <c r="AC333" i="12"/>
  <c r="AS330" i="12"/>
  <c r="K337" i="12"/>
  <c r="O337" i="12" s="1"/>
  <c r="P337" i="12" s="1"/>
  <c r="AM337" i="12" s="1"/>
  <c r="U337" i="12"/>
  <c r="AH331" i="12"/>
  <c r="AE331" i="12"/>
  <c r="AF322" i="12"/>
  <c r="AG322" i="12" s="1"/>
  <c r="AS322" i="12" s="1"/>
  <c r="AC319" i="12"/>
  <c r="AB315" i="12"/>
  <c r="W340" i="12"/>
  <c r="AD340" i="12"/>
  <c r="AF311" i="12"/>
  <c r="AH308" i="12"/>
  <c r="BA321" i="12"/>
  <c r="BG321" i="12"/>
  <c r="BH321" i="12" s="1"/>
  <c r="AG307" i="12"/>
  <c r="AB305" i="12"/>
  <c r="Y304" i="12"/>
  <c r="T304" i="12"/>
  <c r="AI276" i="12"/>
  <c r="X276" i="12"/>
  <c r="AC276" i="12"/>
  <c r="Y308" i="12"/>
  <c r="T308" i="12"/>
  <c r="AE294" i="12"/>
  <c r="AS294" i="12"/>
  <c r="AB324" i="12"/>
  <c r="AH273" i="12"/>
  <c r="AE273" i="12"/>
  <c r="Y259" i="12"/>
  <c r="T259" i="12"/>
  <c r="K244" i="12"/>
  <c r="O244" i="12" s="1"/>
  <c r="P244" i="12" s="1"/>
  <c r="AM244" i="12" s="1"/>
  <c r="U244" i="12"/>
  <c r="AL217" i="12"/>
  <c r="AL309" i="12" s="1"/>
  <c r="AB217" i="12"/>
  <c r="AC302" i="12"/>
  <c r="AE296" i="12"/>
  <c r="AS296" i="12"/>
  <c r="AE285" i="12"/>
  <c r="AS285" i="12"/>
  <c r="X282" i="12"/>
  <c r="AZ271" i="12"/>
  <c r="U242" i="12"/>
  <c r="K242" i="12"/>
  <c r="O242" i="12" s="1"/>
  <c r="P242" i="12" s="1"/>
  <c r="AM242" i="12" s="1"/>
  <c r="AF215" i="12"/>
  <c r="AG215" i="12" s="1"/>
  <c r="AS215" i="12" s="1"/>
  <c r="AH215" i="12"/>
  <c r="X316" i="12"/>
  <c r="AS268" i="12"/>
  <c r="AS254" i="12"/>
  <c r="BN340" i="12"/>
  <c r="AG288" i="12"/>
  <c r="BA280" i="12"/>
  <c r="BG280" i="12"/>
  <c r="BH280" i="12" s="1"/>
  <c r="BG236" i="12"/>
  <c r="BH236" i="12" s="1"/>
  <c r="AE258" i="12"/>
  <c r="AS258" i="12"/>
  <c r="AH258" i="12"/>
  <c r="BG249" i="12"/>
  <c r="BH249" i="12" s="1"/>
  <c r="BA249" i="12"/>
  <c r="BG235" i="12"/>
  <c r="BH235" i="12" s="1"/>
  <c r="AH318" i="12"/>
  <c r="AG276" i="12"/>
  <c r="AG260" i="12"/>
  <c r="Y239" i="12"/>
  <c r="AT218" i="12"/>
  <c r="AZ218" i="12"/>
  <c r="AI209" i="12"/>
  <c r="AC209" i="12"/>
  <c r="T238" i="12"/>
  <c r="AT204" i="12"/>
  <c r="AZ204" i="12"/>
  <c r="AT188" i="12"/>
  <c r="AZ188" i="12"/>
  <c r="AB176" i="12"/>
  <c r="AK309" i="12"/>
  <c r="X218" i="12"/>
  <c r="AI205" i="12"/>
  <c r="AC205" i="12"/>
  <c r="AZ195" i="12"/>
  <c r="AT195" i="12"/>
  <c r="K193" i="12"/>
  <c r="U193" i="12"/>
  <c r="AI182" i="12"/>
  <c r="AC182" i="12"/>
  <c r="AF174" i="12"/>
  <c r="AG174" i="12" s="1"/>
  <c r="AS174" i="12" s="1"/>
  <c r="AF162" i="12"/>
  <c r="AG162" i="12" s="1"/>
  <c r="AS162" i="12" s="1"/>
  <c r="AF152" i="12"/>
  <c r="AG152" i="12" s="1"/>
  <c r="AF99" i="12"/>
  <c r="AG99" i="12" s="1"/>
  <c r="AS99" i="12" s="1"/>
  <c r="BA212" i="12"/>
  <c r="BG212" i="12"/>
  <c r="BH212" i="12" s="1"/>
  <c r="AI202" i="12"/>
  <c r="AC202" i="12"/>
  <c r="T197" i="12"/>
  <c r="AS192" i="12"/>
  <c r="AZ191" i="12"/>
  <c r="AT191" i="12"/>
  <c r="T184" i="12"/>
  <c r="T182" i="12"/>
  <c r="T169" i="12"/>
  <c r="BF342" i="12"/>
  <c r="BG138" i="12"/>
  <c r="BH138" i="12" s="1"/>
  <c r="AT127" i="12"/>
  <c r="AZ127" i="12"/>
  <c r="AT125" i="12"/>
  <c r="AZ125" i="12"/>
  <c r="AT115" i="12"/>
  <c r="AZ115" i="12"/>
  <c r="T111" i="12"/>
  <c r="K109" i="12"/>
  <c r="O109" i="12" s="1"/>
  <c r="P109" i="12" s="1"/>
  <c r="AM109" i="12" s="1"/>
  <c r="U109" i="12"/>
  <c r="AH107" i="12"/>
  <c r="AS107" i="12"/>
  <c r="AR342" i="12"/>
  <c r="AR344" i="12" s="1"/>
  <c r="U246" i="12"/>
  <c r="U245" i="12"/>
  <c r="T194" i="12"/>
  <c r="AT182" i="12"/>
  <c r="AZ182" i="12"/>
  <c r="AC157" i="12"/>
  <c r="Y127" i="12"/>
  <c r="AB116" i="12"/>
  <c r="AF28" i="12"/>
  <c r="AG28" i="12" s="1"/>
  <c r="AS28" i="12" s="1"/>
  <c r="AH28" i="12"/>
  <c r="AD50" i="12"/>
  <c r="AZ275" i="12"/>
  <c r="T200" i="12"/>
  <c r="X173" i="12"/>
  <c r="Y173" i="12" s="1"/>
  <c r="AS134" i="12"/>
  <c r="AE134" i="12"/>
  <c r="K124" i="12"/>
  <c r="O124" i="12" s="1"/>
  <c r="P124" i="12" s="1"/>
  <c r="AM124" i="12" s="1"/>
  <c r="U124" i="12"/>
  <c r="AH102" i="12"/>
  <c r="AH100" i="12"/>
  <c r="AF100" i="12"/>
  <c r="AG100" i="12" s="1"/>
  <c r="AF84" i="12"/>
  <c r="AG84" i="12" s="1"/>
  <c r="AS84" i="12" s="1"/>
  <c r="AI80" i="12"/>
  <c r="AC80" i="12"/>
  <c r="X80" i="12"/>
  <c r="AH79" i="12"/>
  <c r="AS79" i="12"/>
  <c r="AB79" i="12"/>
  <c r="BA74" i="12"/>
  <c r="BG74" i="12"/>
  <c r="BH74" i="12" s="1"/>
  <c r="Z342" i="12"/>
  <c r="AI66" i="12"/>
  <c r="AC66" i="12"/>
  <c r="AF59" i="12"/>
  <c r="AG59" i="12" s="1"/>
  <c r="AS59" i="12" s="1"/>
  <c r="AT40" i="12"/>
  <c r="AZ40" i="12"/>
  <c r="Y30" i="12"/>
  <c r="T30" i="12"/>
  <c r="BA173" i="12"/>
  <c r="BG173" i="12"/>
  <c r="BH173" i="12" s="1"/>
  <c r="AS117" i="12"/>
  <c r="AH117" i="12"/>
  <c r="AS102" i="12"/>
  <c r="AB76" i="12"/>
  <c r="AG72" i="12"/>
  <c r="R344" i="12"/>
  <c r="R345" i="12" s="1"/>
  <c r="AZ118" i="12"/>
  <c r="AT118" i="12"/>
  <c r="AE140" i="12"/>
  <c r="AS140" i="12"/>
  <c r="K103" i="12"/>
  <c r="O103" i="12" s="1"/>
  <c r="P103" i="12" s="1"/>
  <c r="AM103" i="12" s="1"/>
  <c r="U103" i="12"/>
  <c r="O61" i="12"/>
  <c r="P61" i="12" s="1"/>
  <c r="AM61" i="12" s="1"/>
  <c r="N61" i="12"/>
  <c r="AE44" i="12"/>
  <c r="AS44" i="12"/>
  <c r="Y64" i="12"/>
  <c r="T64" i="12"/>
  <c r="X58" i="12"/>
  <c r="N27" i="12"/>
  <c r="O27" i="12" s="1"/>
  <c r="P27" i="12" s="1"/>
  <c r="AM27" i="12" s="1"/>
  <c r="AF175" i="12"/>
  <c r="AG175" i="12" s="1"/>
  <c r="AS175" i="12" s="1"/>
  <c r="AE138" i="12"/>
  <c r="X137" i="12"/>
  <c r="U110" i="12"/>
  <c r="AH60" i="12"/>
  <c r="BF344" i="12"/>
  <c r="AI158" i="12"/>
  <c r="AC158" i="12"/>
  <c r="X158" i="12"/>
  <c r="K148" i="12"/>
  <c r="U148" i="12"/>
  <c r="AZ95" i="12"/>
  <c r="AT95" i="12"/>
  <c r="AZ80" i="12"/>
  <c r="AT91" i="12"/>
  <c r="AZ91" i="12"/>
  <c r="AI77" i="12"/>
  <c r="AC77" i="12"/>
  <c r="X77" i="12"/>
  <c r="AZ25" i="12"/>
  <c r="AT85" i="12"/>
  <c r="AZ85" i="12"/>
  <c r="K91" i="12"/>
  <c r="U91" i="12"/>
  <c r="K83" i="12"/>
  <c r="U83" i="12"/>
  <c r="W68" i="12"/>
  <c r="AH25" i="12"/>
  <c r="K117" i="12"/>
  <c r="O117" i="12" s="1"/>
  <c r="P117" i="12" s="1"/>
  <c r="AM117" i="12" s="1"/>
  <c r="U117" i="12"/>
  <c r="K73" i="12"/>
  <c r="U73" i="12"/>
  <c r="U27" i="12"/>
  <c r="Y136" i="12"/>
  <c r="T136" i="12"/>
  <c r="BG24" i="12"/>
  <c r="BH24" i="12" s="1"/>
  <c r="BA24" i="12"/>
  <c r="T181" i="12"/>
  <c r="Y181" i="12"/>
  <c r="X131" i="12"/>
  <c r="AG129" i="12"/>
  <c r="AB57" i="12"/>
  <c r="K48" i="12"/>
  <c r="O48" i="12" s="1"/>
  <c r="P48" i="12" s="1"/>
  <c r="AM48" i="12" s="1"/>
  <c r="U48" i="12"/>
  <c r="T34" i="12"/>
  <c r="AF34" i="12"/>
  <c r="AH169" i="12"/>
  <c r="AB123" i="12"/>
  <c r="AZ110" i="12"/>
  <c r="AT110" i="12"/>
  <c r="AB92" i="12"/>
  <c r="AB84" i="12"/>
  <c r="BN142" i="12"/>
  <c r="Y61" i="12"/>
  <c r="AC38" i="12"/>
  <c r="BM142" i="12"/>
  <c r="AB60" i="12"/>
  <c r="AC42" i="12"/>
  <c r="AD13" i="12"/>
  <c r="AH13" i="12" s="1"/>
  <c r="AC13" i="12"/>
  <c r="AZ158" i="12"/>
  <c r="AT158" i="12"/>
  <c r="T138" i="12"/>
  <c r="Y138" i="12"/>
  <c r="K132" i="12"/>
  <c r="O132" i="12" s="1"/>
  <c r="P132" i="12" s="1"/>
  <c r="AM132" i="12" s="1"/>
  <c r="U132" i="12"/>
  <c r="X102" i="12"/>
  <c r="AY342" i="12"/>
  <c r="AZ56" i="12"/>
  <c r="BN23" i="12"/>
  <c r="BN50" i="12" s="1"/>
  <c r="BM50" i="12"/>
  <c r="O104" i="12"/>
  <c r="P104" i="12" s="1"/>
  <c r="AM104" i="12" s="1"/>
  <c r="AI85" i="12"/>
  <c r="AC85" i="12"/>
  <c r="X85" i="12"/>
  <c r="AZ27" i="12"/>
  <c r="AC11" i="12"/>
  <c r="AD11" i="12"/>
  <c r="AT77" i="12"/>
  <c r="AZ77" i="12"/>
  <c r="K75" i="12"/>
  <c r="U75" i="12"/>
  <c r="AI164" i="12"/>
  <c r="AC164" i="12"/>
  <c r="X164" i="12"/>
  <c r="T81" i="12"/>
  <c r="T55" i="12"/>
  <c r="K41" i="12"/>
  <c r="O41" i="12" s="1"/>
  <c r="P41" i="12" s="1"/>
  <c r="AM41" i="12" s="1"/>
  <c r="U41" i="12"/>
  <c r="X133" i="12"/>
  <c r="T115" i="12"/>
  <c r="W142" i="12"/>
  <c r="W342" i="12" s="1"/>
  <c r="X66" i="12"/>
  <c r="Y66" i="12" s="1"/>
  <c r="W50" i="12"/>
  <c r="W344" i="12" s="1"/>
  <c r="W345" i="12" s="1"/>
  <c r="AF155" i="12"/>
  <c r="AG155" i="12" s="1"/>
  <c r="AS155" i="12" s="1"/>
  <c r="X153" i="12"/>
  <c r="Y153" i="12" s="1"/>
  <c r="AF86" i="12"/>
  <c r="AG86" i="12" s="1"/>
  <c r="AS86" i="12" s="1"/>
  <c r="S68" i="12"/>
  <c r="AS47" i="12"/>
  <c r="AG42" i="12"/>
  <c r="K40" i="12"/>
  <c r="O40" i="12" s="1"/>
  <c r="P40" i="12" s="1"/>
  <c r="AM40" i="12" s="1"/>
  <c r="U40" i="12"/>
  <c r="AB175" i="12"/>
  <c r="Y166" i="12"/>
  <c r="T166" i="12"/>
  <c r="X163" i="12"/>
  <c r="Y163" i="12" s="1"/>
  <c r="AF159" i="12"/>
  <c r="AG159" i="12" s="1"/>
  <c r="AS159" i="12" s="1"/>
  <c r="X96" i="12"/>
  <c r="AZ60" i="12"/>
  <c r="AH165" i="12"/>
  <c r="AF165" i="12"/>
  <c r="AG165" i="12" s="1"/>
  <c r="AS165" i="12" s="1"/>
  <c r="AC125" i="12"/>
  <c r="J342" i="12"/>
  <c r="J344" i="12" s="1"/>
  <c r="J352" i="12" s="1"/>
  <c r="AB78" i="12"/>
  <c r="X74" i="12"/>
  <c r="BG67" i="12"/>
  <c r="BH67" i="12" s="1"/>
  <c r="BL344" i="12"/>
  <c r="AI93" i="12"/>
  <c r="AC93" i="12"/>
  <c r="X93" i="12"/>
  <c r="AT75" i="12"/>
  <c r="AZ75" i="12"/>
  <c r="AI54" i="12"/>
  <c r="AC54" i="12"/>
  <c r="T44" i="12"/>
  <c r="Y44" i="12"/>
  <c r="K35" i="12"/>
  <c r="O35" i="12" s="1"/>
  <c r="P35" i="12" s="1"/>
  <c r="AM35" i="12" s="1"/>
  <c r="U35" i="12"/>
  <c r="AI24" i="12"/>
  <c r="AC24" i="12"/>
  <c r="AT93" i="12"/>
  <c r="AZ93" i="12"/>
  <c r="AI26" i="12"/>
  <c r="AC26" i="12"/>
  <c r="X26" i="12"/>
  <c r="Z14" i="12"/>
  <c r="Y14" i="12"/>
  <c r="Y21" i="12" s="1"/>
  <c r="AZ164" i="12"/>
  <c r="AT164" i="12"/>
  <c r="T89" i="12"/>
  <c r="X54" i="12"/>
  <c r="AF151" i="12"/>
  <c r="AG151" i="12" s="1"/>
  <c r="AS151" i="12" s="1"/>
  <c r="Y146" i="12"/>
  <c r="T146" i="12"/>
  <c r="AF78" i="12"/>
  <c r="AG78" i="12" s="1"/>
  <c r="AS78" i="12" s="1"/>
  <c r="AH78" i="12"/>
  <c r="BA62" i="12"/>
  <c r="BG62" i="12"/>
  <c r="BH62" i="12" s="1"/>
  <c r="AE47" i="12"/>
  <c r="K45" i="12"/>
  <c r="O45" i="12" s="1"/>
  <c r="P45" i="12" s="1"/>
  <c r="AM45" i="12" s="1"/>
  <c r="U45" i="12"/>
  <c r="AS39" i="12"/>
  <c r="BG29" i="12"/>
  <c r="BH29" i="12" s="1"/>
  <c r="AY344" i="12"/>
  <c r="AG131" i="12"/>
  <c r="AH103" i="12"/>
  <c r="AZ54" i="12"/>
  <c r="AS43" i="12"/>
  <c r="T25" i="12"/>
  <c r="AB86" i="12"/>
  <c r="AZ179" i="12"/>
  <c r="AT179" i="12"/>
  <c r="AT83" i="12"/>
  <c r="AZ83" i="12"/>
  <c r="AS64" i="12"/>
  <c r="AI56" i="12"/>
  <c r="AC56" i="12"/>
  <c r="AI29" i="12"/>
  <c r="AC29" i="12"/>
  <c r="X29" i="12"/>
  <c r="V21" i="12"/>
  <c r="BG88" i="12"/>
  <c r="BH88" i="12" s="1"/>
  <c r="BG55" i="12"/>
  <c r="BH55" i="12" s="1"/>
  <c r="Y95" i="12"/>
  <c r="T95" i="12"/>
  <c r="AE333" i="12" l="1"/>
  <c r="AS333" i="12"/>
  <c r="AH333" i="12"/>
  <c r="AS284" i="12"/>
  <c r="AE284" i="12"/>
  <c r="AH284" i="12"/>
  <c r="AH332" i="12"/>
  <c r="AE332" i="12"/>
  <c r="AS332" i="12"/>
  <c r="AH135" i="12"/>
  <c r="AE135" i="12"/>
  <c r="AS135" i="12"/>
  <c r="AS282" i="12"/>
  <c r="AE282" i="12"/>
  <c r="AH282" i="12"/>
  <c r="AI78" i="12"/>
  <c r="X78" i="12"/>
  <c r="AC78" i="12"/>
  <c r="Y29" i="12"/>
  <c r="T29" i="12"/>
  <c r="AT43" i="12"/>
  <c r="AZ43" i="12"/>
  <c r="K146" i="12"/>
  <c r="U146" i="12"/>
  <c r="BA164" i="12"/>
  <c r="BG164" i="12"/>
  <c r="BH164" i="12" s="1"/>
  <c r="T74" i="12"/>
  <c r="Y74" i="12"/>
  <c r="AT165" i="12"/>
  <c r="AZ165" i="12"/>
  <c r="K166" i="12"/>
  <c r="U166" i="12"/>
  <c r="K115" i="12"/>
  <c r="O115" i="12" s="1"/>
  <c r="P115" i="12" s="1"/>
  <c r="AM115" i="12" s="1"/>
  <c r="U115" i="12"/>
  <c r="K55" i="12"/>
  <c r="U55" i="12"/>
  <c r="BA27" i="12"/>
  <c r="BG27" i="12"/>
  <c r="BH27" i="12" s="1"/>
  <c r="AI84" i="12"/>
  <c r="AC84" i="12"/>
  <c r="X84" i="12"/>
  <c r="AI123" i="12"/>
  <c r="AG123" i="12" s="1"/>
  <c r="AC123" i="12"/>
  <c r="AE129" i="12"/>
  <c r="AH129" i="12"/>
  <c r="AS129" i="12"/>
  <c r="K181" i="12"/>
  <c r="U181" i="12"/>
  <c r="BA85" i="12"/>
  <c r="BG85" i="12"/>
  <c r="BH85" i="12" s="1"/>
  <c r="BA80" i="12"/>
  <c r="BG80" i="12"/>
  <c r="BH80" i="12" s="1"/>
  <c r="Y137" i="12"/>
  <c r="T137" i="12"/>
  <c r="AH72" i="12"/>
  <c r="AS72" i="12"/>
  <c r="AT117" i="12"/>
  <c r="AZ117" i="12"/>
  <c r="K30" i="12"/>
  <c r="U30" i="12"/>
  <c r="AT59" i="12"/>
  <c r="AZ59" i="12"/>
  <c r="AT79" i="12"/>
  <c r="AZ79" i="12"/>
  <c r="BG115" i="12"/>
  <c r="BH115" i="12" s="1"/>
  <c r="BA115" i="12"/>
  <c r="BA127" i="12"/>
  <c r="BG127" i="12"/>
  <c r="BH127" i="12" s="1"/>
  <c r="K184" i="12"/>
  <c r="U184" i="12"/>
  <c r="K197" i="12"/>
  <c r="U197" i="12"/>
  <c r="AS152" i="12"/>
  <c r="AB152" i="12"/>
  <c r="AT174" i="12"/>
  <c r="AZ174" i="12"/>
  <c r="M193" i="12"/>
  <c r="O193" i="12" s="1"/>
  <c r="P193" i="12" s="1"/>
  <c r="AM193" i="12" s="1"/>
  <c r="AI176" i="12"/>
  <c r="AC176" i="12"/>
  <c r="X176" i="12"/>
  <c r="BA218" i="12"/>
  <c r="BG218" i="12"/>
  <c r="BH218" i="12" s="1"/>
  <c r="AH276" i="12"/>
  <c r="AS276" i="12"/>
  <c r="AE276" i="12"/>
  <c r="BA271" i="12"/>
  <c r="BG271" i="12"/>
  <c r="BH271" i="12" s="1"/>
  <c r="AZ296" i="12"/>
  <c r="AT296" i="12"/>
  <c r="AZ294" i="12"/>
  <c r="AT294" i="12"/>
  <c r="AT317" i="12"/>
  <c r="AZ317" i="12"/>
  <c r="K82" i="12"/>
  <c r="U82" i="12"/>
  <c r="K65" i="12"/>
  <c r="O65" i="12" s="1"/>
  <c r="P65" i="12" s="1"/>
  <c r="AM65" i="12" s="1"/>
  <c r="U65" i="12"/>
  <c r="AT145" i="12"/>
  <c r="AZ145" i="12"/>
  <c r="K46" i="12"/>
  <c r="O46" i="12" s="1"/>
  <c r="P46" i="12" s="1"/>
  <c r="AM46" i="12" s="1"/>
  <c r="U46" i="12"/>
  <c r="AI87" i="12"/>
  <c r="AC87" i="12"/>
  <c r="X87" i="12"/>
  <c r="BA202" i="12"/>
  <c r="BG202" i="12"/>
  <c r="BH202" i="12" s="1"/>
  <c r="AB168" i="12"/>
  <c r="AS168" i="12"/>
  <c r="AB99" i="12"/>
  <c r="AB174" i="12"/>
  <c r="Y192" i="12"/>
  <c r="T192" i="12"/>
  <c r="BA201" i="12"/>
  <c r="BG201" i="12"/>
  <c r="BH201" i="12" s="1"/>
  <c r="AT214" i="12"/>
  <c r="AZ214" i="12"/>
  <c r="K234" i="12"/>
  <c r="O234" i="12" s="1"/>
  <c r="P234" i="12" s="1"/>
  <c r="AM234" i="12" s="1"/>
  <c r="U234" i="12"/>
  <c r="K248" i="12"/>
  <c r="O248" i="12" s="1"/>
  <c r="P248" i="12" s="1"/>
  <c r="AM248" i="12" s="1"/>
  <c r="U248" i="12"/>
  <c r="K262" i="12"/>
  <c r="O262" i="12" s="1"/>
  <c r="P262" i="12" s="1"/>
  <c r="AM262" i="12" s="1"/>
  <c r="U262" i="12"/>
  <c r="T288" i="12"/>
  <c r="Y288" i="12"/>
  <c r="AT217" i="12"/>
  <c r="AZ217" i="12"/>
  <c r="AI219" i="12"/>
  <c r="AC219" i="12"/>
  <c r="X219" i="12"/>
  <c r="K253" i="12"/>
  <c r="O253" i="12" s="1"/>
  <c r="P253" i="12" s="1"/>
  <c r="AM253" i="12" s="1"/>
  <c r="U253" i="12"/>
  <c r="AS286" i="12"/>
  <c r="AH286" i="12"/>
  <c r="AE286" i="12"/>
  <c r="AE297" i="12"/>
  <c r="AS297" i="12"/>
  <c r="AH297" i="12"/>
  <c r="K303" i="12"/>
  <c r="O303" i="12" s="1"/>
  <c r="P303" i="12" s="1"/>
  <c r="AM303" i="12" s="1"/>
  <c r="U303" i="12"/>
  <c r="BA314" i="12"/>
  <c r="BG314" i="12"/>
  <c r="BH314" i="12" s="1"/>
  <c r="AC323" i="12"/>
  <c r="X323" i="12"/>
  <c r="AI318" i="12"/>
  <c r="X318" i="12"/>
  <c r="AC318" i="12"/>
  <c r="AB317" i="12"/>
  <c r="AF50" i="12"/>
  <c r="AB72" i="12"/>
  <c r="AT98" i="12"/>
  <c r="AZ98" i="12"/>
  <c r="AB171" i="12"/>
  <c r="AS171" i="12"/>
  <c r="T173" i="12"/>
  <c r="BA205" i="12"/>
  <c r="BG205" i="12"/>
  <c r="BH205" i="12" s="1"/>
  <c r="AZ150" i="12"/>
  <c r="AT150" i="12"/>
  <c r="AZ178" i="12"/>
  <c r="AT178" i="12"/>
  <c r="BA187" i="12"/>
  <c r="BG187" i="12"/>
  <c r="BH187" i="12" s="1"/>
  <c r="AI191" i="12"/>
  <c r="AC191" i="12"/>
  <c r="X191" i="12"/>
  <c r="BA157" i="12"/>
  <c r="BG157" i="12"/>
  <c r="BH157" i="12" s="1"/>
  <c r="K63" i="12"/>
  <c r="O63" i="12" s="1"/>
  <c r="P63" i="12" s="1"/>
  <c r="AM63" i="12" s="1"/>
  <c r="U63" i="12"/>
  <c r="U88" i="12"/>
  <c r="K88" i="12"/>
  <c r="K135" i="12"/>
  <c r="O135" i="12" s="1"/>
  <c r="P135" i="12" s="1"/>
  <c r="AM135" i="12" s="1"/>
  <c r="U135" i="12"/>
  <c r="BA153" i="12"/>
  <c r="BG153" i="12"/>
  <c r="BH153" i="12" s="1"/>
  <c r="AT180" i="12"/>
  <c r="AZ180" i="12"/>
  <c r="AS170" i="12"/>
  <c r="AB170" i="12"/>
  <c r="BA252" i="12"/>
  <c r="BG252" i="12"/>
  <c r="BH252" i="12" s="1"/>
  <c r="K228" i="12"/>
  <c r="O228" i="12" s="1"/>
  <c r="P228" i="12" s="1"/>
  <c r="AM228" i="12" s="1"/>
  <c r="U228" i="12"/>
  <c r="AZ255" i="12"/>
  <c r="AT255" i="12"/>
  <c r="K290" i="12"/>
  <c r="O290" i="12" s="1"/>
  <c r="P290" i="12" s="1"/>
  <c r="AM290" i="12" s="1"/>
  <c r="U290" i="12"/>
  <c r="T291" i="12"/>
  <c r="Y291" i="12"/>
  <c r="K236" i="12"/>
  <c r="O236" i="12" s="1"/>
  <c r="P236" i="12" s="1"/>
  <c r="AM236" i="12" s="1"/>
  <c r="U236" i="12"/>
  <c r="AZ267" i="12"/>
  <c r="AT267" i="12"/>
  <c r="K277" i="12"/>
  <c r="O277" i="12" s="1"/>
  <c r="P277" i="12" s="1"/>
  <c r="AM277" i="12" s="1"/>
  <c r="U277" i="12"/>
  <c r="T284" i="12"/>
  <c r="Y284" i="12"/>
  <c r="AI295" i="12"/>
  <c r="AG295" i="12" s="1"/>
  <c r="X295" i="12"/>
  <c r="AC295" i="12"/>
  <c r="AT291" i="12"/>
  <c r="AZ291" i="12"/>
  <c r="AB322" i="12"/>
  <c r="AT63" i="12"/>
  <c r="AZ63" i="12"/>
  <c r="S342" i="12"/>
  <c r="S344" i="12" s="1"/>
  <c r="S345" i="12" s="1"/>
  <c r="BA161" i="12"/>
  <c r="BG161" i="12"/>
  <c r="BH161" i="12" s="1"/>
  <c r="AT109" i="12"/>
  <c r="AZ109" i="12"/>
  <c r="AB150" i="12"/>
  <c r="Y302" i="12"/>
  <c r="T302" i="12"/>
  <c r="Y264" i="12"/>
  <c r="T264" i="12"/>
  <c r="K331" i="12"/>
  <c r="O331" i="12" s="1"/>
  <c r="P331" i="12" s="1"/>
  <c r="AM331" i="12" s="1"/>
  <c r="U331" i="12"/>
  <c r="AB312" i="12"/>
  <c r="AS312" i="12"/>
  <c r="Y190" i="12"/>
  <c r="T190" i="12"/>
  <c r="AT272" i="12"/>
  <c r="AZ272" i="12"/>
  <c r="AZ300" i="12"/>
  <c r="AT300" i="12"/>
  <c r="K204" i="12"/>
  <c r="U204" i="12"/>
  <c r="M314" i="12"/>
  <c r="O314" i="12" s="1"/>
  <c r="P314" i="12" s="1"/>
  <c r="AM314" i="12" s="1"/>
  <c r="AH11" i="12"/>
  <c r="Y85" i="12"/>
  <c r="T85" i="12"/>
  <c r="Y102" i="12"/>
  <c r="T102" i="12"/>
  <c r="K138" i="12"/>
  <c r="O138" i="12" s="1"/>
  <c r="P138" i="12" s="1"/>
  <c r="AM138" i="12" s="1"/>
  <c r="U138" i="12"/>
  <c r="AI92" i="12"/>
  <c r="AC92" i="12"/>
  <c r="X92" i="12"/>
  <c r="Y131" i="12"/>
  <c r="T131" i="12"/>
  <c r="O83" i="12"/>
  <c r="P83" i="12" s="1"/>
  <c r="AM83" i="12" s="1"/>
  <c r="M83" i="12"/>
  <c r="O148" i="12"/>
  <c r="P148" i="12" s="1"/>
  <c r="AM148" i="12" s="1"/>
  <c r="M148" i="12"/>
  <c r="AB165" i="12"/>
  <c r="AT44" i="12"/>
  <c r="AZ44" i="12"/>
  <c r="AZ140" i="12"/>
  <c r="AT140" i="12"/>
  <c r="BA118" i="12"/>
  <c r="BG118" i="12"/>
  <c r="BH118" i="12" s="1"/>
  <c r="AI76" i="12"/>
  <c r="AC76" i="12"/>
  <c r="X76" i="12"/>
  <c r="AH59" i="12"/>
  <c r="AH84" i="12"/>
  <c r="AZ134" i="12"/>
  <c r="AT134" i="12"/>
  <c r="K200" i="12"/>
  <c r="U200" i="12"/>
  <c r="AT28" i="12"/>
  <c r="AZ28" i="12"/>
  <c r="BA182" i="12"/>
  <c r="BG182" i="12"/>
  <c r="BH182" i="12" s="1"/>
  <c r="K169" i="12"/>
  <c r="U169" i="12"/>
  <c r="AH99" i="12"/>
  <c r="AH162" i="12"/>
  <c r="Y218" i="12"/>
  <c r="T218" i="12"/>
  <c r="BA188" i="12"/>
  <c r="BG188" i="12"/>
  <c r="BH188" i="12" s="1"/>
  <c r="K238" i="12"/>
  <c r="O238" i="12" s="1"/>
  <c r="P238" i="12" s="1"/>
  <c r="AM238" i="12" s="1"/>
  <c r="U238" i="12"/>
  <c r="AT254" i="12"/>
  <c r="AZ254" i="12"/>
  <c r="AT215" i="12"/>
  <c r="AZ215" i="12"/>
  <c r="T282" i="12"/>
  <c r="Y282" i="12"/>
  <c r="Y276" i="12"/>
  <c r="T276" i="12"/>
  <c r="AI305" i="12"/>
  <c r="AG305" i="12" s="1"/>
  <c r="X305" i="12"/>
  <c r="AC305" i="12"/>
  <c r="AH322" i="12"/>
  <c r="AE293" i="12"/>
  <c r="AH293" i="12"/>
  <c r="AS293" i="12"/>
  <c r="K326" i="12"/>
  <c r="O326" i="12" s="1"/>
  <c r="P326" i="12" s="1"/>
  <c r="AM326" i="12" s="1"/>
  <c r="U326" i="12"/>
  <c r="K24" i="12"/>
  <c r="U24" i="12"/>
  <c r="K56" i="12"/>
  <c r="U56" i="12"/>
  <c r="V346" i="12"/>
  <c r="V344" i="12"/>
  <c r="AH145" i="12"/>
  <c r="BA48" i="12"/>
  <c r="BG48" i="12"/>
  <c r="BH48" i="12" s="1"/>
  <c r="AT87" i="12"/>
  <c r="AZ87" i="12"/>
  <c r="AT92" i="12"/>
  <c r="AZ92" i="12"/>
  <c r="BA112" i="12"/>
  <c r="BG112" i="12"/>
  <c r="BH112" i="12" s="1"/>
  <c r="K189" i="12"/>
  <c r="U189" i="12"/>
  <c r="AT101" i="12"/>
  <c r="AZ101" i="12"/>
  <c r="K186" i="12"/>
  <c r="U186" i="12"/>
  <c r="BA203" i="12"/>
  <c r="BG203" i="12"/>
  <c r="BH203" i="12" s="1"/>
  <c r="AI178" i="12"/>
  <c r="AC178" i="12"/>
  <c r="X178" i="12"/>
  <c r="BA185" i="12"/>
  <c r="BG185" i="12"/>
  <c r="BH185" i="12" s="1"/>
  <c r="AH214" i="12"/>
  <c r="AE290" i="12"/>
  <c r="AS290" i="12"/>
  <c r="AH290" i="12"/>
  <c r="K265" i="12"/>
  <c r="O265" i="12" s="1"/>
  <c r="P265" i="12" s="1"/>
  <c r="AM265" i="12" s="1"/>
  <c r="U265" i="12"/>
  <c r="AZ298" i="12"/>
  <c r="AT298" i="12"/>
  <c r="K300" i="12"/>
  <c r="O300" i="12" s="1"/>
  <c r="P300" i="12" s="1"/>
  <c r="AM300" i="12" s="1"/>
  <c r="U300" i="12"/>
  <c r="K281" i="12"/>
  <c r="O281" i="12" s="1"/>
  <c r="P281" i="12" s="1"/>
  <c r="AM281" i="12" s="1"/>
  <c r="U281" i="12"/>
  <c r="K306" i="12"/>
  <c r="O306" i="12" s="1"/>
  <c r="P306" i="12" s="1"/>
  <c r="AM306" i="12" s="1"/>
  <c r="U306" i="12"/>
  <c r="AZ338" i="12"/>
  <c r="AT338" i="12"/>
  <c r="AI320" i="12"/>
  <c r="X320" i="12"/>
  <c r="AC320" i="12"/>
  <c r="AH119" i="12"/>
  <c r="AS119" i="12"/>
  <c r="AH23" i="12"/>
  <c r="AG50" i="12"/>
  <c r="AB23" i="12"/>
  <c r="AS23" i="12"/>
  <c r="AA342" i="12"/>
  <c r="AH98" i="12"/>
  <c r="AH171" i="12"/>
  <c r="BA207" i="12"/>
  <c r="BG207" i="12"/>
  <c r="BH207" i="12" s="1"/>
  <c r="K180" i="12"/>
  <c r="U180" i="12"/>
  <c r="K209" i="12"/>
  <c r="U209" i="12"/>
  <c r="M207" i="12"/>
  <c r="O207" i="12" s="1"/>
  <c r="P207" i="12" s="1"/>
  <c r="AM207" i="12" s="1"/>
  <c r="AT274" i="12"/>
  <c r="AZ274" i="12"/>
  <c r="K263" i="12"/>
  <c r="O263" i="12" s="1"/>
  <c r="P263" i="12" s="1"/>
  <c r="AM263" i="12" s="1"/>
  <c r="U263" i="12"/>
  <c r="AH213" i="12"/>
  <c r="AT270" i="12"/>
  <c r="AZ270" i="12"/>
  <c r="AT320" i="12"/>
  <c r="AZ320" i="12"/>
  <c r="BA200" i="12"/>
  <c r="BG200" i="12"/>
  <c r="BH200" i="12" s="1"/>
  <c r="K141" i="12"/>
  <c r="O141" i="12" s="1"/>
  <c r="P141" i="12" s="1"/>
  <c r="AM141" i="12" s="1"/>
  <c r="U141" i="12"/>
  <c r="K205" i="12"/>
  <c r="U205" i="12"/>
  <c r="N31" i="12"/>
  <c r="O31" i="12" s="1"/>
  <c r="P31" i="12" s="1"/>
  <c r="AM31" i="12" s="1"/>
  <c r="AE137" i="12"/>
  <c r="AH137" i="12"/>
  <c r="AS137" i="12"/>
  <c r="AZ199" i="12"/>
  <c r="AT199" i="12"/>
  <c r="AT251" i="12"/>
  <c r="AZ251" i="12"/>
  <c r="BA149" i="12"/>
  <c r="BG149" i="12"/>
  <c r="BH149" i="12" s="1"/>
  <c r="BA94" i="12"/>
  <c r="BG94" i="12"/>
  <c r="BH94" i="12" s="1"/>
  <c r="T153" i="12"/>
  <c r="AH176" i="12"/>
  <c r="BA198" i="12"/>
  <c r="BG198" i="12"/>
  <c r="BH198" i="12" s="1"/>
  <c r="AB101" i="12"/>
  <c r="BA210" i="12"/>
  <c r="BG210" i="12"/>
  <c r="BH210" i="12" s="1"/>
  <c r="BA323" i="12"/>
  <c r="BG323" i="12"/>
  <c r="BH323" i="12" s="1"/>
  <c r="T286" i="12"/>
  <c r="Y286" i="12"/>
  <c r="AE278" i="12"/>
  <c r="AH278" i="12"/>
  <c r="AS278" i="12"/>
  <c r="K298" i="12"/>
  <c r="O298" i="12" s="1"/>
  <c r="P298" i="12" s="1"/>
  <c r="AM298" i="12" s="1"/>
  <c r="U298" i="12"/>
  <c r="AT219" i="12"/>
  <c r="AZ219" i="12"/>
  <c r="AB213" i="12"/>
  <c r="AT287" i="12"/>
  <c r="AZ287" i="12"/>
  <c r="AT316" i="12"/>
  <c r="AZ316" i="12"/>
  <c r="Y319" i="12"/>
  <c r="T319" i="12"/>
  <c r="AT325" i="12"/>
  <c r="AZ325" i="12"/>
  <c r="BA318" i="12"/>
  <c r="BG318" i="12"/>
  <c r="BH318" i="12" s="1"/>
  <c r="K329" i="12"/>
  <c r="O329" i="12" s="1"/>
  <c r="P329" i="12" s="1"/>
  <c r="AM329" i="12" s="1"/>
  <c r="U329" i="12"/>
  <c r="K42" i="12"/>
  <c r="O42" i="12" s="1"/>
  <c r="P42" i="12" s="1"/>
  <c r="AM42" i="12" s="1"/>
  <c r="U42" i="12"/>
  <c r="BA103" i="12"/>
  <c r="BG103" i="12"/>
  <c r="BH103" i="12" s="1"/>
  <c r="AF68" i="12"/>
  <c r="AG53" i="12"/>
  <c r="AS160" i="12"/>
  <c r="AB160" i="12"/>
  <c r="Y188" i="12"/>
  <c r="T188" i="12"/>
  <c r="BA193" i="12"/>
  <c r="BG193" i="12"/>
  <c r="BH193" i="12" s="1"/>
  <c r="AS302" i="12"/>
  <c r="AH302" i="12"/>
  <c r="AE302" i="12"/>
  <c r="AH312" i="12"/>
  <c r="T216" i="12"/>
  <c r="Y216" i="12"/>
  <c r="BA273" i="12"/>
  <c r="BG273" i="12"/>
  <c r="BH273" i="12" s="1"/>
  <c r="AT266" i="12"/>
  <c r="AZ266" i="12"/>
  <c r="BA301" i="12"/>
  <c r="BG301" i="12"/>
  <c r="BH301" i="12" s="1"/>
  <c r="AT64" i="12"/>
  <c r="AZ64" i="12"/>
  <c r="Y54" i="12"/>
  <c r="T54" i="12"/>
  <c r="BA83" i="12"/>
  <c r="BG83" i="12"/>
  <c r="BH83" i="12" s="1"/>
  <c r="AI86" i="12"/>
  <c r="AC86" i="12"/>
  <c r="X86" i="12"/>
  <c r="AT39" i="12"/>
  <c r="AZ39" i="12"/>
  <c r="AT78" i="12"/>
  <c r="AZ78" i="12"/>
  <c r="AT151" i="12"/>
  <c r="AZ151" i="12"/>
  <c r="K89" i="12"/>
  <c r="U89" i="12"/>
  <c r="AC14" i="12"/>
  <c r="AD14" i="12"/>
  <c r="AH14" i="12" s="1"/>
  <c r="BA93" i="12"/>
  <c r="BG93" i="12"/>
  <c r="BH93" i="12" s="1"/>
  <c r="K44" i="12"/>
  <c r="O44" i="12" s="1"/>
  <c r="P44" i="12" s="1"/>
  <c r="AM44" i="12" s="1"/>
  <c r="U44" i="12"/>
  <c r="BA60" i="12"/>
  <c r="BG60" i="12"/>
  <c r="BH60" i="12" s="1"/>
  <c r="AH159" i="12"/>
  <c r="AI175" i="12"/>
  <c r="X175" i="12"/>
  <c r="AC175" i="12"/>
  <c r="AT47" i="12"/>
  <c r="AZ47" i="12"/>
  <c r="AH86" i="12"/>
  <c r="AH155" i="12"/>
  <c r="Y164" i="12"/>
  <c r="T164" i="12"/>
  <c r="O75" i="12"/>
  <c r="P75" i="12" s="1"/>
  <c r="AM75" i="12" s="1"/>
  <c r="M75" i="12"/>
  <c r="Z21" i="12"/>
  <c r="AI57" i="12"/>
  <c r="AC57" i="12"/>
  <c r="X57" i="12"/>
  <c r="BA25" i="12"/>
  <c r="BG25" i="12"/>
  <c r="BH25" i="12" s="1"/>
  <c r="BA91" i="12"/>
  <c r="BG91" i="12"/>
  <c r="BH91" i="12" s="1"/>
  <c r="BA95" i="12"/>
  <c r="BG95" i="12"/>
  <c r="BH95" i="12" s="1"/>
  <c r="Y158" i="12"/>
  <c r="T158" i="12"/>
  <c r="AT175" i="12"/>
  <c r="AZ175" i="12"/>
  <c r="T58" i="12"/>
  <c r="Y58" i="12"/>
  <c r="AT102" i="12"/>
  <c r="AZ102" i="12"/>
  <c r="BA40" i="12"/>
  <c r="BG40" i="12"/>
  <c r="BH40" i="12" s="1"/>
  <c r="Y80" i="12"/>
  <c r="T80" i="12"/>
  <c r="AT84" i="12"/>
  <c r="AZ84" i="12"/>
  <c r="AB151" i="12"/>
  <c r="BA275" i="12"/>
  <c r="BG275" i="12"/>
  <c r="BH275" i="12" s="1"/>
  <c r="AI116" i="12"/>
  <c r="AG116" i="12" s="1"/>
  <c r="AG142" i="12" s="1"/>
  <c r="X116" i="12"/>
  <c r="AC116" i="12"/>
  <c r="BA125" i="12"/>
  <c r="BG125" i="12"/>
  <c r="BH125" i="12" s="1"/>
  <c r="BA191" i="12"/>
  <c r="BG191" i="12"/>
  <c r="BH191" i="12" s="1"/>
  <c r="AT99" i="12"/>
  <c r="AZ99" i="12"/>
  <c r="AT162" i="12"/>
  <c r="AZ162" i="12"/>
  <c r="BA195" i="12"/>
  <c r="BG195" i="12"/>
  <c r="BH195" i="12" s="1"/>
  <c r="AT258" i="12"/>
  <c r="AZ258" i="12"/>
  <c r="AT268" i="12"/>
  <c r="AZ268" i="12"/>
  <c r="AT285" i="12"/>
  <c r="AZ285" i="12"/>
  <c r="K308" i="12"/>
  <c r="O308" i="12" s="1"/>
  <c r="P308" i="12" s="1"/>
  <c r="AM308" i="12" s="1"/>
  <c r="U308" i="12"/>
  <c r="AE307" i="12"/>
  <c r="AH307" i="12"/>
  <c r="AS307" i="12"/>
  <c r="AT322" i="12"/>
  <c r="AZ322" i="12"/>
  <c r="AE339" i="12"/>
  <c r="AH339" i="12"/>
  <c r="AS339" i="12"/>
  <c r="AH326" i="12"/>
  <c r="AS326" i="12"/>
  <c r="AT45" i="12"/>
  <c r="AZ45" i="12"/>
  <c r="AB147" i="12"/>
  <c r="AS147" i="12"/>
  <c r="AB177" i="12"/>
  <c r="AS177" i="12"/>
  <c r="AL342" i="12"/>
  <c r="AL344" i="12" s="1"/>
  <c r="AI98" i="12"/>
  <c r="X98" i="12"/>
  <c r="AC98" i="12"/>
  <c r="Y196" i="12"/>
  <c r="T196" i="12"/>
  <c r="K157" i="12"/>
  <c r="U157" i="12"/>
  <c r="Y195" i="12"/>
  <c r="T195" i="12"/>
  <c r="K233" i="12"/>
  <c r="O233" i="12" s="1"/>
  <c r="P233" i="12" s="1"/>
  <c r="AM233" i="12" s="1"/>
  <c r="U233" i="12"/>
  <c r="AS154" i="12"/>
  <c r="AB154" i="12"/>
  <c r="Y210" i="12"/>
  <c r="T210" i="12"/>
  <c r="K231" i="12"/>
  <c r="O231" i="12" s="1"/>
  <c r="P231" i="12" s="1"/>
  <c r="AM231" i="12" s="1"/>
  <c r="U231" i="12"/>
  <c r="AT292" i="12"/>
  <c r="AZ292" i="12"/>
  <c r="AH265" i="12"/>
  <c r="AS265" i="12"/>
  <c r="AE265" i="12"/>
  <c r="U269" i="12"/>
  <c r="K269" i="12"/>
  <c r="O269" i="12" s="1"/>
  <c r="P269" i="12" s="1"/>
  <c r="AM269" i="12" s="1"/>
  <c r="BA308" i="12"/>
  <c r="BG308" i="12"/>
  <c r="BH308" i="12" s="1"/>
  <c r="AH313" i="12"/>
  <c r="AG66" i="12"/>
  <c r="AH76" i="12"/>
  <c r="AH121" i="12"/>
  <c r="AS121" i="12"/>
  <c r="K229" i="12"/>
  <c r="O229" i="12" s="1"/>
  <c r="P229" i="12" s="1"/>
  <c r="AM229" i="12" s="1"/>
  <c r="U229" i="12"/>
  <c r="T163" i="12"/>
  <c r="K202" i="12"/>
  <c r="U202" i="12"/>
  <c r="AS97" i="12"/>
  <c r="AB97" i="12"/>
  <c r="AB172" i="12"/>
  <c r="AS172" i="12"/>
  <c r="O185" i="12"/>
  <c r="P185" i="12" s="1"/>
  <c r="AM185" i="12" s="1"/>
  <c r="M185" i="12"/>
  <c r="AB214" i="12"/>
  <c r="AE263" i="12"/>
  <c r="AH263" i="12"/>
  <c r="AS263" i="12"/>
  <c r="AT213" i="12"/>
  <c r="AZ213" i="12"/>
  <c r="Y260" i="12"/>
  <c r="T260" i="12"/>
  <c r="BA124" i="12"/>
  <c r="BG124" i="12"/>
  <c r="BH124" i="12" s="1"/>
  <c r="AI120" i="12"/>
  <c r="AG120" i="12" s="1"/>
  <c r="AC120" i="12"/>
  <c r="X120" i="12"/>
  <c r="Z344" i="12"/>
  <c r="AT57" i="12"/>
  <c r="AZ57" i="12"/>
  <c r="R346" i="12"/>
  <c r="K140" i="12"/>
  <c r="O140" i="12" s="1"/>
  <c r="P140" i="12" s="1"/>
  <c r="AM140" i="12" s="1"/>
  <c r="U140" i="12"/>
  <c r="AI199" i="12"/>
  <c r="AC199" i="12"/>
  <c r="X199" i="12"/>
  <c r="BA96" i="12"/>
  <c r="BG96" i="12"/>
  <c r="BH96" i="12" s="1"/>
  <c r="BA197" i="12"/>
  <c r="BG197" i="12"/>
  <c r="BH197" i="12" s="1"/>
  <c r="T119" i="12"/>
  <c r="BA141" i="12"/>
  <c r="BG141" i="12"/>
  <c r="BH141" i="12" s="1"/>
  <c r="AB156" i="12"/>
  <c r="AS156" i="12"/>
  <c r="AT176" i="12"/>
  <c r="AZ176" i="12"/>
  <c r="T220" i="12"/>
  <c r="Y220" i="12"/>
  <c r="BG281" i="12"/>
  <c r="BH281" i="12" s="1"/>
  <c r="BA281" i="12"/>
  <c r="K235" i="12"/>
  <c r="O235" i="12" s="1"/>
  <c r="P235" i="12" s="1"/>
  <c r="AM235" i="12" s="1"/>
  <c r="U235" i="12"/>
  <c r="K278" i="12"/>
  <c r="O278" i="12" s="1"/>
  <c r="P278" i="12" s="1"/>
  <c r="AM278" i="12" s="1"/>
  <c r="U278" i="12"/>
  <c r="AH261" i="12"/>
  <c r="AE261" i="12"/>
  <c r="AS261" i="12"/>
  <c r="AH257" i="12"/>
  <c r="AE257" i="12"/>
  <c r="AS257" i="12"/>
  <c r="K275" i="12"/>
  <c r="O275" i="12" s="1"/>
  <c r="P275" i="12" s="1"/>
  <c r="AM275" i="12" s="1"/>
  <c r="U275" i="12"/>
  <c r="AE299" i="12"/>
  <c r="AS299" i="12"/>
  <c r="AH299" i="12"/>
  <c r="BA304" i="12"/>
  <c r="BG304" i="12"/>
  <c r="BH304" i="12" s="1"/>
  <c r="K332" i="12"/>
  <c r="O332" i="12" s="1"/>
  <c r="P332" i="12" s="1"/>
  <c r="AM332" i="12" s="1"/>
  <c r="U332" i="12"/>
  <c r="AH315" i="12"/>
  <c r="AE328" i="12"/>
  <c r="AH328" i="12"/>
  <c r="AS328" i="12"/>
  <c r="AZ336" i="12"/>
  <c r="AT336" i="12"/>
  <c r="AS329" i="12"/>
  <c r="AE329" i="12"/>
  <c r="AH329" i="12"/>
  <c r="AE337" i="12"/>
  <c r="AS337" i="12"/>
  <c r="AH337" i="12"/>
  <c r="AB145" i="12"/>
  <c r="AA344" i="12"/>
  <c r="AA345" i="12" s="1"/>
  <c r="AZ256" i="12"/>
  <c r="AT256" i="12"/>
  <c r="AB215" i="12"/>
  <c r="AS264" i="12"/>
  <c r="AH264" i="12"/>
  <c r="AE264" i="12"/>
  <c r="BA324" i="12"/>
  <c r="BG324" i="12"/>
  <c r="BH324" i="12" s="1"/>
  <c r="AB313" i="12"/>
  <c r="K203" i="12"/>
  <c r="U203" i="12"/>
  <c r="BA331" i="12"/>
  <c r="BG331" i="12"/>
  <c r="BH331" i="12" s="1"/>
  <c r="BA319" i="12"/>
  <c r="BG319" i="12"/>
  <c r="BH319" i="12" s="1"/>
  <c r="BA179" i="12"/>
  <c r="BG179" i="12"/>
  <c r="BH179" i="12" s="1"/>
  <c r="BA54" i="12"/>
  <c r="BG54" i="12"/>
  <c r="BH54" i="12" s="1"/>
  <c r="BA75" i="12"/>
  <c r="BG75" i="12"/>
  <c r="BH75" i="12" s="1"/>
  <c r="AT159" i="12"/>
  <c r="AZ159" i="12"/>
  <c r="AH42" i="12"/>
  <c r="AS42" i="12"/>
  <c r="AE42" i="12"/>
  <c r="AE50" i="12" s="1"/>
  <c r="AT155" i="12"/>
  <c r="AZ155" i="12"/>
  <c r="T133" i="12"/>
  <c r="Y133" i="12"/>
  <c r="K81" i="12"/>
  <c r="U81" i="12"/>
  <c r="K95" i="12"/>
  <c r="U95" i="12"/>
  <c r="K25" i="12"/>
  <c r="U25" i="12"/>
  <c r="AH131" i="12"/>
  <c r="AE131" i="12"/>
  <c r="AS131" i="12"/>
  <c r="AH151" i="12"/>
  <c r="Y26" i="12"/>
  <c r="T26" i="12"/>
  <c r="Y93" i="12"/>
  <c r="T93" i="12"/>
  <c r="Y96" i="12"/>
  <c r="T96" i="12"/>
  <c r="AT86" i="12"/>
  <c r="AZ86" i="12"/>
  <c r="BA77" i="12"/>
  <c r="BG77" i="12"/>
  <c r="BH77" i="12" s="1"/>
  <c r="AC21" i="12"/>
  <c r="BA56" i="12"/>
  <c r="BG56" i="12"/>
  <c r="BH56" i="12" s="1"/>
  <c r="BA158" i="12"/>
  <c r="BG158" i="12"/>
  <c r="BH158" i="12" s="1"/>
  <c r="AI60" i="12"/>
  <c r="X60" i="12"/>
  <c r="AC60" i="12"/>
  <c r="BA110" i="12"/>
  <c r="BG110" i="12"/>
  <c r="BH110" i="12" s="1"/>
  <c r="K34" i="12"/>
  <c r="O34" i="12" s="1"/>
  <c r="P34" i="12" s="1"/>
  <c r="AM34" i="12" s="1"/>
  <c r="U34" i="12"/>
  <c r="AB59" i="12"/>
  <c r="K136" i="12"/>
  <c r="O136" i="12" s="1"/>
  <c r="P136" i="12" s="1"/>
  <c r="AM136" i="12" s="1"/>
  <c r="U136" i="12"/>
  <c r="M73" i="12"/>
  <c r="O73" i="12"/>
  <c r="P73" i="12" s="1"/>
  <c r="AM73" i="12" s="1"/>
  <c r="M91" i="12"/>
  <c r="O91" i="12" s="1"/>
  <c r="P91" i="12" s="1"/>
  <c r="AM91" i="12" s="1"/>
  <c r="Y77" i="12"/>
  <c r="T77" i="12"/>
  <c r="AB159" i="12"/>
  <c r="AH175" i="12"/>
  <c r="K64" i="12"/>
  <c r="O64" i="12" s="1"/>
  <c r="P64" i="12" s="1"/>
  <c r="AM64" i="12" s="1"/>
  <c r="U64" i="12"/>
  <c r="AF142" i="12"/>
  <c r="AI79" i="12"/>
  <c r="AC79" i="12"/>
  <c r="X79" i="12"/>
  <c r="AB100" i="12"/>
  <c r="AS100" i="12"/>
  <c r="AB155" i="12"/>
  <c r="K194" i="12"/>
  <c r="U194" i="12"/>
  <c r="AT107" i="12"/>
  <c r="AZ107" i="12"/>
  <c r="K111" i="12"/>
  <c r="O111" i="12" s="1"/>
  <c r="P111" i="12" s="1"/>
  <c r="AM111" i="12" s="1"/>
  <c r="U111" i="12"/>
  <c r="U182" i="12"/>
  <c r="K182" i="12"/>
  <c r="AT192" i="12"/>
  <c r="AZ192" i="12"/>
  <c r="AH152" i="12"/>
  <c r="AH174" i="12"/>
  <c r="AB162" i="12"/>
  <c r="BA204" i="12"/>
  <c r="BG204" i="12"/>
  <c r="BH204" i="12" s="1"/>
  <c r="AH260" i="12"/>
  <c r="AS260" i="12"/>
  <c r="AE260" i="12"/>
  <c r="AS288" i="12"/>
  <c r="AE288" i="12"/>
  <c r="AH288" i="12"/>
  <c r="Y316" i="12"/>
  <c r="T316" i="12"/>
  <c r="AI217" i="12"/>
  <c r="AC217" i="12"/>
  <c r="X217" i="12"/>
  <c r="K259" i="12"/>
  <c r="O259" i="12" s="1"/>
  <c r="P259" i="12" s="1"/>
  <c r="AM259" i="12" s="1"/>
  <c r="U259" i="12"/>
  <c r="X324" i="12"/>
  <c r="AC324" i="12"/>
  <c r="K304" i="12"/>
  <c r="O304" i="12" s="1"/>
  <c r="P304" i="12" s="1"/>
  <c r="AM304" i="12" s="1"/>
  <c r="U304" i="12"/>
  <c r="AF340" i="12"/>
  <c r="AG311" i="12"/>
  <c r="AI315" i="12"/>
  <c r="AC315" i="12"/>
  <c r="X315" i="12"/>
  <c r="AT330" i="12"/>
  <c r="AZ330" i="12"/>
  <c r="T297" i="12"/>
  <c r="Y297" i="12"/>
  <c r="AH317" i="12"/>
  <c r="AT41" i="12"/>
  <c r="AZ41" i="12"/>
  <c r="Y179" i="12"/>
  <c r="T179" i="12"/>
  <c r="AH147" i="12"/>
  <c r="AI139" i="12"/>
  <c r="AG139" i="12" s="1"/>
  <c r="X139" i="12"/>
  <c r="AC139" i="12"/>
  <c r="AH46" i="12"/>
  <c r="AS46" i="12"/>
  <c r="AE46" i="12"/>
  <c r="Y62" i="12"/>
  <c r="T62" i="12"/>
  <c r="T129" i="12"/>
  <c r="Y129" i="12"/>
  <c r="BA184" i="12"/>
  <c r="BG184" i="12"/>
  <c r="BH184" i="12" s="1"/>
  <c r="AT105" i="12"/>
  <c r="AZ105" i="12"/>
  <c r="Y198" i="12"/>
  <c r="T198" i="12"/>
  <c r="AF309" i="12"/>
  <c r="AG144" i="12"/>
  <c r="AH168" i="12"/>
  <c r="AT190" i="12"/>
  <c r="AZ190" i="12"/>
  <c r="M201" i="12"/>
  <c r="O201" i="12" s="1"/>
  <c r="P201" i="12" s="1"/>
  <c r="AM201" i="12" s="1"/>
  <c r="M183" i="12"/>
  <c r="O183" i="12" s="1"/>
  <c r="P183" i="12" s="1"/>
  <c r="AM183" i="12" s="1"/>
  <c r="K268" i="12"/>
  <c r="O268" i="12" s="1"/>
  <c r="P268" i="12" s="1"/>
  <c r="AM268" i="12" s="1"/>
  <c r="U268" i="12"/>
  <c r="AS208" i="12"/>
  <c r="AB208" i="12"/>
  <c r="AT283" i="12"/>
  <c r="AZ283" i="12"/>
  <c r="AE262" i="12"/>
  <c r="AH262" i="12"/>
  <c r="AS262" i="12"/>
  <c r="AT269" i="12"/>
  <c r="AZ269" i="12"/>
  <c r="AH217" i="12"/>
  <c r="AI211" i="12"/>
  <c r="X211" i="12"/>
  <c r="AC211" i="12"/>
  <c r="AH253" i="12"/>
  <c r="AE253" i="12"/>
  <c r="AS253" i="12"/>
  <c r="AT279" i="12"/>
  <c r="AZ279" i="12"/>
  <c r="Y299" i="12"/>
  <c r="T299" i="12"/>
  <c r="AT313" i="12"/>
  <c r="AZ313" i="12"/>
  <c r="Y327" i="12"/>
  <c r="T327" i="12"/>
  <c r="AE335" i="12"/>
  <c r="AH335" i="12"/>
  <c r="AS335" i="12"/>
  <c r="K90" i="12"/>
  <c r="U90" i="12"/>
  <c r="K134" i="12"/>
  <c r="O134" i="12" s="1"/>
  <c r="P134" i="12" s="1"/>
  <c r="AM134" i="12" s="1"/>
  <c r="U134" i="12"/>
  <c r="T66" i="12"/>
  <c r="AT76" i="12"/>
  <c r="AZ76" i="12"/>
  <c r="BA183" i="12"/>
  <c r="BG183" i="12"/>
  <c r="BH183" i="12" s="1"/>
  <c r="AH150" i="12"/>
  <c r="AH178" i="12"/>
  <c r="BA206" i="12"/>
  <c r="BG206" i="12"/>
  <c r="BH206" i="12" s="1"/>
  <c r="Y121" i="12"/>
  <c r="T121" i="12"/>
  <c r="K222" i="12"/>
  <c r="O222" i="12" s="1"/>
  <c r="P222" i="12" s="1"/>
  <c r="AM222" i="12" s="1"/>
  <c r="U222" i="12"/>
  <c r="Y289" i="12"/>
  <c r="T289" i="12"/>
  <c r="K296" i="12"/>
  <c r="O296" i="12" s="1"/>
  <c r="P296" i="12" s="1"/>
  <c r="AM296" i="12" s="1"/>
  <c r="U296" i="12"/>
  <c r="K333" i="12"/>
  <c r="O333" i="12" s="1"/>
  <c r="P333" i="12" s="1"/>
  <c r="AM333" i="12" s="1"/>
  <c r="U333" i="12"/>
  <c r="AH133" i="12"/>
  <c r="AE133" i="12"/>
  <c r="AS133" i="12"/>
  <c r="AH57" i="12"/>
  <c r="AK342" i="12"/>
  <c r="AK344" i="12" s="1"/>
  <c r="U94" i="12"/>
  <c r="K94" i="12"/>
  <c r="AB167" i="12"/>
  <c r="AS167" i="12"/>
  <c r="X123" i="12"/>
  <c r="Y206" i="12"/>
  <c r="T206" i="12"/>
  <c r="Y212" i="12"/>
  <c r="T212" i="12"/>
  <c r="BA196" i="12"/>
  <c r="BG196" i="12"/>
  <c r="BH196" i="12" s="1"/>
  <c r="AT211" i="12"/>
  <c r="AZ211" i="12"/>
  <c r="K261" i="12"/>
  <c r="O261" i="12" s="1"/>
  <c r="P261" i="12" s="1"/>
  <c r="AM261" i="12" s="1"/>
  <c r="U261" i="12"/>
  <c r="AH277" i="12"/>
  <c r="AE277" i="12"/>
  <c r="AS277" i="12"/>
  <c r="K257" i="12"/>
  <c r="O257" i="12" s="1"/>
  <c r="P257" i="12" s="1"/>
  <c r="AM257" i="12" s="1"/>
  <c r="U257" i="12"/>
  <c r="AI289" i="12"/>
  <c r="AG289" i="12" s="1"/>
  <c r="AC289" i="12"/>
  <c r="K301" i="12"/>
  <c r="O301" i="12" s="1"/>
  <c r="P301" i="12" s="1"/>
  <c r="AM301" i="12" s="1"/>
  <c r="U301" i="12"/>
  <c r="BA303" i="12"/>
  <c r="BG303" i="12"/>
  <c r="BH303" i="12" s="1"/>
  <c r="AT315" i="12"/>
  <c r="AZ315" i="12"/>
  <c r="K328" i="12"/>
  <c r="O328" i="12" s="1"/>
  <c r="P328" i="12" s="1"/>
  <c r="AM328" i="12" s="1"/>
  <c r="U328" i="12"/>
  <c r="AZ334" i="12"/>
  <c r="AT334" i="12"/>
  <c r="AT65" i="12"/>
  <c r="AZ65" i="12"/>
  <c r="AT106" i="12"/>
  <c r="AZ106" i="12"/>
  <c r="K32" i="12"/>
  <c r="U32" i="12"/>
  <c r="AB28" i="12"/>
  <c r="BA216" i="12"/>
  <c r="BG216" i="12"/>
  <c r="BH216" i="12" s="1"/>
  <c r="Y293" i="12"/>
  <c r="T293" i="12"/>
  <c r="K187" i="12"/>
  <c r="U187" i="12"/>
  <c r="K339" i="12"/>
  <c r="O339" i="12" s="1"/>
  <c r="P339" i="12" s="1"/>
  <c r="AM339" i="12" s="1"/>
  <c r="U339" i="12"/>
  <c r="AT111" i="12"/>
  <c r="AZ111" i="12"/>
  <c r="T307" i="12"/>
  <c r="Y307" i="12"/>
  <c r="AE305" i="12" l="1"/>
  <c r="AH305" i="12"/>
  <c r="AS305" i="12"/>
  <c r="AL143" i="12"/>
  <c r="O187" i="12"/>
  <c r="P187" i="12" s="1"/>
  <c r="AM187" i="12" s="1"/>
  <c r="M187" i="12"/>
  <c r="AT335" i="12"/>
  <c r="AZ335" i="12"/>
  <c r="AT253" i="12"/>
  <c r="AZ253" i="12"/>
  <c r="K179" i="12"/>
  <c r="U179" i="12"/>
  <c r="AT100" i="12"/>
  <c r="AZ100" i="12"/>
  <c r="M95" i="12"/>
  <c r="O95" i="12" s="1"/>
  <c r="P95" i="12" s="1"/>
  <c r="AM95" i="12" s="1"/>
  <c r="AI313" i="12"/>
  <c r="AC313" i="12"/>
  <c r="X313" i="12"/>
  <c r="BA256" i="12"/>
  <c r="BG256" i="12"/>
  <c r="BH256" i="12" s="1"/>
  <c r="AT329" i="12"/>
  <c r="AZ329" i="12"/>
  <c r="AT299" i="12"/>
  <c r="AZ299" i="12"/>
  <c r="AZ156" i="12"/>
  <c r="AT156" i="12"/>
  <c r="AS120" i="12"/>
  <c r="AH120" i="12"/>
  <c r="AZ265" i="12"/>
  <c r="AT265" i="12"/>
  <c r="AI154" i="12"/>
  <c r="AC154" i="12"/>
  <c r="X154" i="12"/>
  <c r="K195" i="12"/>
  <c r="U195" i="12"/>
  <c r="AT307" i="12"/>
  <c r="AZ307" i="12"/>
  <c r="K58" i="12"/>
  <c r="U58" i="12"/>
  <c r="M89" i="12"/>
  <c r="O89" i="12" s="1"/>
  <c r="P89" i="12" s="1"/>
  <c r="AM89" i="12" s="1"/>
  <c r="U54" i="12"/>
  <c r="K54" i="12"/>
  <c r="AI160" i="12"/>
  <c r="AC160" i="12"/>
  <c r="X160" i="12"/>
  <c r="AT137" i="12"/>
  <c r="AZ137" i="12"/>
  <c r="O186" i="12"/>
  <c r="P186" i="12" s="1"/>
  <c r="AM186" i="12" s="1"/>
  <c r="M186" i="12"/>
  <c r="K85" i="12"/>
  <c r="U85" i="12"/>
  <c r="K302" i="12"/>
  <c r="O302" i="12" s="1"/>
  <c r="P302" i="12" s="1"/>
  <c r="AM302" i="12" s="1"/>
  <c r="U302" i="12"/>
  <c r="BA63" i="12"/>
  <c r="BG63" i="12"/>
  <c r="BH63" i="12" s="1"/>
  <c r="K173" i="12"/>
  <c r="U173" i="12"/>
  <c r="M82" i="12"/>
  <c r="O82" i="12" s="1"/>
  <c r="P82" i="12" s="1"/>
  <c r="AM82" i="12" s="1"/>
  <c r="O197" i="12"/>
  <c r="P197" i="12" s="1"/>
  <c r="AM197" i="12" s="1"/>
  <c r="M197" i="12"/>
  <c r="AT72" i="12"/>
  <c r="AZ72" i="12"/>
  <c r="T78" i="12"/>
  <c r="Y78" i="12"/>
  <c r="AT284" i="12"/>
  <c r="AZ284" i="12"/>
  <c r="K293" i="12"/>
  <c r="O293" i="12" s="1"/>
  <c r="P293" i="12" s="1"/>
  <c r="AM293" i="12" s="1"/>
  <c r="U293" i="12"/>
  <c r="AI28" i="12"/>
  <c r="AC28" i="12"/>
  <c r="X28" i="12"/>
  <c r="BA334" i="12"/>
  <c r="BG334" i="12"/>
  <c r="BH334" i="12" s="1"/>
  <c r="K206" i="12"/>
  <c r="U206" i="12"/>
  <c r="AI167" i="12"/>
  <c r="AC167" i="12"/>
  <c r="X167" i="12"/>
  <c r="K289" i="12"/>
  <c r="O289" i="12" s="1"/>
  <c r="P289" i="12" s="1"/>
  <c r="AM289" i="12" s="1"/>
  <c r="U289" i="12"/>
  <c r="K121" i="12"/>
  <c r="O121" i="12" s="1"/>
  <c r="P121" i="12" s="1"/>
  <c r="AM121" i="12" s="1"/>
  <c r="U121" i="12"/>
  <c r="BA76" i="12"/>
  <c r="BG76" i="12"/>
  <c r="BH76" i="12" s="1"/>
  <c r="BA313" i="12"/>
  <c r="BG313" i="12"/>
  <c r="BH313" i="12" s="1"/>
  <c r="AT262" i="12"/>
  <c r="AZ262" i="12"/>
  <c r="AG309" i="12"/>
  <c r="AL310" i="12" s="1"/>
  <c r="AS144" i="12"/>
  <c r="AB144" i="12"/>
  <c r="AH144" i="12"/>
  <c r="BA105" i="12"/>
  <c r="BG105" i="12"/>
  <c r="BH105" i="12" s="1"/>
  <c r="Y139" i="12"/>
  <c r="T139" i="12"/>
  <c r="Y315" i="12"/>
  <c r="T315" i="12"/>
  <c r="Y324" i="12"/>
  <c r="T324" i="12"/>
  <c r="AT260" i="12"/>
  <c r="AZ260" i="12"/>
  <c r="AI162" i="12"/>
  <c r="X162" i="12"/>
  <c r="AC162" i="12"/>
  <c r="O194" i="12"/>
  <c r="P194" i="12" s="1"/>
  <c r="AM194" i="12" s="1"/>
  <c r="M194" i="12"/>
  <c r="AI100" i="12"/>
  <c r="AC100" i="12"/>
  <c r="X100" i="12"/>
  <c r="AF342" i="12"/>
  <c r="AI159" i="12"/>
  <c r="AC159" i="12"/>
  <c r="X159" i="12"/>
  <c r="BA86" i="12"/>
  <c r="BG86" i="12"/>
  <c r="BH86" i="12" s="1"/>
  <c r="K93" i="12"/>
  <c r="U93" i="12"/>
  <c r="BA155" i="12"/>
  <c r="BG155" i="12"/>
  <c r="BH155" i="12" s="1"/>
  <c r="AT264" i="12"/>
  <c r="AZ264" i="12"/>
  <c r="AE340" i="12"/>
  <c r="K220" i="12"/>
  <c r="O220" i="12" s="1"/>
  <c r="P220" i="12" s="1"/>
  <c r="AM220" i="12" s="1"/>
  <c r="U220" i="12"/>
  <c r="AI156" i="12"/>
  <c r="AC156" i="12"/>
  <c r="X156" i="12"/>
  <c r="Y199" i="12"/>
  <c r="T199" i="12"/>
  <c r="Z353" i="12"/>
  <c r="Z345" i="12"/>
  <c r="BA213" i="12"/>
  <c r="BG213" i="12"/>
  <c r="BH213" i="12" s="1"/>
  <c r="AZ172" i="12"/>
  <c r="AT172" i="12"/>
  <c r="AE66" i="12"/>
  <c r="AE68" i="12" s="1"/>
  <c r="AH66" i="12"/>
  <c r="AS66" i="12"/>
  <c r="AZ154" i="12"/>
  <c r="AT154" i="12"/>
  <c r="AT147" i="12"/>
  <c r="AZ147" i="12"/>
  <c r="AT326" i="12"/>
  <c r="AZ326" i="12"/>
  <c r="BG285" i="12"/>
  <c r="BH285" i="12" s="1"/>
  <c r="BA285" i="12"/>
  <c r="BA258" i="12"/>
  <c r="BG258" i="12"/>
  <c r="BH258" i="12" s="1"/>
  <c r="BA162" i="12"/>
  <c r="BG162" i="12"/>
  <c r="BH162" i="12" s="1"/>
  <c r="K80" i="12"/>
  <c r="U80" i="12"/>
  <c r="BA102" i="12"/>
  <c r="BG102" i="12"/>
  <c r="BH102" i="12" s="1"/>
  <c r="BA175" i="12"/>
  <c r="BG175" i="12"/>
  <c r="BH175" i="12" s="1"/>
  <c r="K164" i="12"/>
  <c r="U164" i="12"/>
  <c r="BA47" i="12"/>
  <c r="BG47" i="12"/>
  <c r="BH47" i="12" s="1"/>
  <c r="BA151" i="12"/>
  <c r="BG151" i="12"/>
  <c r="BH151" i="12" s="1"/>
  <c r="BA39" i="12"/>
  <c r="BG39" i="12"/>
  <c r="BH39" i="12" s="1"/>
  <c r="AT160" i="12"/>
  <c r="AZ160" i="12"/>
  <c r="BA325" i="12"/>
  <c r="BG325" i="12"/>
  <c r="BH325" i="12" s="1"/>
  <c r="BA316" i="12"/>
  <c r="BG316" i="12"/>
  <c r="BH316" i="12" s="1"/>
  <c r="AI213" i="12"/>
  <c r="AC213" i="12"/>
  <c r="X213" i="12"/>
  <c r="BG270" i="12"/>
  <c r="BH270" i="12" s="1"/>
  <c r="BA270" i="12"/>
  <c r="O180" i="12"/>
  <c r="P180" i="12" s="1"/>
  <c r="AM180" i="12" s="1"/>
  <c r="M180" i="12"/>
  <c r="AL51" i="12"/>
  <c r="BA338" i="12"/>
  <c r="BG338" i="12"/>
  <c r="BH338" i="12" s="1"/>
  <c r="BA298" i="12"/>
  <c r="BG298" i="12"/>
  <c r="BH298" i="12" s="1"/>
  <c r="AT290" i="12"/>
  <c r="AZ290" i="12"/>
  <c r="BA101" i="12"/>
  <c r="BG101" i="12"/>
  <c r="BH101" i="12" s="1"/>
  <c r="BA87" i="12"/>
  <c r="BG87" i="12"/>
  <c r="BH87" i="12" s="1"/>
  <c r="M56" i="12"/>
  <c r="O56" i="12"/>
  <c r="P56" i="12" s="1"/>
  <c r="AM56" i="12" s="1"/>
  <c r="K276" i="12"/>
  <c r="O276" i="12" s="1"/>
  <c r="P276" i="12" s="1"/>
  <c r="AM276" i="12" s="1"/>
  <c r="U276" i="12"/>
  <c r="BA215" i="12"/>
  <c r="BG215" i="12"/>
  <c r="BH215" i="12" s="1"/>
  <c r="K218" i="12"/>
  <c r="O218" i="12" s="1"/>
  <c r="P218" i="12" s="1"/>
  <c r="AM218" i="12" s="1"/>
  <c r="U218" i="12"/>
  <c r="BA28" i="12"/>
  <c r="BG28" i="12"/>
  <c r="BH28" i="12" s="1"/>
  <c r="Y76" i="12"/>
  <c r="T76" i="12"/>
  <c r="Y92" i="12"/>
  <c r="T92" i="12"/>
  <c r="BA300" i="12"/>
  <c r="BG300" i="12"/>
  <c r="BH300" i="12" s="1"/>
  <c r="U284" i="12"/>
  <c r="K284" i="12"/>
  <c r="O284" i="12" s="1"/>
  <c r="P284" i="12" s="1"/>
  <c r="AM284" i="12" s="1"/>
  <c r="BA267" i="12"/>
  <c r="BG267" i="12"/>
  <c r="BH267" i="12" s="1"/>
  <c r="K291" i="12"/>
  <c r="O291" i="12" s="1"/>
  <c r="P291" i="12" s="1"/>
  <c r="AM291" i="12" s="1"/>
  <c r="U291" i="12"/>
  <c r="BA255" i="12"/>
  <c r="BG255" i="12"/>
  <c r="BH255" i="12" s="1"/>
  <c r="Y191" i="12"/>
  <c r="T191" i="12"/>
  <c r="BA150" i="12"/>
  <c r="BG150" i="12"/>
  <c r="BH150" i="12" s="1"/>
  <c r="AT171" i="12"/>
  <c r="AZ171" i="12"/>
  <c r="AB142" i="12"/>
  <c r="AI72" i="12"/>
  <c r="AC72" i="12"/>
  <c r="X72" i="12"/>
  <c r="Y318" i="12"/>
  <c r="T318" i="12"/>
  <c r="Y219" i="12"/>
  <c r="T219" i="12"/>
  <c r="AI99" i="12"/>
  <c r="AC99" i="12"/>
  <c r="X99" i="12"/>
  <c r="BA317" i="12"/>
  <c r="BG317" i="12"/>
  <c r="BH317" i="12" s="1"/>
  <c r="AI152" i="12"/>
  <c r="AC152" i="12"/>
  <c r="X152" i="12"/>
  <c r="Z346" i="12"/>
  <c r="O30" i="12"/>
  <c r="P30" i="12" s="1"/>
  <c r="AM30" i="12" s="1"/>
  <c r="N30" i="12"/>
  <c r="K29" i="12"/>
  <c r="O29" i="12" s="1"/>
  <c r="P29" i="12" s="1"/>
  <c r="AM29" i="12" s="1"/>
  <c r="U29" i="12"/>
  <c r="BA315" i="12"/>
  <c r="BG315" i="12"/>
  <c r="BH315" i="12" s="1"/>
  <c r="AT167" i="12"/>
  <c r="AZ167" i="12"/>
  <c r="Y211" i="12"/>
  <c r="T211" i="12"/>
  <c r="Y217" i="12"/>
  <c r="T217" i="12"/>
  <c r="BA192" i="12"/>
  <c r="BG192" i="12"/>
  <c r="BH192" i="12" s="1"/>
  <c r="T60" i="12"/>
  <c r="Y60" i="12"/>
  <c r="AT337" i="12"/>
  <c r="AZ337" i="12"/>
  <c r="K307" i="12"/>
  <c r="O307" i="12" s="1"/>
  <c r="P307" i="12" s="1"/>
  <c r="AM307" i="12" s="1"/>
  <c r="U307" i="12"/>
  <c r="BA65" i="12"/>
  <c r="BG65" i="12"/>
  <c r="BH65" i="12" s="1"/>
  <c r="AZ277" i="12"/>
  <c r="AT277" i="12"/>
  <c r="M94" i="12"/>
  <c r="O94" i="12" s="1"/>
  <c r="P94" i="12" s="1"/>
  <c r="AM94" i="12" s="1"/>
  <c r="AT133" i="12"/>
  <c r="AZ133" i="12"/>
  <c r="BA279" i="12"/>
  <c r="BG279" i="12"/>
  <c r="BH279" i="12" s="1"/>
  <c r="AI208" i="12"/>
  <c r="AC208" i="12"/>
  <c r="X208" i="12"/>
  <c r="BA190" i="12"/>
  <c r="BG190" i="12"/>
  <c r="BH190" i="12" s="1"/>
  <c r="K129" i="12"/>
  <c r="O129" i="12" s="1"/>
  <c r="P129" i="12" s="1"/>
  <c r="AM129" i="12" s="1"/>
  <c r="U129" i="12"/>
  <c r="AT46" i="12"/>
  <c r="AZ46" i="12"/>
  <c r="AE139" i="12"/>
  <c r="AH139" i="12"/>
  <c r="AS139" i="12"/>
  <c r="BA41" i="12"/>
  <c r="BG41" i="12"/>
  <c r="BH41" i="12" s="1"/>
  <c r="K297" i="12"/>
  <c r="O297" i="12" s="1"/>
  <c r="P297" i="12" s="1"/>
  <c r="AM297" i="12" s="1"/>
  <c r="U297" i="12"/>
  <c r="O182" i="12"/>
  <c r="P182" i="12" s="1"/>
  <c r="AM182" i="12" s="1"/>
  <c r="M182" i="12"/>
  <c r="BA107" i="12"/>
  <c r="BG107" i="12"/>
  <c r="BH107" i="12" s="1"/>
  <c r="Y79" i="12"/>
  <c r="T79" i="12"/>
  <c r="K77" i="12"/>
  <c r="U77" i="12"/>
  <c r="AI59" i="12"/>
  <c r="AC59" i="12"/>
  <c r="X59" i="12"/>
  <c r="AT131" i="12"/>
  <c r="AZ131" i="12"/>
  <c r="O25" i="12"/>
  <c r="P25" i="12" s="1"/>
  <c r="AM25" i="12" s="1"/>
  <c r="N25" i="12"/>
  <c r="M81" i="12"/>
  <c r="O81" i="12"/>
  <c r="P81" i="12" s="1"/>
  <c r="AM81" i="12" s="1"/>
  <c r="BA159" i="12"/>
  <c r="BG159" i="12"/>
  <c r="BH159" i="12" s="1"/>
  <c r="AI215" i="12"/>
  <c r="AC215" i="12"/>
  <c r="X215" i="12"/>
  <c r="AI145" i="12"/>
  <c r="X145" i="12"/>
  <c r="AC145" i="12"/>
  <c r="BA336" i="12"/>
  <c r="BG336" i="12"/>
  <c r="BH336" i="12" s="1"/>
  <c r="BA176" i="12"/>
  <c r="BG176" i="12"/>
  <c r="BH176" i="12" s="1"/>
  <c r="T120" i="12"/>
  <c r="Y120" i="12"/>
  <c r="AI214" i="12"/>
  <c r="AC214" i="12"/>
  <c r="X214" i="12"/>
  <c r="AI172" i="12"/>
  <c r="X172" i="12"/>
  <c r="AC172" i="12"/>
  <c r="O202" i="12"/>
  <c r="P202" i="12" s="1"/>
  <c r="AM202" i="12" s="1"/>
  <c r="M202" i="12"/>
  <c r="AT121" i="12"/>
  <c r="AZ121" i="12"/>
  <c r="BA292" i="12"/>
  <c r="BG292" i="12"/>
  <c r="BH292" i="12" s="1"/>
  <c r="K210" i="12"/>
  <c r="U210" i="12"/>
  <c r="AI147" i="12"/>
  <c r="AC147" i="12"/>
  <c r="X147" i="12"/>
  <c r="BA322" i="12"/>
  <c r="BG322" i="12"/>
  <c r="BH322" i="12" s="1"/>
  <c r="Y116" i="12"/>
  <c r="T116" i="12"/>
  <c r="AI151" i="12"/>
  <c r="AC151" i="12"/>
  <c r="X151" i="12"/>
  <c r="BA64" i="12"/>
  <c r="BG64" i="12"/>
  <c r="BH64" i="12" s="1"/>
  <c r="BA266" i="12"/>
  <c r="BG266" i="12"/>
  <c r="BH266" i="12" s="1"/>
  <c r="K188" i="12"/>
  <c r="U188" i="12"/>
  <c r="AG68" i="12"/>
  <c r="AL69" i="12" s="1"/>
  <c r="AB53" i="12"/>
  <c r="AS53" i="12"/>
  <c r="AH53" i="12"/>
  <c r="AH68" i="12" s="1"/>
  <c r="BA219" i="12"/>
  <c r="BG219" i="12"/>
  <c r="BH219" i="12" s="1"/>
  <c r="AZ278" i="12"/>
  <c r="AT278" i="12"/>
  <c r="U286" i="12"/>
  <c r="K286" i="12"/>
  <c r="O286" i="12" s="1"/>
  <c r="P286" i="12" s="1"/>
  <c r="AM286" i="12" s="1"/>
  <c r="M205" i="12"/>
  <c r="O205" i="12" s="1"/>
  <c r="P205" i="12" s="1"/>
  <c r="AM205" i="12" s="1"/>
  <c r="BA274" i="12"/>
  <c r="BG274" i="12"/>
  <c r="BH274" i="12" s="1"/>
  <c r="AH50" i="12"/>
  <c r="Y320" i="12"/>
  <c r="T320" i="12"/>
  <c r="Y178" i="12"/>
  <c r="T178" i="12"/>
  <c r="V353" i="12"/>
  <c r="V345" i="12"/>
  <c r="AT293" i="12"/>
  <c r="AZ293" i="12"/>
  <c r="O169" i="12"/>
  <c r="P169" i="12" s="1"/>
  <c r="AM169" i="12" s="1"/>
  <c r="M169" i="12"/>
  <c r="BA134" i="12"/>
  <c r="BG134" i="12"/>
  <c r="BH134" i="12" s="1"/>
  <c r="AI165" i="12"/>
  <c r="AC165" i="12"/>
  <c r="X165" i="12"/>
  <c r="K102" i="12"/>
  <c r="O102" i="12" s="1"/>
  <c r="P102" i="12" s="1"/>
  <c r="AM102" i="12" s="1"/>
  <c r="U102" i="12"/>
  <c r="AH21" i="12"/>
  <c r="BG272" i="12"/>
  <c r="BH272" i="12" s="1"/>
  <c r="BA272" i="12"/>
  <c r="AT312" i="12"/>
  <c r="AZ312" i="12"/>
  <c r="K264" i="12"/>
  <c r="O264" i="12" s="1"/>
  <c r="P264" i="12" s="1"/>
  <c r="AM264" i="12" s="1"/>
  <c r="U264" i="12"/>
  <c r="AI150" i="12"/>
  <c r="AC150" i="12"/>
  <c r="X150" i="12"/>
  <c r="AI322" i="12"/>
  <c r="AC322" i="12"/>
  <c r="X322" i="12"/>
  <c r="Y295" i="12"/>
  <c r="T295" i="12"/>
  <c r="AI170" i="12"/>
  <c r="AC170" i="12"/>
  <c r="X170" i="12"/>
  <c r="AI171" i="12"/>
  <c r="AC171" i="12"/>
  <c r="X171" i="12"/>
  <c r="AF344" i="12"/>
  <c r="AF345" i="12" s="1"/>
  <c r="AT297" i="12"/>
  <c r="AZ297" i="12"/>
  <c r="AT286" i="12"/>
  <c r="AZ286" i="12"/>
  <c r="BA214" i="12"/>
  <c r="BG214" i="12"/>
  <c r="BH214" i="12" s="1"/>
  <c r="K192" i="12"/>
  <c r="U192" i="12"/>
  <c r="AZ168" i="12"/>
  <c r="AT168" i="12"/>
  <c r="Y87" i="12"/>
  <c r="T87" i="12"/>
  <c r="BA296" i="12"/>
  <c r="BG296" i="12"/>
  <c r="BH296" i="12" s="1"/>
  <c r="AT276" i="12"/>
  <c r="AZ276" i="12"/>
  <c r="T176" i="12"/>
  <c r="Y176" i="12"/>
  <c r="AZ152" i="12"/>
  <c r="AT152" i="12"/>
  <c r="M184" i="12"/>
  <c r="O184" i="12" s="1"/>
  <c r="P184" i="12" s="1"/>
  <c r="AM184" i="12" s="1"/>
  <c r="BA59" i="12"/>
  <c r="BG59" i="12"/>
  <c r="BH59" i="12" s="1"/>
  <c r="BA117" i="12"/>
  <c r="BG117" i="12"/>
  <c r="BH117" i="12" s="1"/>
  <c r="O181" i="12"/>
  <c r="P181" i="12" s="1"/>
  <c r="AM181" i="12" s="1"/>
  <c r="M181" i="12"/>
  <c r="M55" i="12"/>
  <c r="O55" i="12"/>
  <c r="P55" i="12" s="1"/>
  <c r="AM55" i="12" s="1"/>
  <c r="O166" i="12"/>
  <c r="P166" i="12" s="1"/>
  <c r="AM166" i="12" s="1"/>
  <c r="M166" i="12"/>
  <c r="K74" i="12"/>
  <c r="U74" i="12"/>
  <c r="O146" i="12"/>
  <c r="P146" i="12" s="1"/>
  <c r="AM146" i="12" s="1"/>
  <c r="M146" i="12"/>
  <c r="AT135" i="12"/>
  <c r="AZ135" i="12"/>
  <c r="AT333" i="12"/>
  <c r="AZ333" i="12"/>
  <c r="BA106" i="12"/>
  <c r="BG106" i="12"/>
  <c r="BH106" i="12" s="1"/>
  <c r="K299" i="12"/>
  <c r="O299" i="12" s="1"/>
  <c r="P299" i="12" s="1"/>
  <c r="AM299" i="12" s="1"/>
  <c r="U299" i="12"/>
  <c r="BG283" i="12"/>
  <c r="BH283" i="12" s="1"/>
  <c r="BA283" i="12"/>
  <c r="AG340" i="12"/>
  <c r="AS311" i="12"/>
  <c r="AB311" i="12"/>
  <c r="AH311" i="12"/>
  <c r="AH340" i="12" s="1"/>
  <c r="K133" i="12"/>
  <c r="O133" i="12" s="1"/>
  <c r="P133" i="12" s="1"/>
  <c r="AM133" i="12" s="1"/>
  <c r="U133" i="12"/>
  <c r="AT42" i="12"/>
  <c r="AZ42" i="12"/>
  <c r="AT257" i="12"/>
  <c r="AZ257" i="12"/>
  <c r="K119" i="12"/>
  <c r="O119" i="12" s="1"/>
  <c r="P119" i="12" s="1"/>
  <c r="AM119" i="12" s="1"/>
  <c r="U119" i="12"/>
  <c r="AZ97" i="12"/>
  <c r="AT97" i="12"/>
  <c r="K196" i="12"/>
  <c r="U196" i="12"/>
  <c r="AI177" i="12"/>
  <c r="AC177" i="12"/>
  <c r="X177" i="12"/>
  <c r="Y175" i="12"/>
  <c r="T175" i="12"/>
  <c r="BA251" i="12"/>
  <c r="BG251" i="12"/>
  <c r="BH251" i="12" s="1"/>
  <c r="AI23" i="12"/>
  <c r="AI50" i="12" s="1"/>
  <c r="AB50" i="12"/>
  <c r="AC23" i="12"/>
  <c r="AC50" i="12" s="1"/>
  <c r="X23" i="12"/>
  <c r="O189" i="12"/>
  <c r="P189" i="12" s="1"/>
  <c r="AM189" i="12" s="1"/>
  <c r="M189" i="12"/>
  <c r="K282" i="12"/>
  <c r="O282" i="12" s="1"/>
  <c r="P282" i="12" s="1"/>
  <c r="AM282" i="12" s="1"/>
  <c r="U282" i="12"/>
  <c r="O200" i="12"/>
  <c r="P200" i="12" s="1"/>
  <c r="AM200" i="12" s="1"/>
  <c r="M200" i="12"/>
  <c r="BA44" i="12"/>
  <c r="BG44" i="12"/>
  <c r="BH44" i="12" s="1"/>
  <c r="K190" i="12"/>
  <c r="U190" i="12"/>
  <c r="BA180" i="12"/>
  <c r="BG180" i="12"/>
  <c r="BH180" i="12" s="1"/>
  <c r="BA217" i="12"/>
  <c r="BG217" i="12"/>
  <c r="BH217" i="12" s="1"/>
  <c r="AI174" i="12"/>
  <c r="X174" i="12"/>
  <c r="AC174" i="12"/>
  <c r="BA294" i="12"/>
  <c r="BG294" i="12"/>
  <c r="BH294" i="12" s="1"/>
  <c r="Y84" i="12"/>
  <c r="T84" i="12"/>
  <c r="AT282" i="12"/>
  <c r="AZ282" i="12"/>
  <c r="BG111" i="12"/>
  <c r="BH111" i="12" s="1"/>
  <c r="BA111" i="12"/>
  <c r="O32" i="12"/>
  <c r="P32" i="12" s="1"/>
  <c r="AM32" i="12" s="1"/>
  <c r="N32" i="12"/>
  <c r="AE289" i="12"/>
  <c r="AE309" i="12" s="1"/>
  <c r="AS289" i="12"/>
  <c r="AH289" i="12"/>
  <c r="BA211" i="12"/>
  <c r="BG211" i="12"/>
  <c r="BH211" i="12" s="1"/>
  <c r="K212" i="12"/>
  <c r="U212" i="12"/>
  <c r="T123" i="12"/>
  <c r="Y123" i="12"/>
  <c r="K66" i="12"/>
  <c r="O66" i="12" s="1"/>
  <c r="P66" i="12" s="1"/>
  <c r="AM66" i="12" s="1"/>
  <c r="U66" i="12"/>
  <c r="O90" i="12"/>
  <c r="P90" i="12" s="1"/>
  <c r="AM90" i="12" s="1"/>
  <c r="M90" i="12"/>
  <c r="K327" i="12"/>
  <c r="O327" i="12" s="1"/>
  <c r="P327" i="12" s="1"/>
  <c r="AM327" i="12" s="1"/>
  <c r="U327" i="12"/>
  <c r="BA269" i="12"/>
  <c r="BG269" i="12"/>
  <c r="BH269" i="12" s="1"/>
  <c r="AT208" i="12"/>
  <c r="AZ208" i="12"/>
  <c r="K198" i="12"/>
  <c r="U198" i="12"/>
  <c r="K62" i="12"/>
  <c r="O62" i="12" s="1"/>
  <c r="P62" i="12" s="1"/>
  <c r="AM62" i="12" s="1"/>
  <c r="U62" i="12"/>
  <c r="BA330" i="12"/>
  <c r="BG330" i="12"/>
  <c r="BH330" i="12" s="1"/>
  <c r="K316" i="12"/>
  <c r="U316" i="12"/>
  <c r="AT288" i="12"/>
  <c r="AZ288" i="12"/>
  <c r="AI155" i="12"/>
  <c r="AC155" i="12"/>
  <c r="X155" i="12"/>
  <c r="K96" i="12"/>
  <c r="U96" i="12"/>
  <c r="K26" i="12"/>
  <c r="U26" i="12"/>
  <c r="M203" i="12"/>
  <c r="O203" i="12" s="1"/>
  <c r="P203" i="12" s="1"/>
  <c r="AM203" i="12" s="1"/>
  <c r="AZ328" i="12"/>
  <c r="AT328" i="12"/>
  <c r="AZ261" i="12"/>
  <c r="AT261" i="12"/>
  <c r="BA57" i="12"/>
  <c r="BG57" i="12"/>
  <c r="BH57" i="12" s="1"/>
  <c r="K260" i="12"/>
  <c r="O260" i="12" s="1"/>
  <c r="P260" i="12" s="1"/>
  <c r="AM260" i="12" s="1"/>
  <c r="U260" i="12"/>
  <c r="AT263" i="12"/>
  <c r="AZ263" i="12"/>
  <c r="AI97" i="12"/>
  <c r="X97" i="12"/>
  <c r="AC97" i="12"/>
  <c r="K163" i="12"/>
  <c r="U163" i="12"/>
  <c r="O157" i="12"/>
  <c r="P157" i="12" s="1"/>
  <c r="AM157" i="12" s="1"/>
  <c r="M157" i="12"/>
  <c r="Y98" i="12"/>
  <c r="T98" i="12"/>
  <c r="AT177" i="12"/>
  <c r="AZ177" i="12"/>
  <c r="BA45" i="12"/>
  <c r="BG45" i="12"/>
  <c r="BH45" i="12" s="1"/>
  <c r="AZ339" i="12"/>
  <c r="AT339" i="12"/>
  <c r="BG268" i="12"/>
  <c r="BH268" i="12" s="1"/>
  <c r="BA268" i="12"/>
  <c r="BA99" i="12"/>
  <c r="BG99" i="12"/>
  <c r="BH99" i="12" s="1"/>
  <c r="AH116" i="12"/>
  <c r="AH142" i="12" s="1"/>
  <c r="AS116" i="12"/>
  <c r="BA84" i="12"/>
  <c r="BG84" i="12"/>
  <c r="BH84" i="12" s="1"/>
  <c r="K158" i="12"/>
  <c r="U158" i="12"/>
  <c r="Y57" i="12"/>
  <c r="T57" i="12"/>
  <c r="BA78" i="12"/>
  <c r="BG78" i="12"/>
  <c r="BH78" i="12" s="1"/>
  <c r="T86" i="12"/>
  <c r="Y86" i="12"/>
  <c r="K216" i="12"/>
  <c r="U216" i="12"/>
  <c r="AT302" i="12"/>
  <c r="AZ302" i="12"/>
  <c r="K319" i="12"/>
  <c r="U319" i="12"/>
  <c r="BG287" i="12"/>
  <c r="BH287" i="12" s="1"/>
  <c r="BA287" i="12"/>
  <c r="AI101" i="12"/>
  <c r="AC101" i="12"/>
  <c r="X101" i="12"/>
  <c r="K153" i="12"/>
  <c r="U153" i="12"/>
  <c r="BA199" i="12"/>
  <c r="BG199" i="12"/>
  <c r="BH199" i="12" s="1"/>
  <c r="BA320" i="12"/>
  <c r="BG320" i="12"/>
  <c r="BH320" i="12" s="1"/>
  <c r="M209" i="12"/>
  <c r="O209" i="12" s="1"/>
  <c r="P209" i="12" s="1"/>
  <c r="AM209" i="12" s="1"/>
  <c r="AT23" i="12"/>
  <c r="AT50" i="12" s="1"/>
  <c r="AS50" i="12"/>
  <c r="AZ23" i="12"/>
  <c r="AT119" i="12"/>
  <c r="AZ119" i="12"/>
  <c r="BA92" i="12"/>
  <c r="BG92" i="12"/>
  <c r="BH92" i="12" s="1"/>
  <c r="O24" i="12"/>
  <c r="P24" i="12" s="1"/>
  <c r="AM24" i="12" s="1"/>
  <c r="N24" i="12"/>
  <c r="Y305" i="12"/>
  <c r="T305" i="12"/>
  <c r="BA254" i="12"/>
  <c r="BG254" i="12"/>
  <c r="BH254" i="12" s="1"/>
  <c r="BA140" i="12"/>
  <c r="BG140" i="12"/>
  <c r="BH140" i="12" s="1"/>
  <c r="K131" i="12"/>
  <c r="O131" i="12" s="1"/>
  <c r="P131" i="12" s="1"/>
  <c r="AM131" i="12" s="1"/>
  <c r="U131" i="12"/>
  <c r="AD21" i="12"/>
  <c r="AD344" i="12" s="1"/>
  <c r="M204" i="12"/>
  <c r="O204" i="12" s="1"/>
  <c r="P204" i="12" s="1"/>
  <c r="AM204" i="12" s="1"/>
  <c r="AI312" i="12"/>
  <c r="AC312" i="12"/>
  <c r="X312" i="12"/>
  <c r="BA109" i="12"/>
  <c r="BG109" i="12"/>
  <c r="BH109" i="12" s="1"/>
  <c r="BA291" i="12"/>
  <c r="BG291" i="12"/>
  <c r="BH291" i="12" s="1"/>
  <c r="AE295" i="12"/>
  <c r="AH295" i="12"/>
  <c r="AS295" i="12"/>
  <c r="AZ170" i="12"/>
  <c r="AT170" i="12"/>
  <c r="O88" i="12"/>
  <c r="P88" i="12" s="1"/>
  <c r="AM88" i="12" s="1"/>
  <c r="M88" i="12"/>
  <c r="BA178" i="12"/>
  <c r="BG178" i="12"/>
  <c r="BH178" i="12" s="1"/>
  <c r="BA98" i="12"/>
  <c r="BG98" i="12"/>
  <c r="BH98" i="12" s="1"/>
  <c r="AI317" i="12"/>
  <c r="X317" i="12"/>
  <c r="AC317" i="12"/>
  <c r="Y323" i="12"/>
  <c r="T323" i="12"/>
  <c r="K288" i="12"/>
  <c r="O288" i="12" s="1"/>
  <c r="P288" i="12" s="1"/>
  <c r="AM288" i="12" s="1"/>
  <c r="U288" i="12"/>
  <c r="AI168" i="12"/>
  <c r="X168" i="12"/>
  <c r="AC168" i="12"/>
  <c r="BA145" i="12"/>
  <c r="BG145" i="12"/>
  <c r="BH145" i="12" s="1"/>
  <c r="BA174" i="12"/>
  <c r="BG174" i="12"/>
  <c r="BH174" i="12" s="1"/>
  <c r="BA79" i="12"/>
  <c r="BG79" i="12"/>
  <c r="BH79" i="12" s="1"/>
  <c r="K137" i="12"/>
  <c r="O137" i="12" s="1"/>
  <c r="P137" i="12" s="1"/>
  <c r="AM137" i="12" s="1"/>
  <c r="U137" i="12"/>
  <c r="AT129" i="12"/>
  <c r="AZ129" i="12"/>
  <c r="AH123" i="12"/>
  <c r="AS123" i="12"/>
  <c r="AE123" i="12"/>
  <c r="AE142" i="12" s="1"/>
  <c r="BA165" i="12"/>
  <c r="BG165" i="12"/>
  <c r="BH165" i="12" s="1"/>
  <c r="BA43" i="12"/>
  <c r="BG43" i="12"/>
  <c r="BH43" i="12" s="1"/>
  <c r="AZ332" i="12"/>
  <c r="AT332" i="12"/>
  <c r="AT123" i="12" l="1"/>
  <c r="AZ123" i="12"/>
  <c r="Y317" i="12"/>
  <c r="T317" i="12"/>
  <c r="Y101" i="12"/>
  <c r="T101" i="12"/>
  <c r="K86" i="12"/>
  <c r="U86" i="12"/>
  <c r="BA339" i="12"/>
  <c r="BG339" i="12"/>
  <c r="BH339" i="12" s="1"/>
  <c r="T97" i="12"/>
  <c r="Y97" i="12"/>
  <c r="M212" i="12"/>
  <c r="O212" i="12" s="1"/>
  <c r="P212" i="12" s="1"/>
  <c r="AM212" i="12" s="1"/>
  <c r="M190" i="12"/>
  <c r="O190" i="12" s="1"/>
  <c r="P190" i="12" s="1"/>
  <c r="AM190" i="12" s="1"/>
  <c r="BA121" i="12"/>
  <c r="BG121" i="12"/>
  <c r="BH121" i="12" s="1"/>
  <c r="BA131" i="12"/>
  <c r="BG131" i="12"/>
  <c r="BH131" i="12" s="1"/>
  <c r="BA46" i="12"/>
  <c r="BG46" i="12"/>
  <c r="BH46" i="12" s="1"/>
  <c r="AS142" i="12"/>
  <c r="BA137" i="12"/>
  <c r="BG137" i="12"/>
  <c r="BH137" i="12" s="1"/>
  <c r="BA299" i="12"/>
  <c r="BG299" i="12"/>
  <c r="BH299" i="12" s="1"/>
  <c r="AT305" i="12"/>
  <c r="AZ305" i="12"/>
  <c r="T168" i="12"/>
  <c r="Y168" i="12"/>
  <c r="K323" i="12"/>
  <c r="O323" i="12" s="1"/>
  <c r="P323" i="12" s="1"/>
  <c r="AM323" i="12" s="1"/>
  <c r="U323" i="12"/>
  <c r="BA170" i="12"/>
  <c r="BG170" i="12"/>
  <c r="BH170" i="12" s="1"/>
  <c r="T312" i="12"/>
  <c r="Y312" i="12"/>
  <c r="K305" i="12"/>
  <c r="O305" i="12" s="1"/>
  <c r="P305" i="12" s="1"/>
  <c r="AM305" i="12" s="1"/>
  <c r="U305" i="12"/>
  <c r="AZ50" i="12"/>
  <c r="BA23" i="12"/>
  <c r="BG23" i="12"/>
  <c r="AT116" i="12"/>
  <c r="AZ116" i="12"/>
  <c r="K98" i="12"/>
  <c r="U98" i="12"/>
  <c r="BA261" i="12"/>
  <c r="BG261" i="12"/>
  <c r="BH261" i="12" s="1"/>
  <c r="M96" i="12"/>
  <c r="O96" i="12" s="1"/>
  <c r="P96" i="12" s="1"/>
  <c r="AM96" i="12" s="1"/>
  <c r="BA288" i="12"/>
  <c r="BG288" i="12"/>
  <c r="BH288" i="12" s="1"/>
  <c r="Y174" i="12"/>
  <c r="T174" i="12"/>
  <c r="X50" i="12"/>
  <c r="Y23" i="12"/>
  <c r="T177" i="12"/>
  <c r="Y177" i="12"/>
  <c r="M196" i="12"/>
  <c r="O196" i="12" s="1"/>
  <c r="P196" i="12" s="1"/>
  <c r="AM196" i="12" s="1"/>
  <c r="AB340" i="12"/>
  <c r="AI311" i="12"/>
  <c r="AI340" i="12" s="1"/>
  <c r="AC311" i="12"/>
  <c r="AC340" i="12" s="1"/>
  <c r="X311" i="12"/>
  <c r="M74" i="12"/>
  <c r="O74" i="12" s="1"/>
  <c r="P74" i="12" s="1"/>
  <c r="AM74" i="12" s="1"/>
  <c r="K176" i="12"/>
  <c r="U176" i="12"/>
  <c r="BA168" i="12"/>
  <c r="BG168" i="12"/>
  <c r="BH168" i="12" s="1"/>
  <c r="K295" i="12"/>
  <c r="O295" i="12" s="1"/>
  <c r="P295" i="12" s="1"/>
  <c r="AM295" i="12" s="1"/>
  <c r="U295" i="12"/>
  <c r="BA293" i="12"/>
  <c r="BG293" i="12"/>
  <c r="BH293" i="12" s="1"/>
  <c r="K178" i="12"/>
  <c r="U178" i="12"/>
  <c r="BA278" i="12"/>
  <c r="BG278" i="12"/>
  <c r="BH278" i="12" s="1"/>
  <c r="AT53" i="12"/>
  <c r="AS68" i="12"/>
  <c r="AZ53" i="12"/>
  <c r="M188" i="12"/>
  <c r="O188" i="12" s="1"/>
  <c r="P188" i="12" s="1"/>
  <c r="AM188" i="12" s="1"/>
  <c r="K116" i="12"/>
  <c r="O116" i="12" s="1"/>
  <c r="P116" i="12" s="1"/>
  <c r="AM116" i="12" s="1"/>
  <c r="U116" i="12"/>
  <c r="T147" i="12"/>
  <c r="Y147" i="12"/>
  <c r="M210" i="12"/>
  <c r="O210" i="12" s="1"/>
  <c r="P210" i="12" s="1"/>
  <c r="AM210" i="12" s="1"/>
  <c r="T172" i="12"/>
  <c r="Y172" i="12"/>
  <c r="Y145" i="12"/>
  <c r="T145" i="12"/>
  <c r="AT139" i="12"/>
  <c r="AZ139" i="12"/>
  <c r="BA337" i="12"/>
  <c r="BG337" i="12"/>
  <c r="BH337" i="12" s="1"/>
  <c r="K211" i="12"/>
  <c r="U211" i="12"/>
  <c r="Y152" i="12"/>
  <c r="T152" i="12"/>
  <c r="K219" i="12"/>
  <c r="O219" i="12" s="1"/>
  <c r="P219" i="12" s="1"/>
  <c r="AM219" i="12" s="1"/>
  <c r="U219" i="12"/>
  <c r="X142" i="12"/>
  <c r="Y72" i="12"/>
  <c r="T72" i="12"/>
  <c r="BA171" i="12"/>
  <c r="BG171" i="12"/>
  <c r="BH171" i="12" s="1"/>
  <c r="K191" i="12"/>
  <c r="U191" i="12"/>
  <c r="K92" i="12"/>
  <c r="U92" i="12"/>
  <c r="M80" i="12"/>
  <c r="O80" i="12" s="1"/>
  <c r="P80" i="12" s="1"/>
  <c r="AM80" i="12" s="1"/>
  <c r="BA154" i="12"/>
  <c r="BG154" i="12"/>
  <c r="BH154" i="12" s="1"/>
  <c r="Y156" i="12"/>
  <c r="T156" i="12"/>
  <c r="Y162" i="12"/>
  <c r="T162" i="12"/>
  <c r="K324" i="12"/>
  <c r="O324" i="12" s="1"/>
  <c r="P324" i="12" s="1"/>
  <c r="AM324" i="12" s="1"/>
  <c r="U324" i="12"/>
  <c r="K139" i="12"/>
  <c r="O139" i="12" s="1"/>
  <c r="P139" i="12" s="1"/>
  <c r="AM139" i="12" s="1"/>
  <c r="U139" i="12"/>
  <c r="AH309" i="12"/>
  <c r="AH342" i="12" s="1"/>
  <c r="AH344" i="12" s="1"/>
  <c r="AH345" i="12" s="1"/>
  <c r="AH347" i="12" s="1"/>
  <c r="BA262" i="12"/>
  <c r="BG262" i="12"/>
  <c r="BH262" i="12" s="1"/>
  <c r="M85" i="12"/>
  <c r="O85" i="12" s="1"/>
  <c r="P85" i="12" s="1"/>
  <c r="AM85" i="12" s="1"/>
  <c r="N54" i="12"/>
  <c r="O54" i="12" s="1"/>
  <c r="P54" i="12" s="1"/>
  <c r="AM54" i="12" s="1"/>
  <c r="AT120" i="12"/>
  <c r="AT142" i="12" s="1"/>
  <c r="AZ120" i="12"/>
  <c r="BA335" i="12"/>
  <c r="BG335" i="12"/>
  <c r="BH335" i="12" s="1"/>
  <c r="M316" i="12"/>
  <c r="O316" i="12" s="1"/>
  <c r="P316" i="12" s="1"/>
  <c r="AM316" i="12" s="1"/>
  <c r="AT289" i="12"/>
  <c r="AZ289" i="12"/>
  <c r="BA42" i="12"/>
  <c r="BG42" i="12"/>
  <c r="BH42" i="12" s="1"/>
  <c r="BA135" i="12"/>
  <c r="BG135" i="12"/>
  <c r="BH135" i="12" s="1"/>
  <c r="BA297" i="12"/>
  <c r="BG297" i="12"/>
  <c r="BH297" i="12" s="1"/>
  <c r="BA326" i="12"/>
  <c r="BG326" i="12"/>
  <c r="BH326" i="12" s="1"/>
  <c r="M93" i="12"/>
  <c r="O93" i="12" s="1"/>
  <c r="P93" i="12" s="1"/>
  <c r="AM93" i="12" s="1"/>
  <c r="BA332" i="12"/>
  <c r="BG332" i="12"/>
  <c r="BH332" i="12" s="1"/>
  <c r="BA129" i="12"/>
  <c r="BG129" i="12"/>
  <c r="BH129" i="12" s="1"/>
  <c r="AT295" i="12"/>
  <c r="AZ295" i="12"/>
  <c r="AD345" i="12"/>
  <c r="AD353" i="12"/>
  <c r="M319" i="12"/>
  <c r="O319" i="12" s="1"/>
  <c r="P319" i="12" s="1"/>
  <c r="AM319" i="12" s="1"/>
  <c r="M216" i="12"/>
  <c r="O216" i="12" s="1"/>
  <c r="P216" i="12" s="1"/>
  <c r="AM216" i="12" s="1"/>
  <c r="M158" i="12"/>
  <c r="O158" i="12" s="1"/>
  <c r="P158" i="12" s="1"/>
  <c r="AM158" i="12" s="1"/>
  <c r="M163" i="12"/>
  <c r="O163" i="12" s="1"/>
  <c r="P163" i="12" s="1"/>
  <c r="AM163" i="12" s="1"/>
  <c r="BA263" i="12"/>
  <c r="BG263" i="12"/>
  <c r="BH263" i="12" s="1"/>
  <c r="T155" i="12"/>
  <c r="Y155" i="12"/>
  <c r="M198" i="12"/>
  <c r="O198" i="12" s="1"/>
  <c r="P198" i="12" s="1"/>
  <c r="AM198" i="12" s="1"/>
  <c r="K123" i="12"/>
  <c r="O123" i="12" s="1"/>
  <c r="P123" i="12" s="1"/>
  <c r="AM123" i="12" s="1"/>
  <c r="U123" i="12"/>
  <c r="BA282" i="12"/>
  <c r="BG282" i="12"/>
  <c r="BH282" i="12" s="1"/>
  <c r="BA257" i="12"/>
  <c r="BG257" i="12"/>
  <c r="BH257" i="12" s="1"/>
  <c r="AS340" i="12"/>
  <c r="AT311" i="12"/>
  <c r="AT340" i="12" s="1"/>
  <c r="AZ311" i="12"/>
  <c r="BA333" i="12"/>
  <c r="BG333" i="12"/>
  <c r="BH333" i="12" s="1"/>
  <c r="BA276" i="12"/>
  <c r="BG276" i="12"/>
  <c r="BH276" i="12" s="1"/>
  <c r="K87" i="12"/>
  <c r="U87" i="12"/>
  <c r="BA286" i="12"/>
  <c r="BG286" i="12"/>
  <c r="BH286" i="12" s="1"/>
  <c r="Y170" i="12"/>
  <c r="T170" i="12"/>
  <c r="T150" i="12"/>
  <c r="Y150" i="12"/>
  <c r="Y165" i="12"/>
  <c r="T165" i="12"/>
  <c r="AB68" i="12"/>
  <c r="AI53" i="12"/>
  <c r="AI68" i="12" s="1"/>
  <c r="AI344" i="12" s="1"/>
  <c r="AI348" i="12" s="1"/>
  <c r="AC53" i="12"/>
  <c r="AC68" i="12" s="1"/>
  <c r="X53" i="12"/>
  <c r="T151" i="12"/>
  <c r="Y151" i="12"/>
  <c r="Y59" i="12"/>
  <c r="T59" i="12"/>
  <c r="M77" i="12"/>
  <c r="O77" i="12" s="1"/>
  <c r="P77" i="12" s="1"/>
  <c r="AM77" i="12" s="1"/>
  <c r="T208" i="12"/>
  <c r="Y208" i="12"/>
  <c r="Y99" i="12"/>
  <c r="T99" i="12"/>
  <c r="AC142" i="12"/>
  <c r="BA160" i="12"/>
  <c r="BG160" i="12"/>
  <c r="BH160" i="12" s="1"/>
  <c r="BA147" i="12"/>
  <c r="BG147" i="12"/>
  <c r="BH147" i="12" s="1"/>
  <c r="AT66" i="12"/>
  <c r="AZ66" i="12"/>
  <c r="BA172" i="12"/>
  <c r="BG172" i="12"/>
  <c r="BH172" i="12" s="1"/>
  <c r="AB309" i="12"/>
  <c r="AB342" i="12" s="1"/>
  <c r="AB344" i="12" s="1"/>
  <c r="AI144" i="12"/>
  <c r="AI309" i="12" s="1"/>
  <c r="AC144" i="12"/>
  <c r="AC309" i="12" s="1"/>
  <c r="X144" i="12"/>
  <c r="T28" i="12"/>
  <c r="Y28" i="12"/>
  <c r="K78" i="12"/>
  <c r="U78" i="12"/>
  <c r="Y160" i="12"/>
  <c r="T160" i="12"/>
  <c r="O58" i="12"/>
  <c r="P58" i="12" s="1"/>
  <c r="AM58" i="12" s="1"/>
  <c r="M58" i="12"/>
  <c r="O195" i="12"/>
  <c r="P195" i="12" s="1"/>
  <c r="AM195" i="12" s="1"/>
  <c r="M195" i="12"/>
  <c r="BA329" i="12"/>
  <c r="BG329" i="12"/>
  <c r="BH329" i="12" s="1"/>
  <c r="Y313" i="12"/>
  <c r="T313" i="12"/>
  <c r="O179" i="12"/>
  <c r="P179" i="12" s="1"/>
  <c r="AM179" i="12" s="1"/>
  <c r="M179" i="12"/>
  <c r="AG342" i="12"/>
  <c r="AG344" i="12" s="1"/>
  <c r="K84" i="12"/>
  <c r="U84" i="12"/>
  <c r="BA277" i="12"/>
  <c r="BG277" i="12"/>
  <c r="BH277" i="12" s="1"/>
  <c r="K60" i="12"/>
  <c r="U60" i="12"/>
  <c r="AE342" i="12"/>
  <c r="AE344" i="12" s="1"/>
  <c r="AE345" i="12" s="1"/>
  <c r="BG119" i="12"/>
  <c r="BH119" i="12" s="1"/>
  <c r="BA119" i="12"/>
  <c r="O153" i="12"/>
  <c r="P153" i="12" s="1"/>
  <c r="AM153" i="12" s="1"/>
  <c r="M153" i="12"/>
  <c r="BA302" i="12"/>
  <c r="BG302" i="12"/>
  <c r="BH302" i="12" s="1"/>
  <c r="K57" i="12"/>
  <c r="U57" i="12"/>
  <c r="BA177" i="12"/>
  <c r="BG177" i="12"/>
  <c r="BH177" i="12" s="1"/>
  <c r="BA328" i="12"/>
  <c r="BG328" i="12"/>
  <c r="BH328" i="12" s="1"/>
  <c r="N26" i="12"/>
  <c r="O26" i="12" s="1"/>
  <c r="P26" i="12" s="1"/>
  <c r="AM26" i="12" s="1"/>
  <c r="BG208" i="12"/>
  <c r="BH208" i="12" s="1"/>
  <c r="BA208" i="12"/>
  <c r="K175" i="12"/>
  <c r="U175" i="12"/>
  <c r="BA97" i="12"/>
  <c r="BG97" i="12"/>
  <c r="BH97" i="12" s="1"/>
  <c r="BA152" i="12"/>
  <c r="BG152" i="12"/>
  <c r="BH152" i="12" s="1"/>
  <c r="M192" i="12"/>
  <c r="O192" i="12" s="1"/>
  <c r="P192" i="12" s="1"/>
  <c r="AM192" i="12" s="1"/>
  <c r="Y171" i="12"/>
  <c r="T171" i="12"/>
  <c r="Y322" i="12"/>
  <c r="T322" i="12"/>
  <c r="BA312" i="12"/>
  <c r="BG312" i="12"/>
  <c r="BH312" i="12" s="1"/>
  <c r="K320" i="12"/>
  <c r="U320" i="12"/>
  <c r="Y214" i="12"/>
  <c r="T214" i="12"/>
  <c r="K120" i="12"/>
  <c r="O120" i="12" s="1"/>
  <c r="P120" i="12" s="1"/>
  <c r="AM120" i="12" s="1"/>
  <c r="U120" i="12"/>
  <c r="Y215" i="12"/>
  <c r="T215" i="12"/>
  <c r="K79" i="12"/>
  <c r="U79" i="12"/>
  <c r="BA133" i="12"/>
  <c r="BG133" i="12"/>
  <c r="BH133" i="12" s="1"/>
  <c r="K217" i="12"/>
  <c r="O217" i="12" s="1"/>
  <c r="P217" i="12" s="1"/>
  <c r="AM217" i="12" s="1"/>
  <c r="U217" i="12"/>
  <c r="BA167" i="12"/>
  <c r="BG167" i="12"/>
  <c r="BH167" i="12" s="1"/>
  <c r="K318" i="12"/>
  <c r="U318" i="12"/>
  <c r="AI142" i="12"/>
  <c r="AI342" i="12" s="1"/>
  <c r="K76" i="12"/>
  <c r="U76" i="12"/>
  <c r="BA290" i="12"/>
  <c r="BG290" i="12"/>
  <c r="BH290" i="12" s="1"/>
  <c r="Y213" i="12"/>
  <c r="T213" i="12"/>
  <c r="M164" i="12"/>
  <c r="O164" i="12" s="1"/>
  <c r="P164" i="12" s="1"/>
  <c r="AM164" i="12" s="1"/>
  <c r="K199" i="12"/>
  <c r="U199" i="12"/>
  <c r="BA264" i="12"/>
  <c r="BG264" i="12"/>
  <c r="BH264" i="12" s="1"/>
  <c r="Y159" i="12"/>
  <c r="T159" i="12"/>
  <c r="Y100" i="12"/>
  <c r="T100" i="12"/>
  <c r="BA260" i="12"/>
  <c r="BG260" i="12"/>
  <c r="BH260" i="12" s="1"/>
  <c r="K315" i="12"/>
  <c r="U315" i="12"/>
  <c r="AS309" i="12"/>
  <c r="AT144" i="12"/>
  <c r="AT309" i="12" s="1"/>
  <c r="AZ144" i="12"/>
  <c r="Y167" i="12"/>
  <c r="T167" i="12"/>
  <c r="M206" i="12"/>
  <c r="O206" i="12" s="1"/>
  <c r="P206" i="12" s="1"/>
  <c r="AM206" i="12" s="1"/>
  <c r="BA284" i="12"/>
  <c r="BG284" i="12"/>
  <c r="BH284" i="12" s="1"/>
  <c r="AZ142" i="12"/>
  <c r="BA72" i="12"/>
  <c r="BG72" i="12"/>
  <c r="O173" i="12"/>
  <c r="P173" i="12" s="1"/>
  <c r="AM173" i="12" s="1"/>
  <c r="M173" i="12"/>
  <c r="BA307" i="12"/>
  <c r="BG307" i="12"/>
  <c r="BH307" i="12" s="1"/>
  <c r="Y154" i="12"/>
  <c r="T154" i="12"/>
  <c r="BA265" i="12"/>
  <c r="BG265" i="12"/>
  <c r="BH265" i="12" s="1"/>
  <c r="BA156" i="12"/>
  <c r="BG156" i="12"/>
  <c r="BH156" i="12" s="1"/>
  <c r="BA100" i="12"/>
  <c r="BG100" i="12"/>
  <c r="BH100" i="12" s="1"/>
  <c r="BA253" i="12"/>
  <c r="BG253" i="12"/>
  <c r="BH253" i="12" s="1"/>
  <c r="AE346" i="12" l="1"/>
  <c r="AB346" i="12"/>
  <c r="AG345" i="12"/>
  <c r="AG347" i="12" s="1"/>
  <c r="AG348" i="12"/>
  <c r="AB345" i="12"/>
  <c r="AB347" i="12"/>
  <c r="K154" i="12"/>
  <c r="U154" i="12"/>
  <c r="K159" i="12"/>
  <c r="U159" i="12"/>
  <c r="K213" i="12"/>
  <c r="U213" i="12"/>
  <c r="O318" i="12"/>
  <c r="P318" i="12" s="1"/>
  <c r="AM318" i="12" s="1"/>
  <c r="M318" i="12"/>
  <c r="M79" i="12"/>
  <c r="O79" i="12" s="1"/>
  <c r="P79" i="12" s="1"/>
  <c r="AM79" i="12" s="1"/>
  <c r="O320" i="12"/>
  <c r="P320" i="12" s="1"/>
  <c r="AM320" i="12" s="1"/>
  <c r="M320" i="12"/>
  <c r="X309" i="12"/>
  <c r="Y144" i="12"/>
  <c r="Y309" i="12" s="1"/>
  <c r="T144" i="12"/>
  <c r="K59" i="12"/>
  <c r="U59" i="12"/>
  <c r="X68" i="12"/>
  <c r="Y53" i="12"/>
  <c r="Y68" i="12" s="1"/>
  <c r="T53" i="12"/>
  <c r="K165" i="12"/>
  <c r="U165" i="12"/>
  <c r="K170" i="12"/>
  <c r="U170" i="12"/>
  <c r="BA295" i="12"/>
  <c r="BG295" i="12"/>
  <c r="BH295" i="12" s="1"/>
  <c r="T142" i="12"/>
  <c r="K72" i="12"/>
  <c r="U72" i="12"/>
  <c r="O211" i="12"/>
  <c r="P211" i="12" s="1"/>
  <c r="AM211" i="12" s="1"/>
  <c r="M211" i="12"/>
  <c r="K172" i="12"/>
  <c r="U172" i="12"/>
  <c r="K147" i="12"/>
  <c r="U147" i="12"/>
  <c r="M178" i="12"/>
  <c r="O178" i="12" s="1"/>
  <c r="P178" i="12" s="1"/>
  <c r="AM178" i="12" s="1"/>
  <c r="O176" i="12"/>
  <c r="P176" i="12" s="1"/>
  <c r="AM176" i="12" s="1"/>
  <c r="M176" i="12"/>
  <c r="X340" i="12"/>
  <c r="Y311" i="12"/>
  <c r="Y340" i="12" s="1"/>
  <c r="T311" i="12"/>
  <c r="T50" i="12"/>
  <c r="U23" i="12"/>
  <c r="O98" i="12"/>
  <c r="P98" i="12" s="1"/>
  <c r="AM98" i="12" s="1"/>
  <c r="M98" i="12"/>
  <c r="BA50" i="12"/>
  <c r="BA305" i="12"/>
  <c r="BG305" i="12"/>
  <c r="BH305" i="12" s="1"/>
  <c r="K101" i="12"/>
  <c r="O101" i="12" s="1"/>
  <c r="P101" i="12" s="1"/>
  <c r="AM101" i="12" s="1"/>
  <c r="U101" i="12"/>
  <c r="BA123" i="12"/>
  <c r="BG123" i="12"/>
  <c r="BH123" i="12" s="1"/>
  <c r="K167" i="12"/>
  <c r="U167" i="12"/>
  <c r="M199" i="12"/>
  <c r="O199" i="12" s="1"/>
  <c r="P199" i="12" s="1"/>
  <c r="AM199" i="12" s="1"/>
  <c r="O76" i="12"/>
  <c r="P76" i="12" s="1"/>
  <c r="AM76" i="12" s="1"/>
  <c r="M76" i="12"/>
  <c r="K215" i="12"/>
  <c r="U215" i="12"/>
  <c r="K214" i="12"/>
  <c r="U214" i="12"/>
  <c r="K171" i="12"/>
  <c r="U171" i="12"/>
  <c r="O57" i="12"/>
  <c r="P57" i="12" s="1"/>
  <c r="AM57" i="12" s="1"/>
  <c r="N57" i="12"/>
  <c r="M78" i="12"/>
  <c r="O78" i="12" s="1"/>
  <c r="P78" i="12" s="1"/>
  <c r="AM78" i="12" s="1"/>
  <c r="AC342" i="12"/>
  <c r="AC344" i="12" s="1"/>
  <c r="AC345" i="12" s="1"/>
  <c r="K208" i="12"/>
  <c r="U208" i="12"/>
  <c r="O87" i="12"/>
  <c r="P87" i="12" s="1"/>
  <c r="AM87" i="12" s="1"/>
  <c r="M87" i="12"/>
  <c r="BA289" i="12"/>
  <c r="BG289" i="12"/>
  <c r="BH289" i="12" s="1"/>
  <c r="K162" i="12"/>
  <c r="U162" i="12"/>
  <c r="M191" i="12"/>
  <c r="O191" i="12" s="1"/>
  <c r="P191" i="12" s="1"/>
  <c r="AM191" i="12" s="1"/>
  <c r="Y142" i="12"/>
  <c r="Y342" i="12" s="1"/>
  <c r="K152" i="12"/>
  <c r="U152" i="12"/>
  <c r="K145" i="12"/>
  <c r="U145" i="12"/>
  <c r="AZ68" i="12"/>
  <c r="BA53" i="12"/>
  <c r="BG53" i="12"/>
  <c r="Y50" i="12"/>
  <c r="Y344" i="12" s="1"/>
  <c r="Y345" i="12" s="1"/>
  <c r="BA116" i="12"/>
  <c r="BA142" i="12" s="1"/>
  <c r="BG116" i="12"/>
  <c r="BH116" i="12" s="1"/>
  <c r="K312" i="12"/>
  <c r="U312" i="12"/>
  <c r="BH72" i="12"/>
  <c r="K100" i="12"/>
  <c r="O100" i="12" s="1"/>
  <c r="P100" i="12" s="1"/>
  <c r="AM100" i="12" s="1"/>
  <c r="U100" i="12"/>
  <c r="O175" i="12"/>
  <c r="P175" i="12" s="1"/>
  <c r="AM175" i="12" s="1"/>
  <c r="M175" i="12"/>
  <c r="M60" i="12"/>
  <c r="O84" i="12"/>
  <c r="P84" i="12" s="1"/>
  <c r="AM84" i="12" s="1"/>
  <c r="M84" i="12"/>
  <c r="K313" i="12"/>
  <c r="U313" i="12"/>
  <c r="K160" i="12"/>
  <c r="U160" i="12"/>
  <c r="BA66" i="12"/>
  <c r="BG66" i="12"/>
  <c r="BH66" i="12" s="1"/>
  <c r="K99" i="12"/>
  <c r="O99" i="12" s="1"/>
  <c r="P99" i="12" s="1"/>
  <c r="AM99" i="12" s="1"/>
  <c r="U99" i="12"/>
  <c r="AZ340" i="12"/>
  <c r="BA311" i="12"/>
  <c r="BA340" i="12" s="1"/>
  <c r="BG311" i="12"/>
  <c r="X342" i="12"/>
  <c r="X344" i="12"/>
  <c r="X345" i="12" s="1"/>
  <c r="K317" i="12"/>
  <c r="U317" i="12"/>
  <c r="AZ309" i="12"/>
  <c r="BA144" i="12"/>
  <c r="BA309" i="12" s="1"/>
  <c r="BG144" i="12"/>
  <c r="M315" i="12"/>
  <c r="O315" i="12" s="1"/>
  <c r="P315" i="12" s="1"/>
  <c r="AM315" i="12" s="1"/>
  <c r="K322" i="12"/>
  <c r="O322" i="12" s="1"/>
  <c r="P322" i="12" s="1"/>
  <c r="AM322" i="12" s="1"/>
  <c r="U322" i="12"/>
  <c r="K28" i="12"/>
  <c r="O28" i="12" s="1"/>
  <c r="P28" i="12" s="1"/>
  <c r="AM28" i="12" s="1"/>
  <c r="U28" i="12"/>
  <c r="K151" i="12"/>
  <c r="U151" i="12"/>
  <c r="K150" i="12"/>
  <c r="U150" i="12"/>
  <c r="K155" i="12"/>
  <c r="U155" i="12"/>
  <c r="BA120" i="12"/>
  <c r="BG120" i="12"/>
  <c r="BH120" i="12" s="1"/>
  <c r="K156" i="12"/>
  <c r="U156" i="12"/>
  <c r="M92" i="12"/>
  <c r="O92" i="12" s="1"/>
  <c r="P92" i="12" s="1"/>
  <c r="AM92" i="12" s="1"/>
  <c r="BA139" i="12"/>
  <c r="BG139" i="12"/>
  <c r="BH139" i="12" s="1"/>
  <c r="AT68" i="12"/>
  <c r="K177" i="12"/>
  <c r="U177" i="12"/>
  <c r="K174" i="12"/>
  <c r="U174" i="12"/>
  <c r="BH23" i="12"/>
  <c r="BH50" i="12" s="1"/>
  <c r="BG50" i="12"/>
  <c r="K168" i="12"/>
  <c r="U168" i="12"/>
  <c r="K97" i="12"/>
  <c r="U97" i="12"/>
  <c r="O86" i="12"/>
  <c r="P86" i="12" s="1"/>
  <c r="AM86" i="12" s="1"/>
  <c r="M86" i="12"/>
  <c r="O177" i="12" l="1"/>
  <c r="P177" i="12" s="1"/>
  <c r="AM177" i="12" s="1"/>
  <c r="M177" i="12"/>
  <c r="M313" i="12"/>
  <c r="O313" i="12" s="1"/>
  <c r="P313" i="12" s="1"/>
  <c r="AM313" i="12" s="1"/>
  <c r="O60" i="12"/>
  <c r="P60" i="12" s="1"/>
  <c r="AM60" i="12" s="1"/>
  <c r="M312" i="12"/>
  <c r="O312" i="12" s="1"/>
  <c r="P312" i="12" s="1"/>
  <c r="AM312" i="12" s="1"/>
  <c r="BG68" i="12"/>
  <c r="BH53" i="12"/>
  <c r="BH68" i="12" s="1"/>
  <c r="M145" i="12"/>
  <c r="O145" i="12" s="1"/>
  <c r="P145" i="12" s="1"/>
  <c r="AM145" i="12" s="1"/>
  <c r="M171" i="12"/>
  <c r="O171" i="12" s="1"/>
  <c r="P171" i="12" s="1"/>
  <c r="AM171" i="12" s="1"/>
  <c r="M215" i="12"/>
  <c r="O215" i="12" s="1"/>
  <c r="P215" i="12" s="1"/>
  <c r="AM215" i="12" s="1"/>
  <c r="U50" i="12"/>
  <c r="U142" i="12"/>
  <c r="M165" i="12"/>
  <c r="O165" i="12" s="1"/>
  <c r="P165" i="12" s="1"/>
  <c r="AM165" i="12" s="1"/>
  <c r="M213" i="12"/>
  <c r="O213" i="12" s="1"/>
  <c r="P213" i="12" s="1"/>
  <c r="AM213" i="12" s="1"/>
  <c r="M154" i="12"/>
  <c r="O154" i="12" s="1"/>
  <c r="P154" i="12" s="1"/>
  <c r="AM154" i="12" s="1"/>
  <c r="M155" i="12"/>
  <c r="O155" i="12" s="1"/>
  <c r="P155" i="12" s="1"/>
  <c r="AM155" i="12" s="1"/>
  <c r="M97" i="12"/>
  <c r="O97" i="12" s="1"/>
  <c r="P97" i="12" s="1"/>
  <c r="AM97" i="12" s="1"/>
  <c r="M150" i="12"/>
  <c r="O150" i="12" s="1"/>
  <c r="P150" i="12" s="1"/>
  <c r="AM150" i="12" s="1"/>
  <c r="BH142" i="12"/>
  <c r="BA68" i="12"/>
  <c r="M208" i="12"/>
  <c r="O208" i="12"/>
  <c r="P208" i="12" s="1"/>
  <c r="AM208" i="12" s="1"/>
  <c r="N23" i="12"/>
  <c r="N50" i="12" s="1"/>
  <c r="K50" i="12"/>
  <c r="O172" i="12"/>
  <c r="P172" i="12" s="1"/>
  <c r="AM172" i="12" s="1"/>
  <c r="M172" i="12"/>
  <c r="K142" i="12"/>
  <c r="M72" i="12"/>
  <c r="M142" i="12" s="1"/>
  <c r="T68" i="12"/>
  <c r="K53" i="12"/>
  <c r="U53" i="12"/>
  <c r="U68" i="12" s="1"/>
  <c r="O59" i="12"/>
  <c r="P59" i="12" s="1"/>
  <c r="AM59" i="12" s="1"/>
  <c r="M59" i="12"/>
  <c r="M68" i="12" s="1"/>
  <c r="M151" i="12"/>
  <c r="O151" i="12" s="1"/>
  <c r="P151" i="12" s="1"/>
  <c r="AM151" i="12" s="1"/>
  <c r="O168" i="12"/>
  <c r="P168" i="12" s="1"/>
  <c r="AM168" i="12" s="1"/>
  <c r="M168" i="12"/>
  <c r="M174" i="12"/>
  <c r="O174" i="12" s="1"/>
  <c r="P174" i="12" s="1"/>
  <c r="AM174" i="12" s="1"/>
  <c r="BH144" i="12"/>
  <c r="BH309" i="12" s="1"/>
  <c r="BG309" i="12"/>
  <c r="BG340" i="12"/>
  <c r="BH311" i="12"/>
  <c r="BH340" i="12" s="1"/>
  <c r="O160" i="12"/>
  <c r="P160" i="12" s="1"/>
  <c r="AM160" i="12" s="1"/>
  <c r="M160" i="12"/>
  <c r="BG142" i="12"/>
  <c r="M152" i="12"/>
  <c r="O152" i="12" s="1"/>
  <c r="P152" i="12" s="1"/>
  <c r="AM152" i="12" s="1"/>
  <c r="O214" i="12"/>
  <c r="P214" i="12" s="1"/>
  <c r="AM214" i="12" s="1"/>
  <c r="M214" i="12"/>
  <c r="M167" i="12"/>
  <c r="O167" i="12" s="1"/>
  <c r="P167" i="12" s="1"/>
  <c r="AM167" i="12" s="1"/>
  <c r="M170" i="12"/>
  <c r="O170" i="12" s="1"/>
  <c r="P170" i="12" s="1"/>
  <c r="AM170" i="12" s="1"/>
  <c r="T309" i="12"/>
  <c r="T342" i="12" s="1"/>
  <c r="T344" i="12" s="1"/>
  <c r="T345" i="12" s="1"/>
  <c r="K144" i="12"/>
  <c r="U144" i="12"/>
  <c r="U309" i="12" s="1"/>
  <c r="M159" i="12"/>
  <c r="O159" i="12" s="1"/>
  <c r="P159" i="12" s="1"/>
  <c r="AM159" i="12" s="1"/>
  <c r="M156" i="12"/>
  <c r="O156" i="12" s="1"/>
  <c r="P156" i="12" s="1"/>
  <c r="AM156" i="12" s="1"/>
  <c r="M317" i="12"/>
  <c r="O317" i="12" s="1"/>
  <c r="P317" i="12" s="1"/>
  <c r="AM317" i="12" s="1"/>
  <c r="M162" i="12"/>
  <c r="O162" i="12" s="1"/>
  <c r="P162" i="12" s="1"/>
  <c r="AM162" i="12" s="1"/>
  <c r="T340" i="12"/>
  <c r="K311" i="12"/>
  <c r="U311" i="12"/>
  <c r="U340" i="12" s="1"/>
  <c r="M147" i="12"/>
  <c r="O147" i="12" s="1"/>
  <c r="P147" i="12" s="1"/>
  <c r="AM147" i="12" s="1"/>
  <c r="O23" i="12" l="1"/>
  <c r="P23" i="12" s="1"/>
  <c r="K309" i="12"/>
  <c r="M144" i="12"/>
  <c r="M309" i="12" s="1"/>
  <c r="K68" i="12"/>
  <c r="N53" i="12"/>
  <c r="N68" i="12" s="1"/>
  <c r="N344" i="12" s="1"/>
  <c r="K342" i="12"/>
  <c r="K344" i="12" s="1"/>
  <c r="K345" i="12" s="1"/>
  <c r="K340" i="12"/>
  <c r="O311" i="12"/>
  <c r="M311" i="12"/>
  <c r="M340" i="12" s="1"/>
  <c r="O50" i="12"/>
  <c r="M342" i="12"/>
  <c r="M344" i="12" s="1"/>
  <c r="U342" i="12"/>
  <c r="O72" i="12"/>
  <c r="AL52" i="12"/>
  <c r="U344" i="12"/>
  <c r="U345" i="12" s="1"/>
  <c r="O142" i="12" l="1"/>
  <c r="P72" i="12"/>
  <c r="O53" i="12"/>
  <c r="O144" i="12"/>
  <c r="O340" i="12"/>
  <c r="P311" i="12"/>
  <c r="AM23" i="12"/>
  <c r="AM50" i="12" s="1"/>
  <c r="P50" i="12"/>
  <c r="P340" i="12" l="1"/>
  <c r="AM311" i="12"/>
  <c r="AM340" i="12" s="1"/>
  <c r="O68" i="12"/>
  <c r="P53" i="12"/>
  <c r="P142" i="12"/>
  <c r="AM72" i="12"/>
  <c r="AM142" i="12" s="1"/>
  <c r="O309" i="12"/>
  <c r="O342" i="12" s="1"/>
  <c r="P144" i="12"/>
  <c r="O344" i="12" l="1"/>
  <c r="P309" i="12"/>
  <c r="P342" i="12" s="1"/>
  <c r="AM144" i="12"/>
  <c r="AM309" i="12" s="1"/>
  <c r="AM342" i="12" s="1"/>
  <c r="P68" i="12"/>
  <c r="AM53" i="12"/>
  <c r="AM68" i="12" s="1"/>
  <c r="AM344" i="12" l="1"/>
  <c r="P344" i="12"/>
  <c r="P345" i="12" s="1"/>
  <c r="AM345" i="12" l="1"/>
  <c r="D8" i="10" l="1"/>
  <c r="I9" i="10"/>
  <c r="I13" i="10" s="1"/>
  <c r="I19" i="10" s="1"/>
  <c r="I12" i="10"/>
  <c r="D16" i="10"/>
  <c r="D18" i="10"/>
  <c r="D20" i="10" s="1"/>
  <c r="I18" i="10"/>
  <c r="D33" i="10"/>
  <c r="D37" i="10"/>
  <c r="D40" i="10"/>
  <c r="D42" i="10"/>
  <c r="D21" i="10" l="1"/>
  <c r="D90" i="8"/>
  <c r="E89" i="8"/>
  <c r="E90" i="8" s="1"/>
  <c r="E83" i="8"/>
  <c r="D75" i="8"/>
  <c r="D83" i="8" s="1"/>
  <c r="F62" i="8"/>
  <c r="F60" i="8"/>
  <c r="F59" i="8"/>
  <c r="F58" i="8"/>
  <c r="F57" i="8"/>
  <c r="F56" i="8"/>
  <c r="F49" i="8"/>
  <c r="F48" i="8"/>
  <c r="F47" i="8"/>
  <c r="F46" i="8"/>
  <c r="F45" i="8"/>
  <c r="F44" i="8"/>
  <c r="F43" i="8"/>
  <c r="F41" i="8"/>
  <c r="F40" i="8"/>
  <c r="F39" i="8"/>
  <c r="F38" i="8"/>
  <c r="F37" i="8"/>
  <c r="F36" i="8"/>
  <c r="F31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0" i="8"/>
  <c r="F12" i="8" s="1"/>
  <c r="D65" i="8"/>
  <c r="E65" i="8"/>
  <c r="E50" i="8"/>
  <c r="D50" i="8"/>
  <c r="E12" i="8"/>
  <c r="D12" i="8"/>
  <c r="F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38" i="2"/>
  <c r="E37" i="2" s="1"/>
  <c r="C56" i="2"/>
  <c r="E33" i="2"/>
  <c r="E30" i="2"/>
  <c r="E29" i="2" s="1"/>
  <c r="E24" i="2"/>
  <c r="E21" i="2"/>
  <c r="E20" i="2" s="1"/>
  <c r="E17" i="2"/>
  <c r="E16" i="2"/>
  <c r="E15" i="2"/>
  <c r="E14" i="2"/>
  <c r="C59" i="2"/>
  <c r="C58" i="2"/>
  <c r="C57" i="2"/>
  <c r="C55" i="2"/>
  <c r="C54" i="2"/>
  <c r="C53" i="2"/>
  <c r="C52" i="2"/>
  <c r="C50" i="2"/>
  <c r="C51" i="2"/>
  <c r="C45" i="2"/>
  <c r="C46" i="2"/>
  <c r="C47" i="2"/>
  <c r="C48" i="2"/>
  <c r="C49" i="2"/>
  <c r="C44" i="2"/>
  <c r="C43" i="2"/>
  <c r="C42" i="2"/>
  <c r="C41" i="2"/>
  <c r="F29" i="8" l="1"/>
  <c r="F55" i="8"/>
  <c r="F65" i="8" s="1"/>
  <c r="F28" i="8"/>
  <c r="F50" i="8"/>
  <c r="E40" i="2"/>
  <c r="E13" i="2"/>
  <c r="F52" i="8" l="1"/>
  <c r="F67" i="8" s="1"/>
  <c r="C33" i="2"/>
  <c r="C30" i="2"/>
  <c r="C24" i="2"/>
  <c r="C21" i="2"/>
  <c r="F95" i="8" l="1"/>
  <c r="H67" i="8"/>
  <c r="C17" i="2"/>
  <c r="C16" i="2"/>
  <c r="C15" i="2"/>
  <c r="C14" i="2"/>
  <c r="C50" i="8" l="1"/>
  <c r="C28" i="8"/>
  <c r="O29" i="8"/>
  <c r="F99" i="8" l="1"/>
  <c r="O12" i="8"/>
  <c r="O11" i="8"/>
  <c r="O10" i="8"/>
  <c r="C12" i="8" l="1"/>
  <c r="C29" i="8" s="1"/>
  <c r="C52" i="8" s="1"/>
  <c r="F97" i="8" l="1"/>
  <c r="C67" i="8"/>
  <c r="D40" i="2" l="1"/>
  <c r="E32" i="2"/>
  <c r="F32" i="2"/>
  <c r="D32" i="2"/>
  <c r="E26" i="2"/>
  <c r="F26" i="2"/>
  <c r="D26" i="2"/>
  <c r="E23" i="2"/>
  <c r="F23" i="2"/>
  <c r="D23" i="2"/>
  <c r="F20" i="2"/>
  <c r="D20" i="2"/>
  <c r="F13" i="2"/>
  <c r="D13" i="2"/>
  <c r="A1" i="2"/>
  <c r="E11" i="2" l="1"/>
  <c r="D11" i="2"/>
  <c r="F40" i="2"/>
  <c r="F11" i="2" s="1"/>
</calcChain>
</file>

<file path=xl/sharedStrings.xml><?xml version="1.0" encoding="utf-8"?>
<sst xmlns="http://schemas.openxmlformats.org/spreadsheetml/2006/main" count="1382" uniqueCount="501">
  <si>
    <t>NPWP: 31.367.549.8-413.000</t>
  </si>
  <si>
    <t>Permanent Different</t>
  </si>
  <si>
    <t>Timing Different</t>
  </si>
  <si>
    <t>Pendapatan Lainnya</t>
  </si>
  <si>
    <t>TOTAL PENDAPATAN</t>
  </si>
  <si>
    <t>HARGA POKOK PENJUALAN</t>
  </si>
  <si>
    <t>Beban Konsumsi</t>
  </si>
  <si>
    <t>Beban Umum dan Administrasi</t>
  </si>
  <si>
    <t>Pendapatan Sewa</t>
  </si>
  <si>
    <t>Beban Administrasi Bank</t>
  </si>
  <si>
    <t>5a</t>
  </si>
  <si>
    <t>Biaya yang dikeluarkan utk pemegang saham</t>
  </si>
  <si>
    <t>5b</t>
  </si>
  <si>
    <t>Pembentukan atau pemupukan dana cadangan</t>
  </si>
  <si>
    <t>5c</t>
  </si>
  <si>
    <t>Penggantian dalam bentuk natura/kenikmatan</t>
  </si>
  <si>
    <t>5d</t>
  </si>
  <si>
    <t>Jumlah yang melebihi kewajaran kpd pemegang saham</t>
  </si>
  <si>
    <t>5e</t>
  </si>
  <si>
    <t>Harta yang dihibahkan, bantuan atau sumbangan</t>
  </si>
  <si>
    <t>5f</t>
  </si>
  <si>
    <t>Pajak penghasilan</t>
  </si>
  <si>
    <t>5g</t>
  </si>
  <si>
    <t>5h</t>
  </si>
  <si>
    <t>Sanksi administrasi</t>
  </si>
  <si>
    <t>5i</t>
  </si>
  <si>
    <t>Selisih penyusutan komersial diatas penyusutan fiskal</t>
  </si>
  <si>
    <t>5j</t>
  </si>
  <si>
    <t>Selisih amortisasi komersial diatas amortisasi fiskal</t>
  </si>
  <si>
    <t>5k</t>
  </si>
  <si>
    <t>Biaya yang ditangguhkan pengakuannya</t>
  </si>
  <si>
    <t>5l</t>
  </si>
  <si>
    <t>Penyesuaian fiskal positif lainnya</t>
  </si>
  <si>
    <t>6a</t>
  </si>
  <si>
    <t>Selisih penyusutan komersial dibawah penyusutan fiskal</t>
  </si>
  <si>
    <t>6b</t>
  </si>
  <si>
    <t>Selisih amortisasi komersial dibawah amortisasi fiskal</t>
  </si>
  <si>
    <t>6c</t>
  </si>
  <si>
    <t>Penghasilan yang ditangguhkan pengakuannya</t>
  </si>
  <si>
    <t>6d</t>
  </si>
  <si>
    <t>Penyesuaian fiskal negatif lainnya</t>
  </si>
  <si>
    <t>Mapping 1771 - II</t>
  </si>
  <si>
    <t>No.</t>
  </si>
  <si>
    <t>Description</t>
  </si>
  <si>
    <t>HPP</t>
  </si>
  <si>
    <t>Biaya Usaha Lainnya</t>
  </si>
  <si>
    <t>Biaya Dari Luar Usaha</t>
  </si>
  <si>
    <t>I</t>
  </si>
  <si>
    <t>II</t>
  </si>
  <si>
    <t>BIAYA USAHA LAINNYA</t>
  </si>
  <si>
    <t>Gaji, Upah, Bonus,Honorarium,THR, dsb</t>
  </si>
  <si>
    <t>Biaya Transport</t>
  </si>
  <si>
    <t>Biaya Penyusutan &amp; Amortisasi</t>
  </si>
  <si>
    <t>Biaya Sewa</t>
  </si>
  <si>
    <t>Biaya Bunga Pinjaman</t>
  </si>
  <si>
    <t>Biaya Sehubungan Dengan Jasa</t>
  </si>
  <si>
    <t>Biaya Royalti</t>
  </si>
  <si>
    <t>Biaya Promosi</t>
  </si>
  <si>
    <t>Biaya Lainnya</t>
  </si>
  <si>
    <t>PT MITRA HUSADA BERSAMA</t>
  </si>
  <si>
    <t xml:space="preserve">NPWP: </t>
  </si>
  <si>
    <t>02.576.732.8-325.000</t>
  </si>
  <si>
    <t>Koreksi Fiskal</t>
  </si>
  <si>
    <t>Untuk Tahun 2022 - Pembetulan II</t>
  </si>
  <si>
    <t>(dalam satuan rupiah)</t>
  </si>
  <si>
    <t>Kode Akun</t>
  </si>
  <si>
    <t>Dekripsi Akun</t>
  </si>
  <si>
    <t>Saldo Audit</t>
  </si>
  <si>
    <t>Koreksi Fiskal (Audit)</t>
  </si>
  <si>
    <t>Saldo Fiskal</t>
  </si>
  <si>
    <t>Positif</t>
  </si>
  <si>
    <t>Negatif</t>
  </si>
  <si>
    <t>Jasa Penunjang medis dan Jasa Tenaga Ahli</t>
  </si>
  <si>
    <t>Fasilitas Rumah Sakit</t>
  </si>
  <si>
    <t>Kamar Operasi</t>
  </si>
  <si>
    <t>BEBAN USAHA</t>
  </si>
  <si>
    <t>TOTAL BEBAN USAHA</t>
  </si>
  <si>
    <t>Pendapatan Lain-Lain</t>
  </si>
  <si>
    <t>Beban Lain-Lain</t>
  </si>
  <si>
    <t>TOTAL PENDAPATAN(BEBAN) DILUAR USAHA</t>
  </si>
  <si>
    <t>LABA (RUGI) BERSIH SEBELUM PAJAK</t>
  </si>
  <si>
    <t>PENYESUAIAN FISKAL</t>
  </si>
  <si>
    <t>1. Penyesuaian Positif (1771 I)</t>
  </si>
  <si>
    <t>Total Penyesuaian Positif</t>
  </si>
  <si>
    <t>2. Penyesuaian Negatif (1771 I)</t>
  </si>
  <si>
    <t>Total Penyesuaian Negatif</t>
  </si>
  <si>
    <t>LABA BERSIH SETELAH PAJAK</t>
  </si>
  <si>
    <t>KOMPENSASI KERUGIAN</t>
  </si>
  <si>
    <t xml:space="preserve">PAJAK PENGHASILAN </t>
  </si>
  <si>
    <t>TOTAL PAJAK PENGHASILAN TELAH DIBAYARKAN</t>
  </si>
  <si>
    <t xml:space="preserve">PENDAPATAN </t>
  </si>
  <si>
    <t>Pendapatan Mahasiswa</t>
  </si>
  <si>
    <t>Beban Praktik</t>
  </si>
  <si>
    <t>Beban UTS, UAS, &amp; PPS</t>
  </si>
  <si>
    <t>Beban UTEK</t>
  </si>
  <si>
    <t>Beban KTI</t>
  </si>
  <si>
    <t>Beban AMC dan Klinik</t>
  </si>
  <si>
    <t>Beban Laboratorium</t>
  </si>
  <si>
    <t>Beban Yudisium &amp; Wisuda</t>
  </si>
  <si>
    <t>Beban Akreditasi &amp; Prodi</t>
  </si>
  <si>
    <t>Beban Honor Dosen Luar</t>
  </si>
  <si>
    <t>Beban Seragam</t>
  </si>
  <si>
    <t>Beban Kemahasiswaaan</t>
  </si>
  <si>
    <t>Beban Beasiswa</t>
  </si>
  <si>
    <t>Beban Operasional Lainnya</t>
  </si>
  <si>
    <t>Beban Gaji Yayasan</t>
  </si>
  <si>
    <t>Beban Gaji Karyawan</t>
  </si>
  <si>
    <t>Beban BPJS Karyawan dan Mahasiswa</t>
  </si>
  <si>
    <t>Beban ATK dan Fotocopy</t>
  </si>
  <si>
    <t>Beban BBM dan Perjalanan Dinas</t>
  </si>
  <si>
    <t>Beban Pelatihan, Seminar, dan Study Banding</t>
  </si>
  <si>
    <t>Beban Listrik, Telepon, dan Internet</t>
  </si>
  <si>
    <t>Beban Iklan dan Promosi</t>
  </si>
  <si>
    <t>Beban Pemeliharaan Aktiva Tetap</t>
  </si>
  <si>
    <t>Beban Penyusutan Aktiva Tetap</t>
  </si>
  <si>
    <t>Beban Pajak dan Perizinan</t>
  </si>
  <si>
    <t>Beban Umum Lainnya</t>
  </si>
  <si>
    <t>Beban Keuangan</t>
  </si>
  <si>
    <t>Beban Margin Pinjaman</t>
  </si>
  <si>
    <t>SURPLUS KOTOR</t>
  </si>
  <si>
    <t>TOTAL BEBAN OPERASIONAL</t>
  </si>
  <si>
    <t>SURPLUS OPERASIONAL</t>
  </si>
  <si>
    <t>PENDAPATAN(BEBAN) LAIN-LAIN</t>
  </si>
  <si>
    <t>Pendapatan Bagi Hasil Bank</t>
  </si>
  <si>
    <t>Pendapatan Klinik</t>
  </si>
  <si>
    <t>Pendapatan Asrama</t>
  </si>
  <si>
    <t>Note</t>
  </si>
  <si>
    <t>Gaji yang dibayarkan kpd Anggota persekutuan</t>
  </si>
  <si>
    <t>dafnom</t>
  </si>
  <si>
    <t>2019 - CORPORATE INCOME TAX CALCULATION</t>
  </si>
  <si>
    <t>PAJAK TERUTANG TAHUN 2019</t>
  </si>
  <si>
    <t>PAJAK KURANG/(LEBIH) BAYAR TAHUN 2019</t>
  </si>
  <si>
    <t>2019 - PPh Pasal 25</t>
  </si>
  <si>
    <t>SURPLUS BERSIH SETELAH PAKAK</t>
  </si>
  <si>
    <t>12.</t>
  </si>
  <si>
    <t>PAJAK PENGHASILAN BADAN</t>
  </si>
  <si>
    <t>11.</t>
  </si>
  <si>
    <t>SURPLUS BERSIH SEBELUM PAJAK</t>
  </si>
  <si>
    <t>10.</t>
  </si>
  <si>
    <t>PENDAPATAN (BUNGA) LAIN-LAIN BERSIH</t>
  </si>
  <si>
    <t>9.</t>
  </si>
  <si>
    <t>8.</t>
  </si>
  <si>
    <t>JUMLAH BEBAN USAHA</t>
  </si>
  <si>
    <t>7.</t>
  </si>
  <si>
    <t>BEBAN KEUANGAN</t>
  </si>
  <si>
    <t>6.</t>
  </si>
  <si>
    <t>BEBAN ADMINISTRASI &amp; UMUM</t>
  </si>
  <si>
    <t>5.</t>
  </si>
  <si>
    <t>BEBAN USAHA :</t>
  </si>
  <si>
    <t>4.</t>
  </si>
  <si>
    <t>3.</t>
  </si>
  <si>
    <t>BEBAN OPERASIONAL</t>
  </si>
  <si>
    <t>2.</t>
  </si>
  <si>
    <t>PENDAPATAN</t>
  </si>
  <si>
    <t>1.</t>
  </si>
  <si>
    <t>URAIAN</t>
  </si>
  <si>
    <t>NO.</t>
  </si>
  <si>
    <t>ELEMEN DARI LAPORAN LABA/RUGI</t>
  </si>
  <si>
    <t>II.</t>
  </si>
  <si>
    <t>20.</t>
  </si>
  <si>
    <t>19.</t>
  </si>
  <si>
    <t>18.</t>
  </si>
  <si>
    <t>17.</t>
  </si>
  <si>
    <t>16.</t>
  </si>
  <si>
    <t>TOTAL ASET</t>
  </si>
  <si>
    <t>15.</t>
  </si>
  <si>
    <t>JUMLAH ASET TIDAK LANCAR</t>
  </si>
  <si>
    <t>TOTAL KEWAJIBAN DAN EKUITAS</t>
  </si>
  <si>
    <t>14.</t>
  </si>
  <si>
    <t>ASET LAIN-LAIN</t>
  </si>
  <si>
    <t>JUMLAH EKUITAS</t>
  </si>
  <si>
    <t>13.</t>
  </si>
  <si>
    <t>NILAI BUKU ASET TETAP</t>
  </si>
  <si>
    <t>SURPLUS TAHUN BERJALAN</t>
  </si>
  <si>
    <t>AKUMULASI PENYUSUTAN</t>
  </si>
  <si>
    <t>SALDO SURPLUS ( DEFISIT )</t>
  </si>
  <si>
    <t xml:space="preserve">JUMLAH HARGA PEROLEHAN </t>
  </si>
  <si>
    <t>MODAL PENDIRIAN</t>
  </si>
  <si>
    <t>INVENTARIS LAINNYA</t>
  </si>
  <si>
    <t xml:space="preserve">EKUITAS </t>
  </si>
  <si>
    <t>INVENTARIS KANTOR</t>
  </si>
  <si>
    <t>JUMLAH KEWAJIBAN</t>
  </si>
  <si>
    <t>INVENTARIS PBM</t>
  </si>
  <si>
    <t>JUMLAH KEWAJIBAN TIDAK LANCAR</t>
  </si>
  <si>
    <t>KENDARAAN</t>
  </si>
  <si>
    <t>KEWAJIBAN JANGKA PANJANG</t>
  </si>
  <si>
    <t>BANGUNAN</t>
  </si>
  <si>
    <t>KEWAJIBAN TIDAK LANCAR LAINNYA</t>
  </si>
  <si>
    <t>TANAH DAN BANGUNAN</t>
  </si>
  <si>
    <t>JUMLAH KEWAJIBAN LANCAR</t>
  </si>
  <si>
    <t>ASET TETAP</t>
  </si>
  <si>
    <t>HUTANG LAINNYA</t>
  </si>
  <si>
    <t>JUMLAH ASET LANCAR</t>
  </si>
  <si>
    <t>HUTANG PAJAK</t>
  </si>
  <si>
    <t>PIUTANG</t>
  </si>
  <si>
    <t>HUTANG BANK</t>
  </si>
  <si>
    <t>KAS DAN SETARA KAS</t>
  </si>
  <si>
    <t>NILAI (RUPIAH)</t>
  </si>
  <si>
    <t>ELEMEN DARI NERACA</t>
  </si>
  <si>
    <t>I.</t>
  </si>
  <si>
    <t xml:space="preserve">TRANSKIP KUTIPAN ELEMEN LAPORAN KEUANGAN </t>
  </si>
  <si>
    <t>`</t>
  </si>
  <si>
    <t xml:space="preserve">Daftar Aset Tetap &amp; Penyusutan </t>
  </si>
  <si>
    <t>Per, 31 Desember 2022</t>
  </si>
  <si>
    <t>2019 Pajak</t>
  </si>
  <si>
    <t>2020 Pajak</t>
  </si>
  <si>
    <t>2021 Pajak</t>
  </si>
  <si>
    <t>Dalam rupiah (Rp)</t>
  </si>
  <si>
    <t>Jenis Aktiva</t>
  </si>
  <si>
    <t>Tahun</t>
  </si>
  <si>
    <t xml:space="preserve">Luas/ Unit </t>
  </si>
  <si>
    <t>Biaya Perolehan</t>
  </si>
  <si>
    <t>Akumulasi Penyusutan</t>
  </si>
  <si>
    <t xml:space="preserve">Nilai </t>
  </si>
  <si>
    <t>Hrg Prol</t>
  </si>
  <si>
    <t>By Peny</t>
  </si>
  <si>
    <t>Akum Peny</t>
  </si>
  <si>
    <t>Nilai Buku</t>
  </si>
  <si>
    <t>Masa Manfaat</t>
  </si>
  <si>
    <t>By. Peny</t>
  </si>
  <si>
    <t>Perolehan</t>
  </si>
  <si>
    <t xml:space="preserve">Tambah </t>
  </si>
  <si>
    <t>Kurang</t>
  </si>
  <si>
    <t>%</t>
  </si>
  <si>
    <t>Tambah</t>
  </si>
  <si>
    <t>Buku</t>
  </si>
  <si>
    <t>Tanah</t>
  </si>
  <si>
    <t>Tambah Rejo, Desa Wonodadi, Kecamatan Gading Rejo</t>
  </si>
  <si>
    <r>
      <t>M</t>
    </r>
    <r>
      <rPr>
        <vertAlign val="superscript"/>
        <sz val="10"/>
        <rFont val="Arial Narrow"/>
        <family val="2"/>
      </rPr>
      <t>2</t>
    </r>
  </si>
  <si>
    <t>Total</t>
  </si>
  <si>
    <t>Bangunan</t>
  </si>
  <si>
    <t>Kantor dan Rumah Walet</t>
  </si>
  <si>
    <t>Klinik</t>
  </si>
  <si>
    <t>Kantin dan fotokopi</t>
  </si>
  <si>
    <t>Asrama</t>
  </si>
  <si>
    <t>Dapur</t>
  </si>
  <si>
    <t>Aula</t>
  </si>
  <si>
    <t>Gedung Belajar 1</t>
  </si>
  <si>
    <t>Gedung Belajar2</t>
  </si>
  <si>
    <t>Mushola</t>
  </si>
  <si>
    <t>Pos Satpam</t>
  </si>
  <si>
    <t>Sarana Perlengkapan</t>
  </si>
  <si>
    <t>Gedung Belajar 3</t>
  </si>
  <si>
    <t>Gedung B</t>
  </si>
  <si>
    <t>Gedung Laboratorium terpadu</t>
  </si>
  <si>
    <t>Gedung A</t>
  </si>
  <si>
    <t>Gedung C</t>
  </si>
  <si>
    <t>Gedung D</t>
  </si>
  <si>
    <t>Gedung E</t>
  </si>
  <si>
    <t>Gedung Aisyah Medical Center</t>
  </si>
  <si>
    <t>Gedung Aisyah Mart</t>
  </si>
  <si>
    <t>Foodcourt</t>
  </si>
  <si>
    <t>Gerbang display pesawat</t>
  </si>
  <si>
    <t>Jalan Paving</t>
  </si>
  <si>
    <t>Plang UAP</t>
  </si>
  <si>
    <r>
      <t>M</t>
    </r>
    <r>
      <rPr>
        <vertAlign val="superscript"/>
        <sz val="10"/>
        <color theme="1"/>
        <rFont val="Arial Narrow"/>
        <family val="2"/>
      </rPr>
      <t>2</t>
    </r>
  </si>
  <si>
    <t>Baliho UAP</t>
  </si>
  <si>
    <t>Kendaraan</t>
  </si>
  <si>
    <t>Toyota Avanza Lama</t>
  </si>
  <si>
    <t>Toyota Rush</t>
  </si>
  <si>
    <t>Mini Bus Suzuki Elf</t>
  </si>
  <si>
    <t>Suzuki APV</t>
  </si>
  <si>
    <t>Honda Scoopy</t>
  </si>
  <si>
    <t>Toyota Avanza Veloz</t>
  </si>
  <si>
    <t>Toyota Hilux</t>
  </si>
  <si>
    <t>Honda mobilio</t>
  </si>
  <si>
    <t>Isuzu Panther</t>
  </si>
  <si>
    <t>Mitsubishi Pajero</t>
  </si>
  <si>
    <t>Toyota Fortuner</t>
  </si>
  <si>
    <t>Luxio</t>
  </si>
  <si>
    <t>Avanza G</t>
  </si>
  <si>
    <t xml:space="preserve">Inventaris </t>
  </si>
  <si>
    <t>Inventaris Palsilitas Belajar Mengajar</t>
  </si>
  <si>
    <t>Kursi Kuliah</t>
  </si>
  <si>
    <t>02/12/2009</t>
  </si>
  <si>
    <t>Unt</t>
  </si>
  <si>
    <t>Kursi Lipat</t>
  </si>
  <si>
    <t>26/07/2010</t>
  </si>
  <si>
    <t>Bed Genology</t>
  </si>
  <si>
    <t>24/07/2012</t>
  </si>
  <si>
    <t>Springbed</t>
  </si>
  <si>
    <t>Bed</t>
  </si>
  <si>
    <t>Lcd Sharp SVGA</t>
  </si>
  <si>
    <t>Troley steinlis</t>
  </si>
  <si>
    <t xml:space="preserve">Phantom vagina dan penis </t>
  </si>
  <si>
    <t>Meja makan pasien</t>
  </si>
  <si>
    <t>Phantom NGT</t>
  </si>
  <si>
    <t>Tempat tidur multifungsi</t>
  </si>
  <si>
    <t>Sterilisator</t>
  </si>
  <si>
    <t>Tabung oksigen set</t>
  </si>
  <si>
    <t>Bed ginekologi</t>
  </si>
  <si>
    <t>Kursi roda</t>
  </si>
  <si>
    <t>Phantom lengan dan IM</t>
  </si>
  <si>
    <t xml:space="preserve">Phantom manusia dewasa </t>
  </si>
  <si>
    <t>Phantom bayi</t>
  </si>
  <si>
    <t>Phantom ante natal care</t>
  </si>
  <si>
    <t xml:space="preserve">Phantom pertolongan persalinan </t>
  </si>
  <si>
    <t>Elektro Kardio Grafi (EKG)</t>
  </si>
  <si>
    <t>Ac Panasonic</t>
  </si>
  <si>
    <t>Phantom</t>
  </si>
  <si>
    <t>AC SHARP</t>
  </si>
  <si>
    <t>Sound Sistem</t>
  </si>
  <si>
    <t>04/08/2018</t>
  </si>
  <si>
    <t>LCD</t>
  </si>
  <si>
    <t>06/09/2018</t>
  </si>
  <si>
    <t>Mesin Gigi</t>
  </si>
  <si>
    <t>AC 1 PK</t>
  </si>
  <si>
    <t>2021</t>
  </si>
  <si>
    <t>Buku ajar</t>
  </si>
  <si>
    <t>Jurnal</t>
  </si>
  <si>
    <t>Kursi belajar</t>
  </si>
  <si>
    <t>Kursi kantor</t>
  </si>
  <si>
    <t>AC 2 PK</t>
  </si>
  <si>
    <t>AC 3 PK</t>
  </si>
  <si>
    <t>AC 5 PK</t>
  </si>
  <si>
    <t xml:space="preserve">AC 1 PK </t>
  </si>
  <si>
    <t>Meja Dosen</t>
  </si>
  <si>
    <t>2022</t>
  </si>
  <si>
    <t>Meja Makan</t>
  </si>
  <si>
    <t>Mixer/Ampli</t>
  </si>
  <si>
    <t>kursi Bandara</t>
  </si>
  <si>
    <t>kursi Susun</t>
  </si>
  <si>
    <t>meja expo</t>
  </si>
  <si>
    <t>Kursi Tori 1</t>
  </si>
  <si>
    <t>kursi oreo</t>
  </si>
  <si>
    <t>loker kozure</t>
  </si>
  <si>
    <t>Komputer</t>
  </si>
  <si>
    <t>Lcd</t>
  </si>
  <si>
    <t>Kursi Belajar</t>
  </si>
  <si>
    <t>Lcd Infokus</t>
  </si>
  <si>
    <t xml:space="preserve">Lemari Loker </t>
  </si>
  <si>
    <t>Bed laboratorium</t>
  </si>
  <si>
    <t>Komputer Lab CBT</t>
  </si>
  <si>
    <t>Genset D3 TE</t>
  </si>
  <si>
    <t>Alat kesehatan</t>
  </si>
  <si>
    <t>Buku perpustakaan</t>
  </si>
  <si>
    <t>Inventaris Kantor</t>
  </si>
  <si>
    <t>Printer Canon</t>
  </si>
  <si>
    <t>Printer Hp</t>
  </si>
  <si>
    <t>20/07/2010</t>
  </si>
  <si>
    <t>Fax Panasonic</t>
  </si>
  <si>
    <t>03/9/2009</t>
  </si>
  <si>
    <t>PABX Panasonic</t>
  </si>
  <si>
    <t>Telp Panasonic</t>
  </si>
  <si>
    <t>Box PABX Panasonic</t>
  </si>
  <si>
    <t>Kursi Yesnice</t>
  </si>
  <si>
    <t>09/03/2010</t>
  </si>
  <si>
    <t>Wereles Weston</t>
  </si>
  <si>
    <t>OHP Promaxi</t>
  </si>
  <si>
    <t>30/9/2019</t>
  </si>
  <si>
    <t>Lcd Sanyo</t>
  </si>
  <si>
    <t>Layar LCD</t>
  </si>
  <si>
    <t>Kipas Angin Tornado</t>
  </si>
  <si>
    <t>05/03/2011</t>
  </si>
  <si>
    <t>Kursi Futura</t>
  </si>
  <si>
    <t>07/07/2011</t>
  </si>
  <si>
    <t>21/12/2011</t>
  </si>
  <si>
    <t>04/01/2011</t>
  </si>
  <si>
    <t>Absen</t>
  </si>
  <si>
    <t>Brangkas</t>
  </si>
  <si>
    <t>Note Book</t>
  </si>
  <si>
    <t>Etalase</t>
  </si>
  <si>
    <t>Televisi</t>
  </si>
  <si>
    <t>Ac</t>
  </si>
  <si>
    <t>Meja Komputer</t>
  </si>
  <si>
    <t>Lemari Arsip</t>
  </si>
  <si>
    <t>Lemari Gerabah</t>
  </si>
  <si>
    <t>Kursi Sofa Besar</t>
  </si>
  <si>
    <t>kursi Sofa Kecil</t>
  </si>
  <si>
    <t>Kursi Tamu</t>
  </si>
  <si>
    <t>Sofa Panjang</t>
  </si>
  <si>
    <t>Meja Resepsionis</t>
  </si>
  <si>
    <t>Meja Rapat</t>
  </si>
  <si>
    <t>Kursi Indaci</t>
  </si>
  <si>
    <t>Rak Buku</t>
  </si>
  <si>
    <t>Meja</t>
  </si>
  <si>
    <t>20/10/2014</t>
  </si>
  <si>
    <t>Lcd Sony</t>
  </si>
  <si>
    <t>Ac Floor Stunding</t>
  </si>
  <si>
    <t>Brankas</t>
  </si>
  <si>
    <t>Furniture/Meja Komputer</t>
  </si>
  <si>
    <t>Printer</t>
  </si>
  <si>
    <t>Mesin Absen</t>
  </si>
  <si>
    <t>25/10/2015</t>
  </si>
  <si>
    <t xml:space="preserve">Komputer Built Up Branded </t>
  </si>
  <si>
    <t xml:space="preserve">Komputer Built Up branded </t>
  </si>
  <si>
    <t xml:space="preserve">Printer </t>
  </si>
  <si>
    <t xml:space="preserve">Printer  </t>
  </si>
  <si>
    <t>Meja jati</t>
  </si>
  <si>
    <t>Set komputer</t>
  </si>
  <si>
    <t>Meja admin</t>
  </si>
  <si>
    <t>Rak perpustakaan</t>
  </si>
  <si>
    <t>AC 2 pk</t>
  </si>
  <si>
    <t xml:space="preserve">HUB 32 Port </t>
  </si>
  <si>
    <t xml:space="preserve">Stabilizer </t>
  </si>
  <si>
    <t>Kulkas</t>
  </si>
  <si>
    <t>Meja Stand</t>
  </si>
  <si>
    <t>Lemari</t>
  </si>
  <si>
    <t>Kipas Angin Diding</t>
  </si>
  <si>
    <t>2017</t>
  </si>
  <si>
    <t>AC</t>
  </si>
  <si>
    <t>Set televisi LED</t>
  </si>
  <si>
    <t>Meja rapat</t>
  </si>
  <si>
    <t>Lemari berkas</t>
  </si>
  <si>
    <t>Vacum cleaner</t>
  </si>
  <si>
    <t>AC Standing 3 PK</t>
  </si>
  <si>
    <t>2019</t>
  </si>
  <si>
    <t>Bajai</t>
  </si>
  <si>
    <t>Kursi Raja</t>
  </si>
  <si>
    <t>Set videografi visual</t>
  </si>
  <si>
    <t>Domain server</t>
  </si>
  <si>
    <t>Renovasi taman</t>
  </si>
  <si>
    <t>Alat IT</t>
  </si>
  <si>
    <t>Tablet</t>
  </si>
  <si>
    <t>Alat scan absensi</t>
  </si>
  <si>
    <t>Lukisan</t>
  </si>
  <si>
    <t>Kipas</t>
  </si>
  <si>
    <t>Alat pemadam kebakaran</t>
  </si>
  <si>
    <t>Set alat kebersihan</t>
  </si>
  <si>
    <t>Set internet</t>
  </si>
  <si>
    <t>Kursi</t>
  </si>
  <si>
    <t>Gordyn gedung A</t>
  </si>
  <si>
    <t>Gordyn gedung B</t>
  </si>
  <si>
    <t>Gordyn lab terpadu</t>
  </si>
  <si>
    <t>Gordyn asrama</t>
  </si>
  <si>
    <t>Meja resepsionis</t>
  </si>
  <si>
    <t>Set sofa tamu</t>
  </si>
  <si>
    <t>AC 1 pk</t>
  </si>
  <si>
    <t>Kitchen set pantry</t>
  </si>
  <si>
    <t>TV LED samsung</t>
  </si>
  <si>
    <t>Kursi besi</t>
  </si>
  <si>
    <t>Kursi kuliah</t>
  </si>
  <si>
    <t>Komputer set</t>
  </si>
  <si>
    <t>Bed set</t>
  </si>
  <si>
    <t>Peralatan pantry</t>
  </si>
  <si>
    <t>Meja gizi</t>
  </si>
  <si>
    <t>Meja komputer stainless</t>
  </si>
  <si>
    <t>CCTV</t>
  </si>
  <si>
    <t>Rak Arsip</t>
  </si>
  <si>
    <t>Meja Tamu</t>
  </si>
  <si>
    <t>Bed set OSCE</t>
  </si>
  <si>
    <t>Kursi lipat</t>
  </si>
  <si>
    <t>Lemari arsip</t>
  </si>
  <si>
    <t>Kursi biru</t>
  </si>
  <si>
    <t>Sekat partisi ruang</t>
  </si>
  <si>
    <t>Meja resepsionis pendaftaran</t>
  </si>
  <si>
    <t>Sofa tamu</t>
  </si>
  <si>
    <t>LED set UAP TV</t>
  </si>
  <si>
    <t>Tablet polling</t>
  </si>
  <si>
    <t>Gordyn Gedung E bawah</t>
  </si>
  <si>
    <t>Apar 3 Kg</t>
  </si>
  <si>
    <t>Ampli</t>
  </si>
  <si>
    <t>Meja Kerja</t>
  </si>
  <si>
    <t>Kursi Busa</t>
  </si>
  <si>
    <t>Meja tamu</t>
  </si>
  <si>
    <t>Sofa Tamu</t>
  </si>
  <si>
    <t>Toa</t>
  </si>
  <si>
    <t>ampli</t>
  </si>
  <si>
    <t>Roller blinds projector screen</t>
  </si>
  <si>
    <t>Gordyn lab CBT</t>
  </si>
  <si>
    <t>Gordyn Gedung E</t>
  </si>
  <si>
    <t>Gordyn Gedung C</t>
  </si>
  <si>
    <t>Gordyn Klinik</t>
  </si>
  <si>
    <t>Gordyn Lab Terpadu</t>
  </si>
  <si>
    <t>Kursi tamu</t>
  </si>
  <si>
    <t>Meja kantor</t>
  </si>
  <si>
    <t>Kursi senat</t>
  </si>
  <si>
    <t>Inventaris Lain</t>
  </si>
  <si>
    <t>Mesin Molen</t>
  </si>
  <si>
    <t>Spiker Aktif</t>
  </si>
  <si>
    <t>Podium</t>
  </si>
  <si>
    <t>Tempat Padus</t>
  </si>
  <si>
    <t>Generator</t>
  </si>
  <si>
    <t>Cupboard Brother</t>
  </si>
  <si>
    <t>Lemari Napoli</t>
  </si>
  <si>
    <t>Meja Lab</t>
  </si>
  <si>
    <t>Bed Tingkat</t>
  </si>
  <si>
    <t>des 2018</t>
  </si>
  <si>
    <t xml:space="preserve">Software </t>
  </si>
  <si>
    <t>Peralatan asrama</t>
  </si>
  <si>
    <t>Meja Jati</t>
  </si>
  <si>
    <t>Ranjang Tingkat</t>
  </si>
  <si>
    <t>Alat pantry</t>
  </si>
  <si>
    <t>Fog Machin</t>
  </si>
  <si>
    <t>Termos air</t>
  </si>
  <si>
    <t>Gazebo</t>
  </si>
  <si>
    <t>Alat olahraga</t>
  </si>
  <si>
    <t>Panahan</t>
  </si>
  <si>
    <t>Set panci dapur</t>
  </si>
  <si>
    <t>Set piring dapur</t>
  </si>
  <si>
    <t>Total Inventaris</t>
  </si>
  <si>
    <t>Total Aset Tetap</t>
  </si>
  <si>
    <t>Mobil Operasional</t>
  </si>
  <si>
    <t>Motor Honda</t>
  </si>
  <si>
    <t>Avanza</t>
  </si>
  <si>
    <t>IsuzuTouring</t>
  </si>
  <si>
    <t>BPJS mahasiswa</t>
  </si>
  <si>
    <t>Sumbangan dan Ganti Rugi Kecelakaan</t>
  </si>
  <si>
    <t>Penyusutan Aset tetap dan Software</t>
  </si>
  <si>
    <t>Penyusutan Biaya Bunga Pinjaman Bank</t>
  </si>
  <si>
    <t>2019 - PPh Pasal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</si>
</sst>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Rp&quot;* #,##0_);_(&quot;Rp&quot;* \(#,##0\);_(&quot;Rp&quot;* &quot;-&quot;??_);_(@_)"/>
    <numFmt numFmtId="166" formatCode="_(&quot;Rp&quot;* #,##0_);_(&quot;Rp&quot;* \(#,##0\);_(&quot;Rp&quot;* &quot;-&quot;_);_(@_)"/>
    <numFmt numFmtId="167" formatCode="_([$IDR]\ * #,##0_);_([$IDR]\ * \(#,##0\);_([$IDR]\ * &quot;-&quot;_);_(@_)"/>
    <numFmt numFmtId="168" formatCode="_(* #,##0.00_);_(* \(#,##0.00\);_(* &quot;-&quot;_);_(@_)"/>
    <numFmt numFmtId="169" formatCode="0.0###%"/>
    <numFmt numFmtId="170" formatCode="_(* #,##0.00_);_(* \(#,##0.00\);_(* &quot;-&quot;??_);_(@_)"/>
    <numFmt numFmtId="171" formatCode="_(* #,##0_);_(* \(#,##0\);_(* &quot;-&quot;??_);_(@_)"/>
    <numFmt numFmtId="172" formatCode="0.0%"/>
    <numFmt numFmtId="173" formatCode="[$-409]d\-mmm\-yy;@"/>
  </numFmts>
  <fonts count="4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b/>
      <sz val="10"/>
      <name val="Segoe UI"/>
      <family val="2"/>
    </font>
    <font>
      <sz val="10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Segoe UI"/>
      <family val="2"/>
    </font>
    <font>
      <sz val="12"/>
      <name val="Tms Rmn"/>
    </font>
    <font>
      <b/>
      <sz val="10"/>
      <color indexed="9"/>
      <name val="Segoe UI"/>
      <family val="2"/>
    </font>
    <font>
      <b/>
      <sz val="10"/>
      <color indexed="8"/>
      <name val="Segoe UI"/>
      <family val="2"/>
    </font>
    <font>
      <sz val="10"/>
      <color theme="1"/>
      <name val="Segoe UI"/>
      <family val="2"/>
    </font>
    <font>
      <sz val="12"/>
      <name val="TimesNewRomanPS"/>
    </font>
    <font>
      <sz val="11"/>
      <name val="돋움"/>
      <family val="3"/>
      <charset val="129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Arial"/>
      <family val="2"/>
    </font>
    <font>
      <b/>
      <sz val="9"/>
      <color rgb="FF000080"/>
      <name val="Arial"/>
      <family val="2"/>
    </font>
    <font>
      <b/>
      <sz val="8"/>
      <color rgb="FF000000"/>
      <name val="Arial"/>
      <family val="2"/>
    </font>
    <font>
      <sz val="8"/>
      <color rgb="FF000000"/>
      <name val="Tahoma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indexed="9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i/>
      <sz val="9"/>
      <color rgb="FFFF0000"/>
      <name val="Segoe UI"/>
      <family val="2"/>
    </font>
    <font>
      <b/>
      <u/>
      <sz val="14"/>
      <color theme="1"/>
      <name val="Segoe UI"/>
      <family val="2"/>
    </font>
    <font>
      <b/>
      <sz val="10"/>
      <name val="Arial Narrow"/>
      <family val="2"/>
    </font>
    <font>
      <sz val="11"/>
      <color indexed="8"/>
      <name val="Calibri"/>
      <family val="2"/>
      <charset val="1"/>
    </font>
    <font>
      <sz val="10"/>
      <name val="Arial Narrow"/>
      <family val="2"/>
    </font>
    <font>
      <i/>
      <sz val="10"/>
      <name val="Arial Narrow"/>
      <family val="2"/>
    </font>
    <font>
      <b/>
      <u val="singleAccounting"/>
      <sz val="10"/>
      <name val="Arial Narrow"/>
      <family val="2"/>
    </font>
    <font>
      <i/>
      <sz val="8"/>
      <name val="Arial Narrow"/>
      <family val="2"/>
    </font>
    <font>
      <b/>
      <u/>
      <sz val="10"/>
      <name val="Arial Narrow"/>
      <family val="2"/>
    </font>
    <font>
      <vertAlign val="superscript"/>
      <sz val="10"/>
      <name val="Arial Narrow"/>
      <family val="2"/>
    </font>
    <font>
      <sz val="10"/>
      <color theme="1"/>
      <name val="Arial Narrow"/>
      <family val="2"/>
    </font>
    <font>
      <vertAlign val="superscript"/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0" fontId="5" fillId="0" borderId="0"/>
    <xf numFmtId="0" fontId="6" fillId="0" borderId="0"/>
    <xf numFmtId="0" fontId="8" fillId="0" borderId="0"/>
    <xf numFmtId="0" fontId="6" fillId="0" borderId="0"/>
    <xf numFmtId="164" fontId="5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6" fontId="12" fillId="0" borderId="0" applyFont="0" applyFill="0" applyBorder="0" applyAlignment="0" applyProtection="0"/>
    <xf numFmtId="0" fontId="12" fillId="0" borderId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13" fillId="0" borderId="0"/>
    <xf numFmtId="164" fontId="1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4" fontId="14" fillId="0" borderId="0">
      <alignment horizontal="center" vertical="top"/>
    </xf>
    <xf numFmtId="0" fontId="6" fillId="0" borderId="0"/>
    <xf numFmtId="4" fontId="15" fillId="0" borderId="0">
      <alignment horizontal="center" vertical="top"/>
    </xf>
    <xf numFmtId="4" fontId="16" fillId="0" borderId="0">
      <alignment horizontal="center" vertical="top"/>
    </xf>
    <xf numFmtId="4" fontId="17" fillId="0" borderId="0">
      <alignment horizontal="right" vertical="top"/>
    </xf>
    <xf numFmtId="4" fontId="18" fillId="0" borderId="0">
      <alignment horizontal="center" vertical="top"/>
    </xf>
    <xf numFmtId="4" fontId="19" fillId="0" borderId="0">
      <alignment horizontal="left" vertical="top"/>
    </xf>
    <xf numFmtId="43" fontId="6" fillId="0" borderId="0" applyFont="0" applyFill="0" applyBorder="0" applyAlignment="0" applyProtection="0"/>
    <xf numFmtId="4" fontId="20" fillId="0" borderId="0">
      <alignment horizontal="center" vertical="top"/>
    </xf>
    <xf numFmtId="4" fontId="20" fillId="0" borderId="0">
      <alignment horizontal="left" vertical="top"/>
    </xf>
    <xf numFmtId="4" fontId="20" fillId="0" borderId="0">
      <alignment horizontal="right" vertical="top"/>
    </xf>
    <xf numFmtId="0" fontId="5" fillId="0" borderId="0"/>
    <xf numFmtId="0" fontId="6" fillId="0" borderId="0"/>
    <xf numFmtId="164" fontId="5" fillId="0" borderId="0" applyFont="0" applyFill="0" applyBorder="0" applyAlignment="0" applyProtection="0"/>
    <xf numFmtId="4" fontId="18" fillId="0" borderId="0">
      <alignment horizontal="center" vertical="top"/>
    </xf>
    <xf numFmtId="41" fontId="6" fillId="0" borderId="0" applyFont="0" applyFill="0" applyBorder="0" applyAlignment="0" applyProtection="0"/>
    <xf numFmtId="4" fontId="17" fillId="0" borderId="0">
      <alignment horizontal="left" vertical="top"/>
    </xf>
    <xf numFmtId="164" fontId="21" fillId="0" borderId="0" applyFont="0" applyFill="0" applyBorder="0" applyAlignment="0" applyProtection="0"/>
    <xf numFmtId="0" fontId="5" fillId="0" borderId="0"/>
    <xf numFmtId="170" fontId="37" fillId="0" borderId="0" applyFont="0" applyFill="0" applyBorder="0" applyAlignment="0" applyProtection="0"/>
    <xf numFmtId="0" fontId="5" fillId="0" borderId="0"/>
  </cellStyleXfs>
  <cellXfs count="344">
    <xf numFmtId="0" fontId="0" fillId="0" borderId="0" xfId="0"/>
    <xf numFmtId="0" fontId="7" fillId="2" borderId="8" xfId="7" applyFont="1" applyFill="1" applyBorder="1" applyAlignment="1">
      <alignment vertical="center"/>
    </xf>
    <xf numFmtId="0" fontId="10" fillId="2" borderId="8" xfId="7" applyFont="1" applyFill="1" applyBorder="1" applyAlignment="1">
      <alignment vertical="center"/>
    </xf>
    <xf numFmtId="164" fontId="7" fillId="2" borderId="8" xfId="1" applyFont="1" applyFill="1" applyBorder="1" applyAlignment="1">
      <alignment vertical="center"/>
    </xf>
    <xf numFmtId="164" fontId="9" fillId="3" borderId="8" xfId="1" applyFont="1" applyFill="1" applyBorder="1" applyAlignment="1">
      <alignment vertical="center"/>
    </xf>
    <xf numFmtId="165" fontId="10" fillId="2" borderId="8" xfId="10" applyNumberFormat="1" applyFont="1" applyFill="1" applyBorder="1" applyAlignment="1">
      <alignment vertical="center"/>
    </xf>
    <xf numFmtId="0" fontId="11" fillId="2" borderId="8" xfId="7" applyFont="1" applyFill="1" applyBorder="1" applyAlignment="1">
      <alignment vertical="center"/>
    </xf>
    <xf numFmtId="14" fontId="3" fillId="2" borderId="0" xfId="4" applyNumberFormat="1" applyFont="1" applyFill="1" applyAlignment="1">
      <alignment horizontal="left"/>
    </xf>
    <xf numFmtId="168" fontId="3" fillId="2" borderId="0" xfId="14" applyNumberFormat="1" applyFont="1" applyFill="1" applyBorder="1" applyAlignment="1">
      <alignment horizontal="left"/>
    </xf>
    <xf numFmtId="0" fontId="4" fillId="2" borderId="0" xfId="15" applyFont="1" applyFill="1"/>
    <xf numFmtId="164" fontId="4" fillId="2" borderId="0" xfId="16" applyFont="1" applyFill="1"/>
    <xf numFmtId="0" fontId="11" fillId="0" borderId="0" xfId="0" applyFont="1"/>
    <xf numFmtId="164" fontId="4" fillId="2" borderId="0" xfId="15" applyNumberFormat="1" applyFont="1" applyFill="1"/>
    <xf numFmtId="0" fontId="3" fillId="2" borderId="0" xfId="6" applyFont="1" applyFill="1" applyAlignment="1">
      <alignment horizontal="left"/>
    </xf>
    <xf numFmtId="168" fontId="3" fillId="2" borderId="0" xfId="14" applyNumberFormat="1" applyFont="1" applyFill="1" applyBorder="1" applyAlignment="1" applyProtection="1">
      <alignment horizontal="left"/>
    </xf>
    <xf numFmtId="168" fontId="3" fillId="2" borderId="18" xfId="14" applyNumberFormat="1" applyFont="1" applyFill="1" applyBorder="1" applyAlignment="1" applyProtection="1">
      <alignment horizontal="center" vertical="center"/>
    </xf>
    <xf numFmtId="0" fontId="3" fillId="2" borderId="18" xfId="15" applyFont="1" applyFill="1" applyBorder="1" applyAlignment="1">
      <alignment horizontal="center" vertical="center"/>
    </xf>
    <xf numFmtId="164" fontId="3" fillId="2" borderId="18" xfId="16" applyFont="1" applyFill="1" applyBorder="1" applyAlignment="1">
      <alignment horizontal="center" vertical="center"/>
    </xf>
    <xf numFmtId="0" fontId="3" fillId="2" borderId="18" xfId="15" applyFont="1" applyFill="1" applyBorder="1" applyAlignment="1">
      <alignment horizontal="center"/>
    </xf>
    <xf numFmtId="168" fontId="3" fillId="2" borderId="19" xfId="14" applyNumberFormat="1" applyFont="1" applyFill="1" applyBorder="1" applyAlignment="1" applyProtection="1">
      <alignment horizontal="center" vertical="center"/>
    </xf>
    <xf numFmtId="168" fontId="3" fillId="2" borderId="20" xfId="14" applyNumberFormat="1" applyFont="1" applyFill="1" applyBorder="1" applyAlignment="1" applyProtection="1">
      <alignment horizontal="center" vertical="center"/>
    </xf>
    <xf numFmtId="0" fontId="3" fillId="2" borderId="20" xfId="15" applyFont="1" applyFill="1" applyBorder="1" applyAlignment="1">
      <alignment horizontal="center" vertical="center"/>
    </xf>
    <xf numFmtId="0" fontId="3" fillId="2" borderId="19" xfId="15" applyFont="1" applyFill="1" applyBorder="1" applyAlignment="1">
      <alignment horizontal="center" vertical="center"/>
    </xf>
    <xf numFmtId="164" fontId="3" fillId="2" borderId="19" xfId="16" applyFont="1" applyFill="1" applyBorder="1" applyAlignment="1">
      <alignment horizontal="center" vertical="center"/>
    </xf>
    <xf numFmtId="0" fontId="3" fillId="2" borderId="8" xfId="15" applyFont="1" applyFill="1" applyBorder="1" applyAlignment="1">
      <alignment horizontal="center"/>
    </xf>
    <xf numFmtId="168" fontId="3" fillId="2" borderId="8" xfId="14" applyNumberFormat="1" applyFont="1" applyFill="1" applyBorder="1" applyAlignment="1" applyProtection="1">
      <alignment horizontal="center"/>
    </xf>
    <xf numFmtId="0" fontId="3" fillId="2" borderId="0" xfId="15" applyFont="1" applyFill="1"/>
    <xf numFmtId="164" fontId="3" fillId="2" borderId="8" xfId="17" applyFont="1" applyFill="1" applyBorder="1" applyAlignment="1"/>
    <xf numFmtId="0" fontId="3" fillId="2" borderId="0" xfId="15" applyFont="1" applyFill="1" applyAlignment="1">
      <alignment horizontal="left"/>
    </xf>
    <xf numFmtId="0" fontId="7" fillId="2" borderId="0" xfId="18" applyFont="1" applyFill="1" applyAlignment="1">
      <alignment horizontal="left"/>
    </xf>
    <xf numFmtId="0" fontId="3" fillId="2" borderId="8" xfId="15" applyFont="1" applyFill="1" applyBorder="1" applyAlignment="1">
      <alignment horizontal="left"/>
    </xf>
    <xf numFmtId="164" fontId="3" fillId="2" borderId="8" xfId="16" applyFont="1" applyFill="1" applyBorder="1" applyAlignment="1">
      <alignment horizontal="center"/>
    </xf>
    <xf numFmtId="164" fontId="3" fillId="2" borderId="8" xfId="16" applyFont="1" applyFill="1" applyBorder="1"/>
    <xf numFmtId="0" fontId="3" fillId="2" borderId="8" xfId="15" applyFont="1" applyFill="1" applyBorder="1"/>
    <xf numFmtId="0" fontId="4" fillId="2" borderId="8" xfId="15" applyFont="1" applyFill="1" applyBorder="1" applyAlignment="1">
      <alignment horizontal="center"/>
    </xf>
    <xf numFmtId="164" fontId="3" fillId="0" borderId="8" xfId="16" applyFont="1" applyFill="1" applyBorder="1"/>
    <xf numFmtId="1" fontId="7" fillId="2" borderId="0" xfId="18" applyNumberFormat="1" applyFont="1" applyFill="1" applyAlignment="1">
      <alignment horizontal="center"/>
    </xf>
    <xf numFmtId="164" fontId="4" fillId="2" borderId="8" xfId="16" applyFont="1" applyFill="1" applyBorder="1"/>
    <xf numFmtId="0" fontId="4" fillId="2" borderId="8" xfId="15" applyFont="1" applyFill="1" applyBorder="1"/>
    <xf numFmtId="0" fontId="7" fillId="2" borderId="0" xfId="18" applyFont="1" applyFill="1" applyAlignment="1">
      <alignment horizontal="center"/>
    </xf>
    <xf numFmtId="0" fontId="4" fillId="2" borderId="0" xfId="19" applyFont="1" applyFill="1"/>
    <xf numFmtId="0" fontId="4" fillId="2" borderId="8" xfId="19" applyFont="1" applyFill="1" applyBorder="1"/>
    <xf numFmtId="1" fontId="4" fillId="2" borderId="0" xfId="15" applyNumberFormat="1" applyFont="1" applyFill="1" applyAlignment="1">
      <alignment horizontal="center"/>
    </xf>
    <xf numFmtId="0" fontId="4" fillId="2" borderId="0" xfId="15" applyFont="1" applyFill="1" applyAlignment="1">
      <alignment horizontal="left"/>
    </xf>
    <xf numFmtId="0" fontId="4" fillId="2" borderId="0" xfId="15" applyFont="1" applyFill="1" applyAlignment="1">
      <alignment horizontal="center"/>
    </xf>
    <xf numFmtId="0" fontId="4" fillId="2" borderId="0" xfId="4" applyFont="1" applyFill="1" applyAlignment="1">
      <alignment horizontal="center"/>
    </xf>
    <xf numFmtId="0" fontId="3" fillId="2" borderId="0" xfId="4" applyFont="1" applyFill="1"/>
    <xf numFmtId="0" fontId="3" fillId="2" borderId="8" xfId="4" applyFont="1" applyFill="1" applyBorder="1"/>
    <xf numFmtId="1" fontId="4" fillId="2" borderId="0" xfId="4" applyNumberFormat="1" applyFont="1" applyFill="1" applyAlignment="1">
      <alignment horizontal="center" vertical="center"/>
    </xf>
    <xf numFmtId="0" fontId="4" fillId="2" borderId="0" xfId="4" applyFont="1" applyFill="1" applyAlignment="1">
      <alignment horizontal="left" vertical="center"/>
    </xf>
    <xf numFmtId="0" fontId="4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/>
    </xf>
    <xf numFmtId="0" fontId="4" fillId="2" borderId="0" xfId="4" applyFont="1" applyFill="1"/>
    <xf numFmtId="0" fontId="4" fillId="2" borderId="8" xfId="4" applyFont="1" applyFill="1" applyBorder="1"/>
    <xf numFmtId="1" fontId="4" fillId="2" borderId="0" xfId="4" applyNumberFormat="1" applyFont="1" applyFill="1" applyAlignment="1">
      <alignment horizontal="center"/>
    </xf>
    <xf numFmtId="0" fontId="4" fillId="2" borderId="0" xfId="4" applyFont="1" applyFill="1" applyAlignment="1">
      <alignment horizontal="left"/>
    </xf>
    <xf numFmtId="164" fontId="4" fillId="2" borderId="8" xfId="20" applyFont="1" applyFill="1" applyBorder="1" applyAlignment="1">
      <alignment horizontal="left" indent="2"/>
    </xf>
    <xf numFmtId="164" fontId="4" fillId="2" borderId="0" xfId="16" applyFont="1" applyFill="1" applyBorder="1"/>
    <xf numFmtId="14" fontId="22" fillId="2" borderId="0" xfId="4" applyNumberFormat="1" applyFont="1" applyFill="1" applyAlignment="1">
      <alignment horizontal="left" vertical="center"/>
    </xf>
    <xf numFmtId="0" fontId="23" fillId="2" borderId="0" xfId="4" applyFont="1" applyFill="1" applyAlignment="1">
      <alignment vertical="center"/>
    </xf>
    <xf numFmtId="165" fontId="23" fillId="2" borderId="0" xfId="5" applyNumberFormat="1" applyFont="1" applyFill="1" applyBorder="1" applyAlignment="1">
      <alignment vertical="center"/>
    </xf>
    <xf numFmtId="164" fontId="23" fillId="2" borderId="0" xfId="1" applyFont="1" applyFill="1" applyBorder="1" applyAlignment="1">
      <alignment vertical="center"/>
    </xf>
    <xf numFmtId="164" fontId="23" fillId="2" borderId="0" xfId="1" applyFont="1" applyFill="1" applyAlignment="1">
      <alignment vertical="center"/>
    </xf>
    <xf numFmtId="0" fontId="22" fillId="2" borderId="0" xfId="4" quotePrefix="1" applyFont="1" applyFill="1" applyAlignment="1">
      <alignment vertical="center"/>
    </xf>
    <xf numFmtId="0" fontId="22" fillId="2" borderId="0" xfId="6" applyFont="1" applyFill="1" applyAlignment="1">
      <alignment horizontal="left" vertical="center"/>
    </xf>
    <xf numFmtId="0" fontId="24" fillId="2" borderId="0" xfId="7" applyFont="1" applyFill="1" applyAlignment="1">
      <alignment vertical="center"/>
    </xf>
    <xf numFmtId="165" fontId="24" fillId="2" borderId="0" xfId="7" applyNumberFormat="1" applyFont="1" applyFill="1" applyAlignment="1">
      <alignment vertical="center"/>
    </xf>
    <xf numFmtId="164" fontId="24" fillId="2" borderId="0" xfId="1" applyFont="1" applyFill="1" applyAlignment="1">
      <alignment vertical="center"/>
    </xf>
    <xf numFmtId="0" fontId="24" fillId="5" borderId="0" xfId="7" applyFont="1" applyFill="1" applyAlignment="1">
      <alignment horizontal="center" vertical="center"/>
    </xf>
    <xf numFmtId="164" fontId="24" fillId="5" borderId="0" xfId="1" applyFont="1" applyFill="1" applyAlignment="1">
      <alignment horizontal="center" vertical="center"/>
    </xf>
    <xf numFmtId="164" fontId="25" fillId="5" borderId="7" xfId="1" applyFont="1" applyFill="1" applyBorder="1" applyAlignment="1">
      <alignment horizontal="center" vertical="center" wrapText="1"/>
    </xf>
    <xf numFmtId="0" fontId="24" fillId="2" borderId="19" xfId="7" applyFont="1" applyFill="1" applyBorder="1" applyAlignment="1">
      <alignment horizontal="center" vertical="center"/>
    </xf>
    <xf numFmtId="0" fontId="24" fillId="2" borderId="19" xfId="7" applyFont="1" applyFill="1" applyBorder="1" applyAlignment="1">
      <alignment vertical="center"/>
    </xf>
    <xf numFmtId="165" fontId="24" fillId="2" borderId="19" xfId="7" applyNumberFormat="1" applyFont="1" applyFill="1" applyBorder="1" applyAlignment="1">
      <alignment vertical="center"/>
    </xf>
    <xf numFmtId="164" fontId="24" fillId="2" borderId="19" xfId="1" applyFont="1" applyFill="1" applyBorder="1" applyAlignment="1">
      <alignment vertical="center"/>
    </xf>
    <xf numFmtId="0" fontId="27" fillId="4" borderId="8" xfId="4" applyFont="1" applyFill="1" applyBorder="1" applyAlignment="1">
      <alignment vertical="center"/>
    </xf>
    <xf numFmtId="165" fontId="24" fillId="0" borderId="8" xfId="7" applyNumberFormat="1" applyFont="1" applyBorder="1" applyAlignment="1">
      <alignment vertical="center"/>
    </xf>
    <xf numFmtId="164" fontId="24" fillId="0" borderId="8" xfId="1" applyFont="1" applyBorder="1" applyAlignment="1">
      <alignment vertical="center"/>
    </xf>
    <xf numFmtId="0" fontId="28" fillId="2" borderId="0" xfId="7" applyFont="1" applyFill="1" applyAlignment="1">
      <alignment vertical="center"/>
    </xf>
    <xf numFmtId="3" fontId="24" fillId="2" borderId="8" xfId="7" applyNumberFormat="1" applyFont="1" applyFill="1" applyBorder="1" applyAlignment="1">
      <alignment horizontal="center" vertical="center"/>
    </xf>
    <xf numFmtId="0" fontId="24" fillId="2" borderId="8" xfId="7" applyFont="1" applyFill="1" applyBorder="1" applyAlignment="1">
      <alignment vertical="center"/>
    </xf>
    <xf numFmtId="164" fontId="24" fillId="2" borderId="8" xfId="1" applyFont="1" applyFill="1" applyBorder="1" applyAlignment="1">
      <alignment vertical="center"/>
    </xf>
    <xf numFmtId="0" fontId="24" fillId="0" borderId="0" xfId="7" applyFont="1" applyAlignment="1">
      <alignment vertical="center"/>
    </xf>
    <xf numFmtId="0" fontId="24" fillId="2" borderId="8" xfId="7" applyFont="1" applyFill="1" applyBorder="1" applyAlignment="1">
      <alignment horizontal="center" vertical="center"/>
    </xf>
    <xf numFmtId="0" fontId="27" fillId="5" borderId="8" xfId="7" applyFont="1" applyFill="1" applyBorder="1" applyAlignment="1">
      <alignment vertical="center"/>
    </xf>
    <xf numFmtId="164" fontId="27" fillId="5" borderId="8" xfId="1" applyFont="1" applyFill="1" applyBorder="1" applyAlignment="1">
      <alignment vertical="center"/>
    </xf>
    <xf numFmtId="0" fontId="24" fillId="5" borderId="0" xfId="7" applyFont="1" applyFill="1" applyAlignment="1">
      <alignment vertical="center"/>
    </xf>
    <xf numFmtId="164" fontId="24" fillId="5" borderId="0" xfId="1" applyFont="1" applyFill="1" applyAlignment="1">
      <alignment vertical="center"/>
    </xf>
    <xf numFmtId="0" fontId="24" fillId="0" borderId="8" xfId="7" applyFont="1" applyBorder="1" applyAlignment="1">
      <alignment horizontal="center" vertical="center"/>
    </xf>
    <xf numFmtId="0" fontId="24" fillId="0" borderId="8" xfId="7" applyFont="1" applyBorder="1" applyAlignment="1">
      <alignment vertical="center"/>
    </xf>
    <xf numFmtId="165" fontId="24" fillId="2" borderId="8" xfId="10" applyNumberFormat="1" applyFont="1" applyFill="1" applyBorder="1" applyAlignment="1">
      <alignment vertical="center"/>
    </xf>
    <xf numFmtId="164" fontId="28" fillId="2" borderId="8" xfId="1" applyFont="1" applyFill="1" applyBorder="1" applyAlignment="1">
      <alignment vertical="center"/>
    </xf>
    <xf numFmtId="164" fontId="23" fillId="2" borderId="8" xfId="1" applyFont="1" applyFill="1" applyBorder="1" applyAlignment="1">
      <alignment vertical="center"/>
    </xf>
    <xf numFmtId="164" fontId="24" fillId="0" borderId="0" xfId="1" applyFont="1" applyAlignment="1">
      <alignment vertical="center"/>
    </xf>
    <xf numFmtId="165" fontId="24" fillId="0" borderId="8" xfId="10" applyNumberFormat="1" applyFont="1" applyBorder="1" applyAlignment="1">
      <alignment vertical="center"/>
    </xf>
    <xf numFmtId="164" fontId="29" fillId="5" borderId="0" xfId="1" applyFont="1" applyFill="1" applyAlignment="1">
      <alignment vertical="center"/>
    </xf>
    <xf numFmtId="165" fontId="30" fillId="0" borderId="8" xfId="7" applyNumberFormat="1" applyFont="1" applyBorder="1" applyAlignment="1">
      <alignment vertical="center"/>
    </xf>
    <xf numFmtId="164" fontId="30" fillId="0" borderId="8" xfId="1" applyFont="1" applyBorder="1" applyAlignment="1">
      <alignment vertical="center"/>
    </xf>
    <xf numFmtId="0" fontId="25" fillId="4" borderId="5" xfId="7" applyFont="1" applyFill="1" applyBorder="1" applyAlignment="1">
      <alignment vertical="center"/>
    </xf>
    <xf numFmtId="0" fontId="25" fillId="4" borderId="9" xfId="7" applyFont="1" applyFill="1" applyBorder="1" applyAlignment="1">
      <alignment vertical="center"/>
    </xf>
    <xf numFmtId="165" fontId="30" fillId="2" borderId="8" xfId="7" applyNumberFormat="1" applyFont="1" applyFill="1" applyBorder="1" applyAlignment="1">
      <alignment vertical="center"/>
    </xf>
    <xf numFmtId="164" fontId="30" fillId="2" borderId="8" xfId="1" applyFont="1" applyFill="1" applyBorder="1" applyAlignment="1">
      <alignment vertical="center"/>
    </xf>
    <xf numFmtId="166" fontId="30" fillId="2" borderId="0" xfId="2" applyFont="1" applyFill="1" applyAlignment="1">
      <alignment vertical="top"/>
    </xf>
    <xf numFmtId="165" fontId="24" fillId="0" borderId="0" xfId="7" applyNumberFormat="1" applyFont="1" applyAlignment="1">
      <alignment vertical="center"/>
    </xf>
    <xf numFmtId="164" fontId="24" fillId="2" borderId="0" xfId="7" applyNumberFormat="1" applyFont="1" applyFill="1" applyAlignment="1">
      <alignment vertical="center"/>
    </xf>
    <xf numFmtId="0" fontId="28" fillId="2" borderId="8" xfId="7" applyFont="1" applyFill="1" applyBorder="1" applyAlignment="1">
      <alignment horizontal="center" vertical="center"/>
    </xf>
    <xf numFmtId="165" fontId="24" fillId="5" borderId="0" xfId="7" applyNumberFormat="1" applyFont="1" applyFill="1" applyAlignment="1">
      <alignment vertical="center"/>
    </xf>
    <xf numFmtId="0" fontId="28" fillId="0" borderId="8" xfId="7" applyFont="1" applyBorder="1" applyAlignment="1">
      <alignment horizontal="center" vertical="center"/>
    </xf>
    <xf numFmtId="164" fontId="28" fillId="0" borderId="8" xfId="1" applyFont="1" applyBorder="1" applyAlignment="1">
      <alignment vertical="center"/>
    </xf>
    <xf numFmtId="0" fontId="30" fillId="2" borderId="8" xfId="7" applyFont="1" applyFill="1" applyBorder="1" applyAlignment="1">
      <alignment vertical="center"/>
    </xf>
    <xf numFmtId="0" fontId="29" fillId="2" borderId="8" xfId="7" applyFont="1" applyFill="1" applyBorder="1" applyAlignment="1">
      <alignment vertical="center"/>
    </xf>
    <xf numFmtId="0" fontId="30" fillId="2" borderId="8" xfId="7" applyFont="1" applyFill="1" applyBorder="1" applyAlignment="1">
      <alignment horizontal="center" vertical="center"/>
    </xf>
    <xf numFmtId="0" fontId="25" fillId="4" borderId="8" xfId="7" applyFont="1" applyFill="1" applyBorder="1" applyAlignment="1">
      <alignment vertical="center"/>
    </xf>
    <xf numFmtId="164" fontId="25" fillId="4" borderId="8" xfId="1" applyFont="1" applyFill="1" applyBorder="1" applyAlignment="1">
      <alignment vertical="center"/>
    </xf>
    <xf numFmtId="42" fontId="25" fillId="5" borderId="5" xfId="11" applyFont="1" applyFill="1" applyBorder="1" applyAlignment="1">
      <alignment vertical="center"/>
    </xf>
    <xf numFmtId="42" fontId="25" fillId="5" borderId="9" xfId="11" applyFont="1" applyFill="1" applyBorder="1" applyAlignment="1">
      <alignment vertical="center"/>
    </xf>
    <xf numFmtId="164" fontId="30" fillId="5" borderId="0" xfId="7" applyNumberFormat="1" applyFont="1" applyFill="1" applyAlignment="1">
      <alignment vertical="center"/>
    </xf>
    <xf numFmtId="0" fontId="30" fillId="5" borderId="0" xfId="7" applyFont="1" applyFill="1" applyAlignment="1">
      <alignment vertical="center"/>
    </xf>
    <xf numFmtId="164" fontId="30" fillId="5" borderId="0" xfId="1" applyFont="1" applyFill="1" applyAlignment="1">
      <alignment vertical="center"/>
    </xf>
    <xf numFmtId="0" fontId="24" fillId="0" borderId="5" xfId="7" applyFont="1" applyBorder="1" applyAlignment="1">
      <alignment horizontal="center" vertical="center"/>
    </xf>
    <xf numFmtId="164" fontId="24" fillId="0" borderId="0" xfId="1" applyFont="1" applyBorder="1" applyAlignment="1">
      <alignment vertical="center"/>
    </xf>
    <xf numFmtId="164" fontId="24" fillId="0" borderId="9" xfId="1" applyFont="1" applyBorder="1" applyAlignment="1">
      <alignment vertical="center"/>
    </xf>
    <xf numFmtId="0" fontId="25" fillId="5" borderId="10" xfId="12" applyFont="1" applyFill="1" applyBorder="1" applyAlignment="1">
      <alignment horizontal="left" vertical="center"/>
    </xf>
    <xf numFmtId="0" fontId="25" fillId="5" borderId="11" xfId="0" applyFont="1" applyFill="1" applyBorder="1" applyAlignment="1">
      <alignment vertical="center"/>
    </xf>
    <xf numFmtId="164" fontId="25" fillId="5" borderId="11" xfId="1" applyFont="1" applyFill="1" applyBorder="1" applyAlignment="1">
      <alignment vertical="center"/>
    </xf>
    <xf numFmtId="164" fontId="31" fillId="5" borderId="11" xfId="1" applyFont="1" applyFill="1" applyBorder="1" applyAlignment="1">
      <alignment vertical="center"/>
    </xf>
    <xf numFmtId="164" fontId="25" fillId="5" borderId="21" xfId="1" applyFont="1" applyFill="1" applyBorder="1" applyAlignment="1">
      <alignment vertical="center"/>
    </xf>
    <xf numFmtId="164" fontId="29" fillId="5" borderId="0" xfId="0" applyNumberFormat="1" applyFont="1" applyFill="1" applyAlignment="1">
      <alignment vertical="center"/>
    </xf>
    <xf numFmtId="0" fontId="29" fillId="5" borderId="0" xfId="0" applyFont="1" applyFill="1" applyAlignment="1">
      <alignment vertical="center"/>
    </xf>
    <xf numFmtId="0" fontId="23" fillId="2" borderId="5" xfId="12" applyFont="1" applyFill="1" applyBorder="1" applyAlignment="1">
      <alignment horizontal="left" vertical="center"/>
    </xf>
    <xf numFmtId="167" fontId="30" fillId="2" borderId="0" xfId="0" applyNumberFormat="1" applyFont="1" applyFill="1"/>
    <xf numFmtId="164" fontId="30" fillId="2" borderId="0" xfId="1" applyFont="1" applyFill="1" applyBorder="1" applyAlignment="1">
      <alignment vertical="center"/>
    </xf>
    <xf numFmtId="164" fontId="30" fillId="2" borderId="9" xfId="1" applyFont="1" applyFill="1" applyBorder="1" applyAlignment="1">
      <alignment vertical="center"/>
    </xf>
    <xf numFmtId="164" fontId="30" fillId="2" borderId="0" xfId="0" applyNumberFormat="1" applyFont="1" applyFill="1" applyAlignment="1">
      <alignment vertical="center"/>
    </xf>
    <xf numFmtId="0" fontId="30" fillId="2" borderId="0" xfId="0" applyFont="1" applyFill="1" applyAlignment="1">
      <alignment vertical="center"/>
    </xf>
    <xf numFmtId="164" fontId="30" fillId="2" borderId="0" xfId="1" applyFont="1" applyFill="1" applyAlignment="1">
      <alignment vertical="center"/>
    </xf>
    <xf numFmtId="1" fontId="23" fillId="2" borderId="5" xfId="12" applyNumberFormat="1" applyFont="1" applyFill="1" applyBorder="1" applyAlignment="1">
      <alignment horizontal="center"/>
    </xf>
    <xf numFmtId="0" fontId="23" fillId="2" borderId="0" xfId="12" applyFont="1" applyFill="1"/>
    <xf numFmtId="0" fontId="23" fillId="2" borderId="5" xfId="12" applyFont="1" applyFill="1" applyBorder="1" applyAlignment="1">
      <alignment horizontal="center" vertical="center"/>
    </xf>
    <xf numFmtId="1" fontId="23" fillId="2" borderId="12" xfId="12" applyNumberFormat="1" applyFont="1" applyFill="1" applyBorder="1" applyAlignment="1">
      <alignment horizontal="left"/>
    </xf>
    <xf numFmtId="1" fontId="22" fillId="2" borderId="12" xfId="12" applyNumberFormat="1" applyFont="1" applyFill="1" applyBorder="1" applyAlignment="1">
      <alignment horizontal="left"/>
    </xf>
    <xf numFmtId="164" fontId="30" fillId="2" borderId="13" xfId="1" applyFont="1" applyFill="1" applyBorder="1" applyAlignment="1">
      <alignment vertical="center"/>
    </xf>
    <xf numFmtId="164" fontId="29" fillId="2" borderId="13" xfId="1" applyFont="1" applyFill="1" applyBorder="1" applyAlignment="1">
      <alignment vertical="center"/>
    </xf>
    <xf numFmtId="164" fontId="30" fillId="2" borderId="22" xfId="1" applyFont="1" applyFill="1" applyBorder="1" applyAlignment="1">
      <alignment vertical="center"/>
    </xf>
    <xf numFmtId="0" fontId="23" fillId="2" borderId="5" xfId="12" applyFont="1" applyFill="1" applyBorder="1" applyAlignment="1">
      <alignment vertical="center"/>
    </xf>
    <xf numFmtId="1" fontId="22" fillId="2" borderId="0" xfId="12" applyNumberFormat="1" applyFont="1" applyFill="1" applyAlignment="1">
      <alignment horizontal="left"/>
    </xf>
    <xf numFmtId="1" fontId="23" fillId="2" borderId="0" xfId="12" applyNumberFormat="1" applyFont="1" applyFill="1" applyAlignment="1">
      <alignment horizontal="center"/>
    </xf>
    <xf numFmtId="0" fontId="23" fillId="2" borderId="12" xfId="12" applyFont="1" applyFill="1" applyBorder="1" applyAlignment="1">
      <alignment horizontal="center" vertical="center"/>
    </xf>
    <xf numFmtId="0" fontId="22" fillId="2" borderId="13" xfId="12" applyFont="1" applyFill="1" applyBorder="1" applyAlignment="1">
      <alignment horizontal="left" vertical="center"/>
    </xf>
    <xf numFmtId="0" fontId="23" fillId="2" borderId="0" xfId="12" applyFont="1" applyFill="1" applyAlignment="1">
      <alignment horizontal="center" vertical="center"/>
    </xf>
    <xf numFmtId="164" fontId="30" fillId="2" borderId="0" xfId="1" applyFont="1" applyFill="1" applyBorder="1"/>
    <xf numFmtId="164" fontId="30" fillId="2" borderId="9" xfId="1" applyFont="1" applyFill="1" applyBorder="1"/>
    <xf numFmtId="0" fontId="23" fillId="2" borderId="0" xfId="0" applyFont="1" applyFill="1" applyAlignment="1">
      <alignment vertical="center"/>
    </xf>
    <xf numFmtId="0" fontId="22" fillId="0" borderId="5" xfId="12" applyFont="1" applyBorder="1" applyAlignment="1">
      <alignment vertical="center"/>
    </xf>
    <xf numFmtId="0" fontId="23" fillId="0" borderId="0" xfId="12" applyFont="1" applyAlignment="1">
      <alignment horizontal="center" vertical="center"/>
    </xf>
    <xf numFmtId="164" fontId="30" fillId="0" borderId="0" xfId="1" applyFont="1" applyBorder="1"/>
    <xf numFmtId="0" fontId="25" fillId="4" borderId="23" xfId="12" applyFont="1" applyFill="1" applyBorder="1" applyAlignment="1">
      <alignment vertical="center"/>
    </xf>
    <xf numFmtId="0" fontId="25" fillId="4" borderId="14" xfId="12" applyFont="1" applyFill="1" applyBorder="1" applyAlignment="1">
      <alignment vertical="center"/>
    </xf>
    <xf numFmtId="164" fontId="25" fillId="4" borderId="14" xfId="1" applyFont="1" applyFill="1" applyBorder="1" applyAlignment="1">
      <alignment vertical="center"/>
    </xf>
    <xf numFmtId="164" fontId="25" fillId="4" borderId="24" xfId="1" applyFont="1" applyFill="1" applyBorder="1" applyAlignment="1">
      <alignment vertical="center"/>
    </xf>
    <xf numFmtId="0" fontId="30" fillId="2" borderId="0" xfId="0" applyFont="1" applyFill="1"/>
    <xf numFmtId="0" fontId="25" fillId="5" borderId="23" xfId="12" applyFont="1" applyFill="1" applyBorder="1" applyAlignment="1">
      <alignment vertical="center"/>
    </xf>
    <xf numFmtId="0" fontId="25" fillId="5" borderId="14" xfId="12" applyFont="1" applyFill="1" applyBorder="1" applyAlignment="1">
      <alignment vertical="center"/>
    </xf>
    <xf numFmtId="164" fontId="25" fillId="5" borderId="14" xfId="1" applyFont="1" applyFill="1" applyBorder="1" applyAlignment="1">
      <alignment vertical="center"/>
    </xf>
    <xf numFmtId="164" fontId="25" fillId="5" borderId="24" xfId="1" applyFont="1" applyFill="1" applyBorder="1" applyAlignment="1">
      <alignment vertical="center"/>
    </xf>
    <xf numFmtId="0" fontId="30" fillId="5" borderId="0" xfId="0" applyFont="1" applyFill="1"/>
    <xf numFmtId="164" fontId="25" fillId="5" borderId="0" xfId="1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164" fontId="25" fillId="5" borderId="0" xfId="1" applyFont="1" applyFill="1" applyAlignment="1">
      <alignment vertical="center"/>
    </xf>
    <xf numFmtId="0" fontId="25" fillId="2" borderId="3" xfId="12" applyFont="1" applyFill="1" applyBorder="1" applyAlignment="1">
      <alignment horizontal="right" vertical="center"/>
    </xf>
    <xf numFmtId="0" fontId="25" fillId="2" borderId="15" xfId="12" applyFont="1" applyFill="1" applyBorder="1" applyAlignment="1">
      <alignment horizontal="right" vertical="center"/>
    </xf>
    <xf numFmtId="164" fontId="25" fillId="2" borderId="15" xfId="1" applyFont="1" applyFill="1" applyBorder="1" applyAlignment="1">
      <alignment horizontal="right" vertical="center"/>
    </xf>
    <xf numFmtId="164" fontId="25" fillId="2" borderId="4" xfId="1" applyFont="1" applyFill="1" applyBorder="1" applyAlignment="1">
      <alignment horizontal="right" vertical="center"/>
    </xf>
    <xf numFmtId="164" fontId="25" fillId="5" borderId="12" xfId="1" applyFont="1" applyFill="1" applyBorder="1" applyAlignment="1">
      <alignment vertical="center"/>
    </xf>
    <xf numFmtId="164" fontId="25" fillId="5" borderId="13" xfId="1" applyFont="1" applyFill="1" applyBorder="1" applyAlignment="1">
      <alignment vertical="center"/>
    </xf>
    <xf numFmtId="164" fontId="25" fillId="5" borderId="22" xfId="1" applyFont="1" applyFill="1" applyBorder="1" applyAlignment="1">
      <alignment vertical="center"/>
    </xf>
    <xf numFmtId="0" fontId="30" fillId="5" borderId="0" xfId="0" applyFont="1" applyFill="1" applyAlignment="1">
      <alignment vertical="center"/>
    </xf>
    <xf numFmtId="0" fontId="30" fillId="2" borderId="25" xfId="0" applyFont="1" applyFill="1" applyBorder="1" applyAlignment="1">
      <alignment horizontal="center" vertical="center"/>
    </xf>
    <xf numFmtId="167" fontId="23" fillId="2" borderId="16" xfId="13" quotePrefix="1" applyNumberFormat="1" applyFont="1" applyFill="1" applyBorder="1" applyAlignment="1">
      <alignment horizontal="right" vertical="center"/>
    </xf>
    <xf numFmtId="167" fontId="23" fillId="2" borderId="16" xfId="13" quotePrefix="1" applyNumberFormat="1" applyFont="1" applyFill="1" applyBorder="1" applyAlignment="1">
      <alignment horizontal="center" vertical="center"/>
    </xf>
    <xf numFmtId="164" fontId="23" fillId="2" borderId="16" xfId="1" quotePrefix="1" applyFont="1" applyFill="1" applyBorder="1" applyAlignment="1">
      <alignment horizontal="center" vertical="center"/>
    </xf>
    <xf numFmtId="164" fontId="23" fillId="2" borderId="26" xfId="1" quotePrefix="1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vertical="center"/>
    </xf>
    <xf numFmtId="0" fontId="25" fillId="5" borderId="17" xfId="0" applyFont="1" applyFill="1" applyBorder="1" applyAlignment="1">
      <alignment vertical="center"/>
    </xf>
    <xf numFmtId="164" fontId="25" fillId="5" borderId="17" xfId="1" applyFont="1" applyFill="1" applyBorder="1" applyAlignment="1">
      <alignment vertical="center"/>
    </xf>
    <xf numFmtId="164" fontId="25" fillId="5" borderId="28" xfId="1" applyFont="1" applyFill="1" applyBorder="1" applyAlignment="1">
      <alignment vertical="center"/>
    </xf>
    <xf numFmtId="0" fontId="30" fillId="2" borderId="5" xfId="0" applyFont="1" applyFill="1" applyBorder="1" applyAlignment="1">
      <alignment horizontal="center" vertical="center"/>
    </xf>
    <xf numFmtId="164" fontId="23" fillId="2" borderId="0" xfId="1" quotePrefix="1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vertical="center"/>
    </xf>
    <xf numFmtId="0" fontId="25" fillId="4" borderId="11" xfId="0" applyFont="1" applyFill="1" applyBorder="1" applyAlignment="1">
      <alignment vertical="center"/>
    </xf>
    <xf numFmtId="164" fontId="25" fillId="4" borderId="11" xfId="1" applyFont="1" applyFill="1" applyBorder="1" applyAlignment="1">
      <alignment vertical="center"/>
    </xf>
    <xf numFmtId="164" fontId="25" fillId="4" borderId="21" xfId="1" applyFont="1" applyFill="1" applyBorder="1" applyAlignment="1">
      <alignment vertical="center"/>
    </xf>
    <xf numFmtId="9" fontId="29" fillId="2" borderId="0" xfId="3" applyFont="1" applyFill="1"/>
    <xf numFmtId="0" fontId="29" fillId="2" borderId="0" xfId="0" applyFont="1" applyFill="1"/>
    <xf numFmtId="0" fontId="24" fillId="0" borderId="0" xfId="7" applyFont="1" applyAlignment="1">
      <alignment horizontal="center" vertical="center"/>
    </xf>
    <xf numFmtId="9" fontId="28" fillId="0" borderId="0" xfId="3" applyFont="1" applyAlignment="1">
      <alignment vertical="center"/>
    </xf>
    <xf numFmtId="9" fontId="24" fillId="0" borderId="0" xfId="7" applyNumberFormat="1" applyFont="1" applyAlignment="1">
      <alignment vertical="center"/>
    </xf>
    <xf numFmtId="164" fontId="28" fillId="0" borderId="0" xfId="1" applyFont="1" applyAlignment="1">
      <alignment vertical="center"/>
    </xf>
    <xf numFmtId="0" fontId="4" fillId="7" borderId="8" xfId="15" applyFont="1" applyFill="1" applyBorder="1" applyAlignment="1">
      <alignment horizontal="center"/>
    </xf>
    <xf numFmtId="1" fontId="7" fillId="7" borderId="0" xfId="18" applyNumberFormat="1" applyFont="1" applyFill="1" applyAlignment="1">
      <alignment horizontal="center"/>
    </xf>
    <xf numFmtId="0" fontId="7" fillId="7" borderId="0" xfId="18" applyFont="1" applyFill="1" applyAlignment="1">
      <alignment horizontal="left"/>
    </xf>
    <xf numFmtId="164" fontId="4" fillId="7" borderId="8" xfId="16" applyFont="1" applyFill="1" applyBorder="1"/>
    <xf numFmtId="0" fontId="4" fillId="7" borderId="8" xfId="15" applyFont="1" applyFill="1" applyBorder="1"/>
    <xf numFmtId="0" fontId="11" fillId="7" borderId="0" xfId="0" applyFont="1" applyFill="1"/>
    <xf numFmtId="164" fontId="23" fillId="7" borderId="9" xfId="1" applyFont="1" applyFill="1" applyBorder="1"/>
    <xf numFmtId="164" fontId="30" fillId="2" borderId="0" xfId="0" applyNumberFormat="1" applyFont="1" applyFill="1"/>
    <xf numFmtId="0" fontId="32" fillId="0" borderId="0" xfId="0" applyFont="1" applyAlignment="1">
      <alignment vertical="center"/>
    </xf>
    <xf numFmtId="164" fontId="32" fillId="0" borderId="0" xfId="1" applyFont="1" applyAlignment="1">
      <alignment vertical="center"/>
    </xf>
    <xf numFmtId="0" fontId="32" fillId="0" borderId="0" xfId="0" applyFont="1" applyAlignment="1">
      <alignment horizontal="center" vertical="center"/>
    </xf>
    <xf numFmtId="164" fontId="32" fillId="0" borderId="0" xfId="1" applyFont="1" applyAlignment="1">
      <alignment horizontal="center" vertical="center"/>
    </xf>
    <xf numFmtId="164" fontId="33" fillId="0" borderId="0" xfId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4" fontId="33" fillId="0" borderId="0" xfId="1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37" fontId="36" fillId="8" borderId="0" xfId="41" applyNumberFormat="1" applyFont="1" applyFill="1" applyAlignment="1">
      <alignment vertical="center"/>
    </xf>
    <xf numFmtId="0" fontId="36" fillId="8" borderId="0" xfId="41" applyFont="1" applyFill="1" applyAlignment="1">
      <alignment vertical="center"/>
    </xf>
    <xf numFmtId="164" fontId="36" fillId="8" borderId="0" xfId="41" applyNumberFormat="1" applyFont="1" applyFill="1" applyAlignment="1">
      <alignment vertical="center"/>
    </xf>
    <xf numFmtId="164" fontId="36" fillId="8" borderId="0" xfId="41" applyNumberFormat="1" applyFont="1" applyFill="1" applyAlignment="1">
      <alignment horizontal="right" vertical="center"/>
    </xf>
    <xf numFmtId="15" fontId="36" fillId="8" borderId="0" xfId="41" applyNumberFormat="1" applyFont="1" applyFill="1" applyAlignment="1">
      <alignment horizontal="right" vertical="center"/>
    </xf>
    <xf numFmtId="171" fontId="36" fillId="8" borderId="0" xfId="42" applyNumberFormat="1" applyFont="1" applyFill="1" applyAlignment="1">
      <alignment vertical="center"/>
    </xf>
    <xf numFmtId="164" fontId="38" fillId="8" borderId="0" xfId="41" applyNumberFormat="1" applyFont="1" applyFill="1" applyAlignment="1">
      <alignment vertical="center"/>
    </xf>
    <xf numFmtId="164" fontId="39" fillId="8" borderId="0" xfId="41" applyNumberFormat="1" applyFont="1" applyFill="1" applyAlignment="1">
      <alignment horizontal="right" vertical="center"/>
    </xf>
    <xf numFmtId="0" fontId="36" fillId="8" borderId="0" xfId="41" applyFont="1" applyFill="1" applyAlignment="1">
      <alignment horizontal="center" vertical="center"/>
    </xf>
    <xf numFmtId="0" fontId="38" fillId="8" borderId="0" xfId="41" applyFont="1" applyFill="1" applyAlignment="1">
      <alignment vertical="center"/>
    </xf>
    <xf numFmtId="0" fontId="41" fillId="0" borderId="0" xfId="43" applyFont="1" applyAlignment="1">
      <alignment horizontal="right" vertical="center"/>
    </xf>
    <xf numFmtId="170" fontId="38" fillId="8" borderId="0" xfId="42" applyFont="1" applyFill="1" applyBorder="1" applyAlignment="1">
      <alignment vertical="center"/>
    </xf>
    <xf numFmtId="15" fontId="38" fillId="8" borderId="0" xfId="41" applyNumberFormat="1" applyFont="1" applyFill="1" applyAlignment="1">
      <alignment horizontal="right" vertical="center"/>
    </xf>
    <xf numFmtId="171" fontId="38" fillId="8" borderId="0" xfId="42" applyNumberFormat="1" applyFont="1" applyFill="1" applyAlignment="1">
      <alignment vertical="center"/>
    </xf>
    <xf numFmtId="0" fontId="36" fillId="8" borderId="29" xfId="41" applyFont="1" applyFill="1" applyBorder="1" applyAlignment="1">
      <alignment horizontal="center" vertical="center"/>
    </xf>
    <xf numFmtId="0" fontId="36" fillId="8" borderId="18" xfId="41" applyFont="1" applyFill="1" applyBorder="1" applyAlignment="1">
      <alignment horizontal="center" vertical="center"/>
    </xf>
    <xf numFmtId="164" fontId="36" fillId="8" borderId="18" xfId="41" applyNumberFormat="1" applyFont="1" applyFill="1" applyBorder="1" applyAlignment="1">
      <alignment horizontal="center" vertical="center"/>
    </xf>
    <xf numFmtId="164" fontId="36" fillId="8" borderId="19" xfId="41" applyNumberFormat="1" applyFont="1" applyFill="1" applyBorder="1" applyAlignment="1">
      <alignment horizontal="center" vertical="center"/>
    </xf>
    <xf numFmtId="164" fontId="36" fillId="8" borderId="0" xfId="41" applyNumberFormat="1" applyFont="1" applyFill="1" applyAlignment="1">
      <alignment horizontal="center" vertical="center"/>
    </xf>
    <xf numFmtId="0" fontId="40" fillId="8" borderId="0" xfId="41" applyFont="1" applyFill="1" applyAlignment="1">
      <alignment horizontal="center" vertical="center"/>
    </xf>
    <xf numFmtId="0" fontId="36" fillId="8" borderId="5" xfId="41" applyFont="1" applyFill="1" applyBorder="1" applyAlignment="1">
      <alignment horizontal="center" vertical="center"/>
    </xf>
    <xf numFmtId="0" fontId="38" fillId="8" borderId="18" xfId="41" applyFont="1" applyFill="1" applyBorder="1" applyAlignment="1">
      <alignment horizontal="center" vertical="center"/>
    </xf>
    <xf numFmtId="164" fontId="36" fillId="8" borderId="8" xfId="41" applyNumberFormat="1" applyFont="1" applyFill="1" applyBorder="1" applyAlignment="1">
      <alignment horizontal="center" vertical="center"/>
    </xf>
    <xf numFmtId="1" fontId="36" fillId="8" borderId="0" xfId="42" applyNumberFormat="1" applyFont="1" applyFill="1" applyAlignment="1">
      <alignment vertical="center"/>
    </xf>
    <xf numFmtId="0" fontId="36" fillId="8" borderId="31" xfId="41" applyFont="1" applyFill="1" applyBorder="1" applyAlignment="1">
      <alignment horizontal="center" vertical="center"/>
    </xf>
    <xf numFmtId="15" fontId="36" fillId="8" borderId="7" xfId="41" applyNumberFormat="1" applyFont="1" applyFill="1" applyBorder="1" applyAlignment="1">
      <alignment horizontal="center" vertical="center"/>
    </xf>
    <xf numFmtId="15" fontId="36" fillId="8" borderId="0" xfId="41" applyNumberFormat="1" applyFont="1" applyFill="1" applyAlignment="1">
      <alignment horizontal="center" vertical="center"/>
    </xf>
    <xf numFmtId="0" fontId="38" fillId="8" borderId="20" xfId="41" applyFont="1" applyFill="1" applyBorder="1" applyAlignment="1">
      <alignment horizontal="center" vertical="center"/>
    </xf>
    <xf numFmtId="15" fontId="36" fillId="8" borderId="20" xfId="41" applyNumberFormat="1" applyFont="1" applyFill="1" applyBorder="1" applyAlignment="1">
      <alignment horizontal="center" vertical="center"/>
    </xf>
    <xf numFmtId="0" fontId="38" fillId="8" borderId="0" xfId="41" applyFont="1" applyFill="1" applyAlignment="1">
      <alignment horizontal="center" vertical="center"/>
    </xf>
    <xf numFmtId="164" fontId="36" fillId="8" borderId="20" xfId="41" applyNumberFormat="1" applyFont="1" applyFill="1" applyBorder="1" applyAlignment="1">
      <alignment horizontal="center" vertical="center"/>
    </xf>
    <xf numFmtId="37" fontId="42" fillId="8" borderId="18" xfId="41" applyNumberFormat="1" applyFont="1" applyFill="1" applyBorder="1" applyAlignment="1">
      <alignment horizontal="left" vertical="center"/>
    </xf>
    <xf numFmtId="0" fontId="36" fillId="8" borderId="18" xfId="41" applyFont="1" applyFill="1" applyBorder="1" applyAlignment="1">
      <alignment horizontal="left" vertical="center"/>
    </xf>
    <xf numFmtId="164" fontId="36" fillId="8" borderId="18" xfId="41" applyNumberFormat="1" applyFont="1" applyFill="1" applyBorder="1" applyAlignment="1">
      <alignment vertical="center"/>
    </xf>
    <xf numFmtId="0" fontId="36" fillId="8" borderId="18" xfId="41" applyFont="1" applyFill="1" applyBorder="1" applyAlignment="1">
      <alignment vertical="center"/>
    </xf>
    <xf numFmtId="0" fontId="36" fillId="8" borderId="18" xfId="41" applyFont="1" applyFill="1" applyBorder="1" applyAlignment="1">
      <alignment horizontal="left" vertical="center" indent="1"/>
    </xf>
    <xf numFmtId="0" fontId="38" fillId="8" borderId="18" xfId="41" applyFont="1" applyFill="1" applyBorder="1" applyAlignment="1">
      <alignment vertical="center"/>
    </xf>
    <xf numFmtId="0" fontId="38" fillId="0" borderId="18" xfId="41" applyFont="1" applyBorder="1" applyAlignment="1">
      <alignment vertical="center"/>
    </xf>
    <xf numFmtId="0" fontId="38" fillId="8" borderId="18" xfId="5" applyNumberFormat="1" applyFont="1" applyFill="1" applyBorder="1" applyAlignment="1">
      <alignment vertical="center"/>
    </xf>
    <xf numFmtId="0" fontId="38" fillId="8" borderId="18" xfId="5" applyNumberFormat="1" applyFont="1" applyFill="1" applyBorder="1" applyAlignment="1">
      <alignment horizontal="center" vertical="center"/>
    </xf>
    <xf numFmtId="164" fontId="38" fillId="8" borderId="18" xfId="41" applyNumberFormat="1" applyFont="1" applyFill="1" applyBorder="1" applyAlignment="1">
      <alignment vertical="center"/>
    </xf>
    <xf numFmtId="164" fontId="38" fillId="0" borderId="18" xfId="41" applyNumberFormat="1" applyFont="1" applyBorder="1" applyAlignment="1">
      <alignment vertical="center"/>
    </xf>
    <xf numFmtId="9" fontId="38" fillId="8" borderId="0" xfId="3" applyFont="1" applyFill="1" applyAlignment="1">
      <alignment vertical="center"/>
    </xf>
    <xf numFmtId="43" fontId="38" fillId="8" borderId="0" xfId="41" applyNumberFormat="1" applyFont="1" applyFill="1" applyAlignment="1">
      <alignment vertical="center"/>
    </xf>
    <xf numFmtId="164" fontId="36" fillId="8" borderId="18" xfId="5" applyFont="1" applyFill="1" applyBorder="1" applyAlignment="1">
      <alignment horizontal="center" vertical="center"/>
    </xf>
    <xf numFmtId="9" fontId="36" fillId="8" borderId="18" xfId="3" applyFont="1" applyFill="1" applyBorder="1" applyAlignment="1">
      <alignment vertical="center"/>
    </xf>
    <xf numFmtId="164" fontId="36" fillId="8" borderId="18" xfId="5" applyFont="1" applyFill="1" applyBorder="1" applyAlignment="1">
      <alignment horizontal="left" vertical="center" indent="1"/>
    </xf>
    <xf numFmtId="172" fontId="38" fillId="0" borderId="18" xfId="41" applyNumberFormat="1" applyFont="1" applyBorder="1" applyAlignment="1">
      <alignment vertical="center"/>
    </xf>
    <xf numFmtId="164" fontId="36" fillId="0" borderId="18" xfId="41" applyNumberFormat="1" applyFont="1" applyBorder="1" applyAlignment="1">
      <alignment vertical="center"/>
    </xf>
    <xf numFmtId="0" fontId="44" fillId="6" borderId="18" xfId="41" applyFont="1" applyFill="1" applyBorder="1" applyAlignment="1">
      <alignment vertical="center"/>
    </xf>
    <xf numFmtId="0" fontId="44" fillId="6" borderId="18" xfId="5" applyNumberFormat="1" applyFont="1" applyFill="1" applyBorder="1" applyAlignment="1">
      <alignment vertical="center"/>
    </xf>
    <xf numFmtId="0" fontId="44" fillId="6" borderId="18" xfId="5" applyNumberFormat="1" applyFont="1" applyFill="1" applyBorder="1" applyAlignment="1">
      <alignment horizontal="center" vertical="center"/>
    </xf>
    <xf numFmtId="164" fontId="44" fillId="6" borderId="18" xfId="41" applyNumberFormat="1" applyFont="1" applyFill="1" applyBorder="1" applyAlignment="1">
      <alignment vertical="center"/>
    </xf>
    <xf numFmtId="0" fontId="44" fillId="6" borderId="18" xfId="41" applyFont="1" applyFill="1" applyBorder="1" applyAlignment="1">
      <alignment horizontal="center" vertical="center"/>
    </xf>
    <xf numFmtId="164" fontId="46" fillId="6" borderId="18" xfId="41" applyNumberFormat="1" applyFont="1" applyFill="1" applyBorder="1" applyAlignment="1">
      <alignment vertical="center"/>
    </xf>
    <xf numFmtId="172" fontId="44" fillId="6" borderId="18" xfId="41" applyNumberFormat="1" applyFont="1" applyFill="1" applyBorder="1" applyAlignment="1">
      <alignment vertical="center"/>
    </xf>
    <xf numFmtId="164" fontId="44" fillId="6" borderId="0" xfId="41" applyNumberFormat="1" applyFont="1" applyFill="1" applyAlignment="1">
      <alignment vertical="center"/>
    </xf>
    <xf numFmtId="0" fontId="44" fillId="6" borderId="0" xfId="41" applyFont="1" applyFill="1" applyAlignment="1">
      <alignment vertical="center"/>
    </xf>
    <xf numFmtId="171" fontId="44" fillId="6" borderId="0" xfId="42" applyNumberFormat="1" applyFont="1" applyFill="1" applyAlignment="1">
      <alignment vertical="center"/>
    </xf>
    <xf numFmtId="9" fontId="44" fillId="6" borderId="0" xfId="3" applyFont="1" applyFill="1" applyAlignment="1">
      <alignment vertical="center"/>
    </xf>
    <xf numFmtId="164" fontId="38" fillId="8" borderId="18" xfId="5" applyFont="1" applyFill="1" applyBorder="1" applyAlignment="1">
      <alignment vertical="center"/>
    </xf>
    <xf numFmtId="172" fontId="38" fillId="8" borderId="18" xfId="41" applyNumberFormat="1" applyFont="1" applyFill="1" applyBorder="1" applyAlignment="1">
      <alignment vertical="center"/>
    </xf>
    <xf numFmtId="37" fontId="38" fillId="8" borderId="0" xfId="41" applyNumberFormat="1" applyFont="1" applyFill="1" applyAlignment="1">
      <alignment vertical="center"/>
    </xf>
    <xf numFmtId="9" fontId="38" fillId="0" borderId="18" xfId="41" applyNumberFormat="1" applyFont="1" applyBorder="1" applyAlignment="1">
      <alignment vertical="center"/>
    </xf>
    <xf numFmtId="172" fontId="38" fillId="8" borderId="0" xfId="3" applyNumberFormat="1" applyFont="1" applyFill="1" applyAlignment="1">
      <alignment vertical="center"/>
    </xf>
    <xf numFmtId="0" fontId="38" fillId="6" borderId="18" xfId="41" applyFont="1" applyFill="1" applyBorder="1" applyAlignment="1">
      <alignment vertical="center"/>
    </xf>
    <xf numFmtId="164" fontId="38" fillId="6" borderId="18" xfId="41" applyNumberFormat="1" applyFont="1" applyFill="1" applyBorder="1" applyAlignment="1">
      <alignment vertical="center"/>
    </xf>
    <xf numFmtId="0" fontId="38" fillId="6" borderId="18" xfId="41" applyFont="1" applyFill="1" applyBorder="1" applyAlignment="1">
      <alignment horizontal="center" vertical="center"/>
    </xf>
    <xf numFmtId="164" fontId="36" fillId="6" borderId="18" xfId="41" applyNumberFormat="1" applyFont="1" applyFill="1" applyBorder="1" applyAlignment="1">
      <alignment vertical="center"/>
    </xf>
    <xf numFmtId="172" fontId="38" fillId="6" borderId="18" xfId="41" applyNumberFormat="1" applyFont="1" applyFill="1" applyBorder="1" applyAlignment="1">
      <alignment vertical="center"/>
    </xf>
    <xf numFmtId="164" fontId="38" fillId="6" borderId="0" xfId="41" applyNumberFormat="1" applyFont="1" applyFill="1" applyAlignment="1">
      <alignment vertical="center"/>
    </xf>
    <xf numFmtId="0" fontId="38" fillId="6" borderId="0" xfId="41" applyFont="1" applyFill="1" applyAlignment="1">
      <alignment vertical="center"/>
    </xf>
    <xf numFmtId="171" fontId="38" fillId="6" borderId="0" xfId="42" applyNumberFormat="1" applyFont="1" applyFill="1" applyAlignment="1">
      <alignment vertical="center"/>
    </xf>
    <xf numFmtId="172" fontId="38" fillId="6" borderId="0" xfId="3" applyNumberFormat="1" applyFont="1" applyFill="1" applyAlignment="1">
      <alignment vertical="center"/>
    </xf>
    <xf numFmtId="171" fontId="38" fillId="8" borderId="0" xfId="41" applyNumberFormat="1" applyFont="1" applyFill="1" applyAlignment="1">
      <alignment vertical="center"/>
    </xf>
    <xf numFmtId="173" fontId="38" fillId="0" borderId="18" xfId="41" applyNumberFormat="1" applyFont="1" applyBorder="1" applyAlignment="1">
      <alignment horizontal="center" vertical="center"/>
    </xf>
    <xf numFmtId="173" fontId="38" fillId="8" borderId="0" xfId="41" applyNumberFormat="1" applyFont="1" applyFill="1" applyAlignment="1">
      <alignment horizontal="center" vertical="center"/>
    </xf>
    <xf numFmtId="173" fontId="38" fillId="0" borderId="18" xfId="41" quotePrefix="1" applyNumberFormat="1" applyFont="1" applyBorder="1" applyAlignment="1">
      <alignment horizontal="center" vertical="center"/>
    </xf>
    <xf numFmtId="173" fontId="38" fillId="6" borderId="18" xfId="41" applyNumberFormat="1" applyFont="1" applyFill="1" applyBorder="1" applyAlignment="1">
      <alignment horizontal="center" vertical="center"/>
    </xf>
    <xf numFmtId="173" fontId="38" fillId="6" borderId="0" xfId="41" applyNumberFormat="1" applyFont="1" applyFill="1" applyAlignment="1">
      <alignment horizontal="center" vertical="center"/>
    </xf>
    <xf numFmtId="173" fontId="38" fillId="6" borderId="18" xfId="41" quotePrefix="1" applyNumberFormat="1" applyFont="1" applyFill="1" applyBorder="1" applyAlignment="1">
      <alignment horizontal="center" vertical="center"/>
    </xf>
    <xf numFmtId="173" fontId="36" fillId="8" borderId="18" xfId="5" applyNumberFormat="1" applyFont="1" applyFill="1" applyBorder="1" applyAlignment="1">
      <alignment horizontal="center" vertical="center"/>
    </xf>
    <xf numFmtId="173" fontId="38" fillId="0" borderId="18" xfId="41" applyNumberFormat="1" applyFont="1" applyBorder="1" applyAlignment="1">
      <alignment vertical="center"/>
    </xf>
    <xf numFmtId="173" fontId="38" fillId="6" borderId="18" xfId="41" applyNumberFormat="1" applyFont="1" applyFill="1" applyBorder="1" applyAlignment="1">
      <alignment vertical="center"/>
    </xf>
    <xf numFmtId="9" fontId="38" fillId="6" borderId="0" xfId="3" applyFont="1" applyFill="1" applyAlignment="1">
      <alignment vertical="center"/>
    </xf>
    <xf numFmtId="0" fontId="38" fillId="8" borderId="33" xfId="41" applyFont="1" applyFill="1" applyBorder="1" applyAlignment="1">
      <alignment vertical="center"/>
    </xf>
    <xf numFmtId="164" fontId="36" fillId="8" borderId="33" xfId="5" applyFont="1" applyFill="1" applyBorder="1" applyAlignment="1">
      <alignment horizontal="center" vertical="center"/>
    </xf>
    <xf numFmtId="164" fontId="38" fillId="8" borderId="33" xfId="41" applyNumberFormat="1" applyFont="1" applyFill="1" applyBorder="1" applyAlignment="1">
      <alignment vertical="center"/>
    </xf>
    <xf numFmtId="164" fontId="36" fillId="8" borderId="33" xfId="41" applyNumberFormat="1" applyFont="1" applyFill="1" applyBorder="1" applyAlignment="1">
      <alignment vertical="center"/>
    </xf>
    <xf numFmtId="9" fontId="38" fillId="8" borderId="33" xfId="41" applyNumberFormat="1" applyFont="1" applyFill="1" applyBorder="1" applyAlignment="1">
      <alignment vertical="center"/>
    </xf>
    <xf numFmtId="164" fontId="36" fillId="8" borderId="36" xfId="41" applyNumberFormat="1" applyFont="1" applyFill="1" applyBorder="1" applyAlignment="1">
      <alignment vertical="center"/>
    </xf>
    <xf numFmtId="164" fontId="36" fillId="8" borderId="38" xfId="41" applyNumberFormat="1" applyFont="1" applyFill="1" applyBorder="1" applyAlignment="1">
      <alignment vertical="center"/>
    </xf>
    <xf numFmtId="164" fontId="23" fillId="0" borderId="8" xfId="1" applyFont="1" applyFill="1" applyBorder="1" applyAlignment="1">
      <alignment vertical="center"/>
    </xf>
    <xf numFmtId="164" fontId="25" fillId="5" borderId="3" xfId="1" applyFont="1" applyFill="1" applyBorder="1" applyAlignment="1">
      <alignment horizontal="center" vertical="center" wrapText="1"/>
    </xf>
    <xf numFmtId="164" fontId="25" fillId="5" borderId="4" xfId="1" applyFont="1" applyFill="1" applyBorder="1" applyAlignment="1">
      <alignment horizontal="center" vertical="center" wrapText="1"/>
    </xf>
    <xf numFmtId="164" fontId="25" fillId="5" borderId="2" xfId="1" applyFont="1" applyFill="1" applyBorder="1" applyAlignment="1">
      <alignment horizontal="center" vertical="center" wrapText="1"/>
    </xf>
    <xf numFmtId="164" fontId="25" fillId="5" borderId="7" xfId="1" applyFont="1" applyFill="1" applyBorder="1" applyAlignment="1">
      <alignment horizontal="center" vertical="center" wrapText="1"/>
    </xf>
    <xf numFmtId="0" fontId="26" fillId="5" borderId="5" xfId="7" applyFont="1" applyFill="1" applyBorder="1" applyAlignment="1">
      <alignment horizontal="center" vertical="center"/>
    </xf>
    <xf numFmtId="0" fontId="28" fillId="2" borderId="0" xfId="1" applyNumberFormat="1" applyFont="1" applyFill="1" applyAlignment="1">
      <alignment horizontal="center" vertical="center"/>
    </xf>
    <xf numFmtId="0" fontId="25" fillId="3" borderId="12" xfId="12" applyFont="1" applyFill="1" applyBorder="1" applyAlignment="1">
      <alignment horizontal="center" vertical="center"/>
    </xf>
    <xf numFmtId="0" fontId="25" fillId="3" borderId="13" xfId="12" applyFont="1" applyFill="1" applyBorder="1" applyAlignment="1">
      <alignment horizontal="center" vertical="center"/>
    </xf>
    <xf numFmtId="0" fontId="25" fillId="3" borderId="22" xfId="12" applyFont="1" applyFill="1" applyBorder="1" applyAlignment="1">
      <alignment horizontal="center" vertical="center"/>
    </xf>
    <xf numFmtId="0" fontId="25" fillId="5" borderId="1" xfId="4" applyFont="1" applyFill="1" applyBorder="1" applyAlignment="1">
      <alignment horizontal="center" vertical="center" wrapText="1"/>
    </xf>
    <xf numFmtId="0" fontId="25" fillId="5" borderId="6" xfId="4" applyFont="1" applyFill="1" applyBorder="1" applyAlignment="1">
      <alignment horizontal="center" vertical="center" wrapText="1"/>
    </xf>
    <xf numFmtId="0" fontId="25" fillId="5" borderId="2" xfId="8" applyFont="1" applyFill="1" applyBorder="1" applyAlignment="1">
      <alignment horizontal="center" vertical="center" wrapText="1"/>
    </xf>
    <xf numFmtId="0" fontId="25" fillId="5" borderId="7" xfId="8" applyFont="1" applyFill="1" applyBorder="1" applyAlignment="1">
      <alignment horizontal="center" vertical="center" wrapText="1"/>
    </xf>
    <xf numFmtId="165" fontId="25" fillId="5" borderId="2" xfId="5" applyNumberFormat="1" applyFont="1" applyFill="1" applyBorder="1" applyAlignment="1">
      <alignment horizontal="center" vertical="center" wrapText="1"/>
    </xf>
    <xf numFmtId="165" fontId="25" fillId="5" borderId="7" xfId="5" applyNumberFormat="1" applyFont="1" applyFill="1" applyBorder="1" applyAlignment="1">
      <alignment horizontal="center" vertical="center" wrapText="1"/>
    </xf>
    <xf numFmtId="0" fontId="3" fillId="2" borderId="10" xfId="15" applyFont="1" applyFill="1" applyBorder="1" applyAlignment="1">
      <alignment horizontal="center" vertical="center"/>
    </xf>
    <xf numFmtId="0" fontId="3" fillId="2" borderId="11" xfId="15" applyFont="1" applyFill="1" applyBorder="1" applyAlignment="1">
      <alignment horizontal="center" vertical="center"/>
    </xf>
    <xf numFmtId="0" fontId="38" fillId="8" borderId="0" xfId="41" applyFont="1" applyFill="1" applyAlignment="1">
      <alignment horizontal="center" vertical="center"/>
    </xf>
    <xf numFmtId="0" fontId="40" fillId="8" borderId="18" xfId="41" applyFont="1" applyFill="1" applyBorder="1" applyAlignment="1">
      <alignment horizontal="center" vertical="center"/>
    </xf>
    <xf numFmtId="15" fontId="36" fillId="8" borderId="18" xfId="41" applyNumberFormat="1" applyFont="1" applyFill="1" applyBorder="1" applyAlignment="1">
      <alignment horizontal="center" vertical="center"/>
    </xf>
    <xf numFmtId="0" fontId="38" fillId="8" borderId="18" xfId="41" applyFont="1" applyFill="1" applyBorder="1" applyAlignment="1">
      <alignment horizontal="center" vertical="center"/>
    </xf>
    <xf numFmtId="164" fontId="36" fillId="8" borderId="18" xfId="41" applyNumberFormat="1" applyFont="1" applyFill="1" applyBorder="1" applyAlignment="1">
      <alignment horizontal="center" vertical="center"/>
    </xf>
    <xf numFmtId="171" fontId="36" fillId="8" borderId="0" xfId="42" applyNumberFormat="1" applyFont="1" applyFill="1" applyAlignment="1">
      <alignment horizontal="center" vertical="center"/>
    </xf>
    <xf numFmtId="0" fontId="36" fillId="8" borderId="0" xfId="41" applyFont="1" applyFill="1" applyAlignment="1">
      <alignment horizontal="center" vertical="center"/>
    </xf>
    <xf numFmtId="164" fontId="36" fillId="8" borderId="34" xfId="5" applyFont="1" applyFill="1" applyBorder="1" applyAlignment="1">
      <alignment horizontal="left" vertical="center"/>
    </xf>
    <xf numFmtId="164" fontId="36" fillId="8" borderId="35" xfId="5" applyFont="1" applyFill="1" applyBorder="1" applyAlignment="1">
      <alignment horizontal="left" vertical="center"/>
    </xf>
    <xf numFmtId="164" fontId="36" fillId="8" borderId="36" xfId="5" applyFont="1" applyFill="1" applyBorder="1" applyAlignment="1">
      <alignment horizontal="left" vertical="center"/>
    </xf>
    <xf numFmtId="164" fontId="36" fillId="8" borderId="37" xfId="5" applyFont="1" applyFill="1" applyBorder="1" applyAlignment="1">
      <alignment horizontal="left" vertical="center"/>
    </xf>
    <xf numFmtId="0" fontId="36" fillId="8" borderId="29" xfId="41" applyFont="1" applyFill="1" applyBorder="1" applyAlignment="1">
      <alignment horizontal="center" vertical="center"/>
    </xf>
    <xf numFmtId="0" fontId="36" fillId="8" borderId="30" xfId="41" applyFont="1" applyFill="1" applyBorder="1" applyAlignment="1">
      <alignment horizontal="center" vertical="center"/>
    </xf>
    <xf numFmtId="0" fontId="36" fillId="8" borderId="5" xfId="41" applyFont="1" applyFill="1" applyBorder="1" applyAlignment="1">
      <alignment horizontal="center" vertical="center"/>
    </xf>
    <xf numFmtId="0" fontId="36" fillId="8" borderId="9" xfId="41" applyFont="1" applyFill="1" applyBorder="1" applyAlignment="1">
      <alignment horizontal="center" vertical="center"/>
    </xf>
    <xf numFmtId="0" fontId="36" fillId="8" borderId="31" xfId="41" applyFont="1" applyFill="1" applyBorder="1" applyAlignment="1">
      <alignment horizontal="center" vertical="center"/>
    </xf>
    <xf numFmtId="0" fontId="36" fillId="8" borderId="32" xfId="41" applyFont="1" applyFill="1" applyBorder="1" applyAlignment="1">
      <alignment horizontal="center" vertical="center"/>
    </xf>
    <xf numFmtId="0" fontId="36" fillId="8" borderId="18" xfId="41" applyFont="1" applyFill="1" applyBorder="1" applyAlignment="1">
      <alignment horizontal="center" vertical="center"/>
    </xf>
  </cellXfs>
  <cellStyles count="44">
    <cellStyle name="Comma [0]" xfId="1" builtinId="6"/>
    <cellStyle name="Comma [0] 10" xfId="16" xr:uid="{2961F02A-43D6-49BB-BADC-FAF942C1E1C6}"/>
    <cellStyle name="Comma [0] 10 2" xfId="36" xr:uid="{457F4C85-421B-4ACD-8241-DCE7F5D79573}"/>
    <cellStyle name="Comma [0] 14" xfId="17" xr:uid="{D2F6A39A-C688-42F9-A7DC-AF9373934443}"/>
    <cellStyle name="Comma [0] 2 2 2 2" xfId="5" xr:uid="{A97EEA73-E234-45FE-9613-8725C3E25830}"/>
    <cellStyle name="Comma [0] 2 3" xfId="13" xr:uid="{27C65E96-7F41-4DB1-8060-2CCF385F6F8D}"/>
    <cellStyle name="Comma [0] 2 4" xfId="40" xr:uid="{2EF96EBE-ED45-42C0-B183-D3BFA0203AB6}"/>
    <cellStyle name="Comma [0] 20" xfId="10" xr:uid="{F96E874A-1D74-4473-B5D8-FA9F7AD23024}"/>
    <cellStyle name="Comma [0] 26" xfId="20" xr:uid="{9E6D1EEB-FE13-4EB9-A3D1-5E3D0C6D02FC}"/>
    <cellStyle name="Comma [0] 4" xfId="22" xr:uid="{4C28AA16-9980-4507-B5E7-7B233733BC49}"/>
    <cellStyle name="Comma [0] 4 2 2 2 2" xfId="14" xr:uid="{378D1D79-F58E-4939-A6F8-D1ECC7D02375}"/>
    <cellStyle name="Comma [0] 5" xfId="38" xr:uid="{A12DE3F0-5C59-4200-A930-7611764B7AD3}"/>
    <cellStyle name="Comma 2" xfId="42" xr:uid="{81291282-8B8B-4B99-8A45-FB5081D1B21C}"/>
    <cellStyle name="Comma 6" xfId="30" xr:uid="{20108661-2650-45B0-AF41-8BFEEC793F6F}"/>
    <cellStyle name="Currency [0]" xfId="2" builtinId="7"/>
    <cellStyle name="Currency [0] 2" xfId="11" xr:uid="{3384D162-FE70-4B4D-A1CA-BDCD8E4F164F}"/>
    <cellStyle name="Normal" xfId="0" builtinId="0"/>
    <cellStyle name="Normal - Style1 2" xfId="18" xr:uid="{9C066BD5-6CD9-4860-8392-15C80CBD05BD}"/>
    <cellStyle name="Normal 10" xfId="7" xr:uid="{30DC91B6-4390-4AEF-9D58-9C3FD3FF8024}"/>
    <cellStyle name="Normal 117 2" xfId="9" xr:uid="{067AB261-C6C2-4E21-93C5-7DA7BA45027F}"/>
    <cellStyle name="Normal 2 2 7" xfId="21" xr:uid="{5B065371-092D-44FD-8D4D-BCF44DB5D79C}"/>
    <cellStyle name="Normal 2 2 8" xfId="19" xr:uid="{1B64CEE3-5132-45AD-A77E-EAAF14740AB7}"/>
    <cellStyle name="Normal 4" xfId="34" xr:uid="{947793EB-1295-4761-A0C8-B926EA7D3E55}"/>
    <cellStyle name="Normal 5 6" xfId="15" xr:uid="{832E38C3-E99B-455F-9E7D-57A656090E41}"/>
    <cellStyle name="Normal 6" xfId="35" xr:uid="{C63D91D9-FE2D-4953-B36A-A8F9781CB3D9}"/>
    <cellStyle name="Normal 7" xfId="24" xr:uid="{15CE987D-3608-4BAE-95B8-C098243A6AB5}"/>
    <cellStyle name="Normal_AMDOC DRAFT CIT Calc - Only" xfId="4" xr:uid="{73CE64F0-01DD-44C1-84FB-EAF9AA6CE3D0}"/>
    <cellStyle name="Normal_Book1" xfId="6" xr:uid="{E7398078-ECB7-473E-BD86-ED4374214C47}"/>
    <cellStyle name="Normal_BS" xfId="8" xr:uid="{C0192069-4D1B-408B-8B85-AB1E8A7C6715}"/>
    <cellStyle name="Normal_Copy of PLBS2008 (version 1)" xfId="12" xr:uid="{A2DCB94B-93CE-4AC4-86F6-D74759118F4D}"/>
    <cellStyle name="Normal_Lamp_Lap_Keu_Kons" xfId="43" xr:uid="{2514A144-74E1-4AAD-A013-D7F9329A87FA}"/>
    <cellStyle name="Normal_Lap_Kons" xfId="41" xr:uid="{361A6441-2770-488A-B579-EACC3B05201A}"/>
    <cellStyle name="Percent" xfId="3" builtinId="5"/>
    <cellStyle name="S0 2" xfId="23" xr:uid="{892179F3-82E8-4082-9C7E-9DEAAD9DE2F5}"/>
    <cellStyle name="S0 2 2" xfId="37" xr:uid="{E2F1345C-9BDD-4DB3-B961-C6CFD8173BAD}"/>
    <cellStyle name="S1 2" xfId="25" xr:uid="{5FCEF892-8286-4CDD-9254-BB2E71D11639}"/>
    <cellStyle name="S10 2" xfId="32" xr:uid="{9395271F-CF7C-457B-B258-92830E0F8889}"/>
    <cellStyle name="S11 3" xfId="33" xr:uid="{6F0690CE-3BE9-45E8-B4BA-D485D1873B3F}"/>
    <cellStyle name="S2 2" xfId="26" xr:uid="{63886491-CEA4-44A1-B2F3-7B4457380ABF}"/>
    <cellStyle name="S2 2 2" xfId="39" xr:uid="{A5FA28FB-8116-4F11-B64E-AA33AFD30E57}"/>
    <cellStyle name="S3" xfId="27" xr:uid="{CAF6C2FB-839E-4FE1-AF28-248A261D4B0F}"/>
    <cellStyle name="S4 2" xfId="28" xr:uid="{72EEDA9B-F224-4132-80FD-D8BFBA730E8C}"/>
    <cellStyle name="S5 2" xfId="29" xr:uid="{A0E88314-53A6-40B6-B40D-4A61583D361F}"/>
    <cellStyle name="S9 3" xfId="31" xr:uid="{EAF8BEB9-EAE2-4C3B-9F3A-7FE5448903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1043608</xdr:colOff>
      <xdr:row>0</xdr:row>
      <xdr:rowOff>16565</xdr:rowOff>
    </xdr:from>
    <xdr:to>
      <xdr:col>5</xdr:col>
      <xdr:colOff>1315574</xdr:colOff>
      <xdr:row>3</xdr:row>
      <xdr:rowOff>131669</xdr:rowOff>
    </xdr:to>
    <xdr:pic>
      <xdr:nvPicPr>
        <xdr:cNvPr id="2" name="Picture 1" descr="BATS International WEB.jpg">
          <a:extLst>
            <a:ext uri="{FF2B5EF4-FFF2-40B4-BE49-F238E27FC236}">
              <a16:creationId xmlns:a16="http://schemas.microsoft.com/office/drawing/2014/main" id="{5ADF0C94-72B6-4132-9D40-059A33CD0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63383" y="16565"/>
          <a:ext cx="1634041" cy="6580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hani\Unduhan\LapKeu%20KBA%202011%20-%202012%20(Junaidi)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ata%20dhani\LAIN-LAIN\Documents%20and%20Settings\Jeremy\Local%20Settings\Temporary%20Internet%20Files\Content.IE5\EFPKCJT3\Documents%20and%20Settings\Latitude\My%20Documents\2003\Indofarma\Final\Indonesia\kimu\December\BBM-03%20harga%20%20ok....xls?49BE761E" TargetMode="External"/><Relationship Id="rId1" Type="http://schemas.openxmlformats.org/officeDocument/2006/relationships/externalLinkPath" Target="file:///\\49BE761E\BBM-03%20harga%20%20ok...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audit\2009\Notes\Data\CLIENT\Li%20Fung\30%20June%2004\Taxation\Corp%20Income%20Tax%20Art%2025%20(%20Coy%20)%20and%20DTA%20-%20Jun%20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CRIST\Aiwa\Indonesia\1998\Cor-'98-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Tensia-2000-citr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audit\2009\Worksheet_PBM_2005%20Dec1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audit\2009\Notes\Data\CLIENT\Li%20Fung\31%20May%202004\Corp%20Income%20TAx%20Art%2025%20(Coy%20)%20-%20May%2020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hani\LAPORAN%20AUDIT\PURI%202010\Notes\Data\CLIENT\Li%20Fung\31%20May%202004\Corp%20Income%20TAx%20Art%2025%20(Coy%20)%20-%20May%2020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hit%20manf%20pensiun%20PT%20Tonerindo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istar\Financial%20Report\2012\Lap%20Keu%20Tristar%20Finance%20Apr'12%20Re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audit\2009\Rum@H%20MuL!@\PT.%20Indocater\Data-Iwan\Pindahan%20Notebook%20Lama\JTP\JTP-koreksi\HARYADI\Jasuindo%20TP%20Tbk\LPB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hani\LAPORAN%20AUDIT\AZEC%20Indonesia%20Management%20Service%202010\AZEC%202010%20Final-O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ARED\TAX\ida\CCI\1998%20CITR\1771'98-Adj%20Rev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%20-%20BSI%20June%2020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audit\2009\DOCUME~1\admin\LOCALS~1\Temp\My%20Documents\Konsultasi%20Pajak\PT.%20SINAR%20CITRA%20LESTARI\2004\Jurna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hani\LAPORAN%20AUDIT\PURI%202010\DOCUME~1\admin\LOCALS~1\Temp\My%20Documents\Konsultasi%20Pajak\PT.%20SINAR%20CITRA%20LESTARI\2004\Jurn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audit\2009\Notes\Data\CLIENT\SONOCO\2002\Worksheet%20Sonoco-31Dec%2020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hani\LAPORAN%20AUDIT\PURI%202010\Notes\Data\CLIENT\SONOCO\2002\Worksheet%20Sonoco-31Dec%202002.xls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93bd12eaf563d78/Documents/CITR/RS%20Mitra%20Husada/WS%20CITR%202022%20FINAL%20AUDITED.xlsx" TargetMode="External"/><Relationship Id="rId1" Type="http://schemas.openxmlformats.org/officeDocument/2006/relationships/externalLinkPath" Target="https://d.docs.live.net/c93bd12eaf563d78/Documents/CITR/RS%20Mitra%20Husada/WS%20CITR%202022%20FINAL%20AUDI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93bd12eaf563d78/Documents/CITR/DAARQO/data%20kotor/WS%20SPT%20Badan%202020.xlsx" TargetMode="External"/><Relationship Id="rId1" Type="http://schemas.openxmlformats.org/officeDocument/2006/relationships/externalLinkPath" Target="https://d.docs.live.net/c93bd12eaf563d78/Documents/CITR/DAARQO/data%20kotor/WS%20SPT%20Badan%20202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_Yayasan_Aisyah_Lampung\Laporan%20Audit%20Yayasan%20Aisyah%20Lampung%202022\Lap_Keu_Audit_Yayasan%20Aisyah%20Lampung%20202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_Yayasan_Aisyah_Lampung\Laporan%20Audit%20Yayasan%20Aisyah%20Lampung%202022\KKP%20Aset%20Tetap%20UAP%20202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_Yayasan_Aisyah_Lampung\Data2%20YAL%20New\REKAPITULASI%20ASET%20TET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KP-ACC-SLAMET\Data2012\Jakarta2012\LapKeu%20Kalpataru%20I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s1\dbs1b\Iwan\PT.%20Jasuindo.%20coba-cob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ta\SHAREDDOCS\01%20WP%20Computer%20Sept%202004\01%20BSU-Consol-DBS-Sept_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11\SharedDocs\@Radio%20Telepon%20Indonesia%20-%20December%2031,%202002\Working%20Paper\WP%20Ratelindo%202002\BSU_2000_GTI_A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Com-Uoi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-per%20Accounts21-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"/>
      <sheetName val="GLAct"/>
      <sheetName val="B11"/>
      <sheetName val="B11(P)"/>
      <sheetName val="JVR11"/>
      <sheetName val="TB11"/>
      <sheetName val="Nrc11"/>
      <sheetName val="RL11"/>
      <sheetName val="B12"/>
      <sheetName val="B12(P)"/>
      <sheetName val="Aktiva(2011)"/>
      <sheetName val="JVR12"/>
      <sheetName val="TB12"/>
      <sheetName val="Nrc12"/>
      <sheetName val="RL12"/>
    </sheetNames>
    <sheetDataSet>
      <sheetData sheetId="0"/>
      <sheetData sheetId="1">
        <row r="10">
          <cell r="A10">
            <v>111001</v>
          </cell>
          <cell r="B10" t="str">
            <v>Kas</v>
          </cell>
          <cell r="C10" t="str">
            <v>Cash/Bank</v>
          </cell>
          <cell r="D10">
            <v>0</v>
          </cell>
          <cell r="E10">
            <v>0</v>
          </cell>
        </row>
        <row r="11">
          <cell r="A11">
            <v>111002</v>
          </cell>
          <cell r="B11" t="str">
            <v>KAS LOKASI</v>
          </cell>
          <cell r="C11" t="str">
            <v>Cash/Bank</v>
          </cell>
          <cell r="D11">
            <v>0</v>
          </cell>
          <cell r="E11">
            <v>0</v>
          </cell>
        </row>
        <row r="12">
          <cell r="A12">
            <v>112001</v>
          </cell>
          <cell r="B12" t="str">
            <v>Bank Cimb Niaga AC.064-01-64378-00-6</v>
          </cell>
          <cell r="C12" t="str">
            <v>Cash/Bank</v>
          </cell>
          <cell r="D12">
            <v>0</v>
          </cell>
          <cell r="E12">
            <v>0</v>
          </cell>
        </row>
        <row r="13">
          <cell r="A13">
            <v>112002</v>
          </cell>
          <cell r="B13" t="str">
            <v>Bank Cimb Niaga AC.365-01-00072-00-2</v>
          </cell>
          <cell r="C13" t="str">
            <v>Cash/Bank</v>
          </cell>
          <cell r="D13">
            <v>0</v>
          </cell>
          <cell r="E13">
            <v>0</v>
          </cell>
        </row>
        <row r="14">
          <cell r="A14">
            <v>112003</v>
          </cell>
          <cell r="C14" t="str">
            <v>Cash/Bank</v>
          </cell>
          <cell r="D14">
            <v>0</v>
          </cell>
          <cell r="E14">
            <v>0</v>
          </cell>
        </row>
        <row r="15">
          <cell r="A15">
            <v>112004</v>
          </cell>
          <cell r="C15" t="str">
            <v>Cash/Bank</v>
          </cell>
          <cell r="D15">
            <v>0</v>
          </cell>
          <cell r="E15">
            <v>0</v>
          </cell>
        </row>
        <row r="16">
          <cell r="A16">
            <v>112005</v>
          </cell>
          <cell r="C16" t="str">
            <v>Cash/Bank</v>
          </cell>
          <cell r="D16">
            <v>0</v>
          </cell>
          <cell r="E16">
            <v>0</v>
          </cell>
        </row>
        <row r="17">
          <cell r="A17">
            <v>113000</v>
          </cell>
          <cell r="B17" t="str">
            <v>P I U T A N G D A G A N G</v>
          </cell>
          <cell r="C17" t="str">
            <v>Account Receivable</v>
          </cell>
          <cell r="D17">
            <v>0</v>
          </cell>
          <cell r="E17">
            <v>0</v>
          </cell>
        </row>
        <row r="18">
          <cell r="A18">
            <v>114000</v>
          </cell>
          <cell r="B18" t="str">
            <v>P I U T A N G A F I L I A S I</v>
          </cell>
          <cell r="C18" t="str">
            <v>Other Current Asset</v>
          </cell>
          <cell r="D18">
            <v>0</v>
          </cell>
          <cell r="E18">
            <v>0</v>
          </cell>
        </row>
        <row r="19">
          <cell r="A19">
            <v>114001</v>
          </cell>
          <cell r="B19" t="str">
            <v>Piutang affiliasi - PT Kalpataru Investama</v>
          </cell>
          <cell r="C19" t="str">
            <v>Other Current Asset</v>
          </cell>
          <cell r="D19">
            <v>837892500</v>
          </cell>
          <cell r="E19">
            <v>0</v>
          </cell>
          <cell r="F19">
            <v>0</v>
          </cell>
        </row>
        <row r="20">
          <cell r="A20">
            <v>114002</v>
          </cell>
          <cell r="B20" t="str">
            <v>PIUTANG AFILIASI - P.T. KALPATARU SAWIT PLANTATION</v>
          </cell>
          <cell r="C20" t="str">
            <v>Other Current Asset</v>
          </cell>
          <cell r="D20">
            <v>0</v>
          </cell>
          <cell r="E20">
            <v>0</v>
          </cell>
        </row>
        <row r="21">
          <cell r="A21">
            <v>114003</v>
          </cell>
          <cell r="B21" t="str">
            <v>PIUTANG AFILIASI - P.T. KUTAI SAWIT PLANTATION</v>
          </cell>
          <cell r="C21" t="str">
            <v>Other Current Asset</v>
          </cell>
          <cell r="D21">
            <v>0</v>
          </cell>
          <cell r="E21">
            <v>0</v>
          </cell>
        </row>
        <row r="22">
          <cell r="A22">
            <v>114004</v>
          </cell>
          <cell r="B22" t="str">
            <v>PIUTANG AFILIASI - P.T. MAHAKAM SAWIT PLANTATION</v>
          </cell>
          <cell r="C22" t="str">
            <v>Other Current Asset</v>
          </cell>
          <cell r="D22">
            <v>0</v>
          </cell>
          <cell r="E22">
            <v>0</v>
          </cell>
        </row>
        <row r="23">
          <cell r="A23">
            <v>114005</v>
          </cell>
          <cell r="B23" t="str">
            <v>PIUTANG AFILIASI - P.T. MALAYA SAWIT KHATULISTIWA</v>
          </cell>
          <cell r="C23" t="str">
            <v>Other Current Asset</v>
          </cell>
          <cell r="D23">
            <v>0</v>
          </cell>
          <cell r="E23">
            <v>0</v>
          </cell>
        </row>
        <row r="24">
          <cell r="A24">
            <v>114006</v>
          </cell>
          <cell r="B24" t="str">
            <v>PIUTANG AFILIASI - P.T. SAWIT KHATULISTIWA PLANTATION</v>
          </cell>
          <cell r="C24" t="str">
            <v>Other Current Asset</v>
          </cell>
          <cell r="D24">
            <v>0</v>
          </cell>
          <cell r="E24">
            <v>0</v>
          </cell>
        </row>
        <row r="25">
          <cell r="A25">
            <v>114007</v>
          </cell>
          <cell r="B25" t="str">
            <v>PIUTANG AFILIASI - P.T. KOTA BANGUN PLANTATION</v>
          </cell>
          <cell r="C25" t="str">
            <v>Other Current Asset</v>
          </cell>
          <cell r="D25">
            <v>0</v>
          </cell>
          <cell r="E25">
            <v>0</v>
          </cell>
        </row>
        <row r="26">
          <cell r="A26">
            <v>114008</v>
          </cell>
          <cell r="B26" t="str">
            <v>PIUTANG AFILIASI - P.T. KALPATARU INTI BERSAMA</v>
          </cell>
          <cell r="C26" t="str">
            <v>Other Current Asset</v>
          </cell>
          <cell r="D26">
            <v>0</v>
          </cell>
          <cell r="E26">
            <v>0</v>
          </cell>
        </row>
        <row r="27">
          <cell r="A27">
            <v>114009</v>
          </cell>
          <cell r="B27" t="str">
            <v>PIUTANG AFILIASI - P.T. PASIR SAWIT PLANTATION</v>
          </cell>
          <cell r="C27" t="str">
            <v>Other Current Asset</v>
          </cell>
          <cell r="D27">
            <v>0</v>
          </cell>
          <cell r="E27">
            <v>0</v>
          </cell>
        </row>
        <row r="28">
          <cell r="A28">
            <v>114010</v>
          </cell>
          <cell r="B28" t="str">
            <v>PIUTANG AFILIASI - P.T. KALPATARU BORNEO SEMESTA</v>
          </cell>
          <cell r="C28" t="str">
            <v>Other Current Asset</v>
          </cell>
          <cell r="D28">
            <v>0</v>
          </cell>
          <cell r="E28">
            <v>0</v>
          </cell>
        </row>
        <row r="29">
          <cell r="A29">
            <v>114011</v>
          </cell>
          <cell r="B29" t="str">
            <v>PIUTANG AFILIASI - PT. KARTANEGARA INTI UTAMA</v>
          </cell>
          <cell r="C29" t="str">
            <v>Other Current Asset</v>
          </cell>
          <cell r="D29">
            <v>0</v>
          </cell>
          <cell r="E29">
            <v>0</v>
          </cell>
        </row>
        <row r="30">
          <cell r="A30">
            <v>114012</v>
          </cell>
          <cell r="B30" t="str">
            <v>PIUTANG AFILIASI - PT. KUTAI INTI UTAMA</v>
          </cell>
          <cell r="C30" t="str">
            <v>Other Current Asset</v>
          </cell>
          <cell r="D30">
            <v>0</v>
          </cell>
          <cell r="E30">
            <v>0</v>
          </cell>
        </row>
        <row r="31">
          <cell r="A31">
            <v>114013</v>
          </cell>
          <cell r="B31" t="str">
            <v>PIUTANG AFILIASI - P.T. KALPATARU INTI BERSAMA</v>
          </cell>
          <cell r="C31" t="str">
            <v>Other Current Asset</v>
          </cell>
          <cell r="D31">
            <v>0</v>
          </cell>
          <cell r="E31">
            <v>0</v>
          </cell>
        </row>
        <row r="32">
          <cell r="A32">
            <v>114100</v>
          </cell>
          <cell r="B32" t="str">
            <v>PIUTANG BP. BURHANUDDIN</v>
          </cell>
          <cell r="C32" t="str">
            <v>Other Current Asset</v>
          </cell>
          <cell r="D32">
            <v>0</v>
          </cell>
          <cell r="E32">
            <v>0</v>
          </cell>
        </row>
        <row r="33">
          <cell r="A33">
            <v>115000</v>
          </cell>
          <cell r="B33" t="str">
            <v>PIUTANG SEMENTARA - KASBON</v>
          </cell>
          <cell r="C33" t="str">
            <v>Other Current Asset</v>
          </cell>
          <cell r="D33">
            <v>0</v>
          </cell>
          <cell r="E33">
            <v>0</v>
          </cell>
        </row>
        <row r="34">
          <cell r="A34">
            <v>115001</v>
          </cell>
          <cell r="B34" t="str">
            <v>PIUTANG SEMENTARA - KAS BON (TONY A)</v>
          </cell>
          <cell r="C34" t="str">
            <v>Other Current Asset</v>
          </cell>
          <cell r="D34">
            <v>0</v>
          </cell>
          <cell r="E34">
            <v>0</v>
          </cell>
        </row>
        <row r="35">
          <cell r="A35">
            <v>115002</v>
          </cell>
          <cell r="B35" t="str">
            <v>PIUTANG SEMENTARA - KAS BON (SAID R)</v>
          </cell>
          <cell r="C35" t="str">
            <v>Other Current Asset</v>
          </cell>
          <cell r="D35">
            <v>0</v>
          </cell>
          <cell r="E35">
            <v>0</v>
          </cell>
        </row>
        <row r="36">
          <cell r="A36">
            <v>115003</v>
          </cell>
          <cell r="B36" t="str">
            <v>PIUTANG SEMENTARA - KAS BON (YULIANTO)</v>
          </cell>
          <cell r="C36" t="str">
            <v>Other Current Asset</v>
          </cell>
          <cell r="D36">
            <v>0</v>
          </cell>
          <cell r="E36">
            <v>0</v>
          </cell>
        </row>
        <row r="37">
          <cell r="A37">
            <v>115004</v>
          </cell>
          <cell r="B37" t="str">
            <v>PIUTANG SEMENTARA - KAS BON (ERWANTO)</v>
          </cell>
          <cell r="C37" t="str">
            <v>Other Current Asset</v>
          </cell>
          <cell r="D37">
            <v>0</v>
          </cell>
          <cell r="E37">
            <v>0</v>
          </cell>
        </row>
        <row r="38">
          <cell r="A38">
            <v>115005</v>
          </cell>
          <cell r="B38" t="str">
            <v>PIUTANG SEMENTARA - KASBON (BUDI MR)</v>
          </cell>
          <cell r="C38" t="str">
            <v>Other Current Asset</v>
          </cell>
          <cell r="D38">
            <v>0</v>
          </cell>
          <cell r="E38">
            <v>0</v>
          </cell>
        </row>
        <row r="39">
          <cell r="A39">
            <v>115006</v>
          </cell>
          <cell r="B39" t="str">
            <v>PIUTANG SEMENTARA - KAS BON (BURHANUDDIN)</v>
          </cell>
          <cell r="C39" t="str">
            <v>Other Current Asset</v>
          </cell>
          <cell r="D39">
            <v>0</v>
          </cell>
          <cell r="E39">
            <v>0</v>
          </cell>
        </row>
        <row r="40">
          <cell r="A40">
            <v>115007</v>
          </cell>
          <cell r="B40" t="str">
            <v>PIUTANG SEMENTARA - KAS BON (SUPRADTO)</v>
          </cell>
          <cell r="C40" t="str">
            <v>Other Current Asset</v>
          </cell>
          <cell r="D40">
            <v>0</v>
          </cell>
          <cell r="E40">
            <v>0</v>
          </cell>
        </row>
        <row r="41">
          <cell r="A41">
            <v>115008</v>
          </cell>
          <cell r="B41" t="str">
            <v>PIUTANG SEMENTARA - KAS BON (KAS TENGGARONG)</v>
          </cell>
          <cell r="C41" t="str">
            <v>Other Current Asset</v>
          </cell>
          <cell r="D41">
            <v>0</v>
          </cell>
          <cell r="E41">
            <v>0</v>
          </cell>
        </row>
        <row r="42">
          <cell r="A42">
            <v>115009</v>
          </cell>
          <cell r="B42" t="str">
            <v>PIUTANG SEMENTARA - KAS BON (TRISNO)</v>
          </cell>
          <cell r="C42" t="str">
            <v>Other Current Asset</v>
          </cell>
          <cell r="D42">
            <v>0</v>
          </cell>
          <cell r="E42">
            <v>0</v>
          </cell>
        </row>
        <row r="43">
          <cell r="A43">
            <v>115010</v>
          </cell>
          <cell r="B43" t="str">
            <v>PIUTANG SEMENTARA - KASBON (AHMAD)</v>
          </cell>
          <cell r="C43" t="str">
            <v>Other Current Asset</v>
          </cell>
          <cell r="D43">
            <v>0</v>
          </cell>
          <cell r="E43">
            <v>0</v>
          </cell>
        </row>
        <row r="44">
          <cell r="A44">
            <v>115100</v>
          </cell>
          <cell r="B44" t="str">
            <v>PIUTANG KARYAWAN</v>
          </cell>
          <cell r="C44" t="str">
            <v>Other Current Asset</v>
          </cell>
          <cell r="D44">
            <v>0</v>
          </cell>
          <cell r="E44">
            <v>0</v>
          </cell>
        </row>
        <row r="45">
          <cell r="A45">
            <v>115400</v>
          </cell>
          <cell r="B45" t="str">
            <v>Piutang lain-lain</v>
          </cell>
          <cell r="C45" t="str">
            <v>Other Current Asset</v>
          </cell>
          <cell r="D45">
            <v>0</v>
          </cell>
          <cell r="E45">
            <v>0</v>
          </cell>
        </row>
        <row r="46">
          <cell r="A46">
            <v>115500</v>
          </cell>
          <cell r="B46" t="str">
            <v>Piutang pada pemegang saham</v>
          </cell>
          <cell r="C46" t="str">
            <v>Other Current Asset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116000</v>
          </cell>
          <cell r="B47" t="str">
            <v>PERSEDIAAN</v>
          </cell>
          <cell r="C47" t="str">
            <v>Inventory</v>
          </cell>
          <cell r="D47">
            <v>0</v>
          </cell>
          <cell r="E47">
            <v>0</v>
          </cell>
        </row>
        <row r="48">
          <cell r="A48">
            <v>116100</v>
          </cell>
          <cell r="B48" t="str">
            <v>PERSEDIAAN BARANG JADI</v>
          </cell>
          <cell r="C48" t="str">
            <v>Inventory</v>
          </cell>
          <cell r="D48">
            <v>0</v>
          </cell>
          <cell r="E48">
            <v>0</v>
          </cell>
        </row>
        <row r="49">
          <cell r="A49">
            <v>116200</v>
          </cell>
          <cell r="B49" t="str">
            <v>PERSEDIAAN BARANG DALAM PROSES</v>
          </cell>
          <cell r="C49" t="str">
            <v>Inventory</v>
          </cell>
          <cell r="D49">
            <v>0</v>
          </cell>
          <cell r="E49">
            <v>0</v>
          </cell>
        </row>
        <row r="50">
          <cell r="A50">
            <v>116310</v>
          </cell>
          <cell r="B50" t="str">
            <v>PERSEDIAAN BAHAN BAKU - POHON</v>
          </cell>
          <cell r="C50" t="str">
            <v>Inventory</v>
          </cell>
          <cell r="D50">
            <v>0</v>
          </cell>
          <cell r="E50">
            <v>0</v>
          </cell>
        </row>
        <row r="51">
          <cell r="A51">
            <v>116320</v>
          </cell>
          <cell r="B51" t="str">
            <v>PERSEDIAAN BAHAN BAKU - BIBIT / BENIH</v>
          </cell>
          <cell r="C51" t="str">
            <v>Inventory</v>
          </cell>
          <cell r="D51">
            <v>0</v>
          </cell>
          <cell r="E51">
            <v>0</v>
          </cell>
        </row>
        <row r="52">
          <cell r="A52">
            <v>116400</v>
          </cell>
          <cell r="B52" t="str">
            <v>PERSEDIAAN SPARE PARTS</v>
          </cell>
          <cell r="C52" t="str">
            <v>Inventory</v>
          </cell>
          <cell r="D52">
            <v>0</v>
          </cell>
          <cell r="E52">
            <v>0</v>
          </cell>
        </row>
        <row r="53">
          <cell r="A53">
            <v>116500</v>
          </cell>
          <cell r="B53" t="str">
            <v>PERSEDIAAN BAHAN PENOLONG</v>
          </cell>
          <cell r="C53" t="str">
            <v>Inventory</v>
          </cell>
          <cell r="D53">
            <v>0</v>
          </cell>
          <cell r="E53">
            <v>0</v>
          </cell>
        </row>
        <row r="54">
          <cell r="A54">
            <v>116600</v>
          </cell>
          <cell r="B54" t="str">
            <v>PERSEDIAAN SUPPLIES KANTOR</v>
          </cell>
          <cell r="C54" t="str">
            <v>Inventory</v>
          </cell>
          <cell r="D54">
            <v>0</v>
          </cell>
          <cell r="E54">
            <v>0</v>
          </cell>
        </row>
        <row r="55">
          <cell r="A55">
            <v>117000</v>
          </cell>
          <cell r="B55" t="str">
            <v>UANG MUKA</v>
          </cell>
          <cell r="C55" t="str">
            <v>Other Current Asset</v>
          </cell>
          <cell r="D55">
            <v>0</v>
          </cell>
          <cell r="E55">
            <v>0</v>
          </cell>
        </row>
        <row r="56">
          <cell r="A56">
            <v>117001</v>
          </cell>
          <cell r="B56" t="str">
            <v>ASURANSI DIBAYAR DIMUKA</v>
          </cell>
          <cell r="C56" t="str">
            <v>Other Current Asset</v>
          </cell>
          <cell r="D56">
            <v>0</v>
          </cell>
          <cell r="E56">
            <v>0</v>
          </cell>
        </row>
        <row r="57">
          <cell r="A57">
            <v>117002</v>
          </cell>
          <cell r="B57" t="str">
            <v>UANG MUKA - PERIZINAN</v>
          </cell>
          <cell r="C57" t="str">
            <v>Other Current Asset</v>
          </cell>
          <cell r="D57">
            <v>0</v>
          </cell>
          <cell r="E57">
            <v>0</v>
          </cell>
        </row>
        <row r="58">
          <cell r="A58">
            <v>117003</v>
          </cell>
          <cell r="B58" t="str">
            <v>UANG MUKA - AMDAL / STUDI KELAYAKAN</v>
          </cell>
          <cell r="C58" t="str">
            <v>Other Current Asset</v>
          </cell>
          <cell r="D58">
            <v>0</v>
          </cell>
          <cell r="E58">
            <v>0</v>
          </cell>
        </row>
        <row r="59">
          <cell r="A59">
            <v>117004</v>
          </cell>
          <cell r="B59" t="str">
            <v>UANG MUKA - KONSULTAN</v>
          </cell>
          <cell r="C59" t="str">
            <v>Other Current Asset</v>
          </cell>
          <cell r="D59">
            <v>0</v>
          </cell>
          <cell r="E59">
            <v>0</v>
          </cell>
        </row>
        <row r="60">
          <cell r="A60">
            <v>118000</v>
          </cell>
          <cell r="B60" t="str">
            <v>UANG MUKA PAJAK</v>
          </cell>
          <cell r="C60" t="str">
            <v>Other Current Asset</v>
          </cell>
          <cell r="D60">
            <v>0</v>
          </cell>
          <cell r="E60">
            <v>0</v>
          </cell>
        </row>
        <row r="61">
          <cell r="A61">
            <v>118001</v>
          </cell>
          <cell r="B61" t="str">
            <v>UANG MUKA PAJAK - PPh PASAL 21</v>
          </cell>
          <cell r="C61" t="str">
            <v>Other Current Asset</v>
          </cell>
          <cell r="D61">
            <v>0</v>
          </cell>
          <cell r="E61">
            <v>0</v>
          </cell>
        </row>
        <row r="62">
          <cell r="A62">
            <v>118002</v>
          </cell>
          <cell r="B62" t="str">
            <v>UANG MUKA PAJAK - PPh PASAL 22</v>
          </cell>
          <cell r="C62" t="str">
            <v>Other Current Asset</v>
          </cell>
          <cell r="D62">
            <v>0</v>
          </cell>
          <cell r="E62">
            <v>0</v>
          </cell>
        </row>
        <row r="63">
          <cell r="A63">
            <v>118003</v>
          </cell>
          <cell r="B63" t="str">
            <v>UANG MUKA PAJAK - PPh PASAL 23</v>
          </cell>
          <cell r="C63" t="str">
            <v>Other Current Asset</v>
          </cell>
          <cell r="D63">
            <v>0</v>
          </cell>
          <cell r="E63">
            <v>0</v>
          </cell>
        </row>
        <row r="64">
          <cell r="A64">
            <v>118004</v>
          </cell>
          <cell r="B64" t="str">
            <v>UANG MUKA PAJAK - PPh PASAL 25 BADAN</v>
          </cell>
          <cell r="C64" t="str">
            <v>Other Current Asset</v>
          </cell>
          <cell r="D64">
            <v>0</v>
          </cell>
          <cell r="E64">
            <v>0</v>
          </cell>
        </row>
        <row r="65">
          <cell r="A65">
            <v>118005</v>
          </cell>
          <cell r="B65" t="str">
            <v>UANG MUKA PAJAK - PPN KELUARAN</v>
          </cell>
          <cell r="C65" t="str">
            <v>Other Current Asset</v>
          </cell>
          <cell r="D65">
            <v>0</v>
          </cell>
          <cell r="E65">
            <v>0</v>
          </cell>
        </row>
        <row r="66">
          <cell r="A66">
            <v>118006</v>
          </cell>
          <cell r="B66" t="str">
            <v>UANG MUKA PAJAK - PAJAK BUMI BANGUNAN</v>
          </cell>
          <cell r="C66" t="str">
            <v>Other Current Asset</v>
          </cell>
          <cell r="D66">
            <v>0</v>
          </cell>
          <cell r="E66">
            <v>0</v>
          </cell>
        </row>
        <row r="67">
          <cell r="A67">
            <v>118007</v>
          </cell>
          <cell r="B67" t="str">
            <v>UANG MUKA PAJAK - PPh PASAL 29</v>
          </cell>
          <cell r="C67" t="str">
            <v>Other Current Asset</v>
          </cell>
          <cell r="D67">
            <v>0</v>
          </cell>
          <cell r="E67">
            <v>0</v>
          </cell>
        </row>
        <row r="68">
          <cell r="A68">
            <v>118008</v>
          </cell>
          <cell r="B68" t="str">
            <v>UANG MUKA PAJAK - PPh PASAL 25 PRIBADI</v>
          </cell>
          <cell r="C68" t="str">
            <v>Other Current Asset</v>
          </cell>
          <cell r="D68">
            <v>0</v>
          </cell>
          <cell r="E68">
            <v>0</v>
          </cell>
        </row>
        <row r="69">
          <cell r="A69">
            <v>119000</v>
          </cell>
          <cell r="B69" t="str">
            <v>UM PEMBELIAN AKTIVA TETAP</v>
          </cell>
          <cell r="C69" t="str">
            <v>Other Current Asset</v>
          </cell>
          <cell r="D69">
            <v>0</v>
          </cell>
          <cell r="E69">
            <v>0</v>
          </cell>
        </row>
        <row r="70">
          <cell r="A70">
            <v>119500</v>
          </cell>
          <cell r="B70" t="str">
            <v>Biaya yang ditangguhkan - Biaya pra operasi</v>
          </cell>
          <cell r="C70" t="str">
            <v>Other Current Asset</v>
          </cell>
          <cell r="D70">
            <v>0</v>
          </cell>
          <cell r="E70">
            <v>0</v>
          </cell>
        </row>
        <row r="71">
          <cell r="A71">
            <v>119600</v>
          </cell>
          <cell r="B71" t="str">
            <v>Biaya yang ditangguhan - Kompensasi lahan</v>
          </cell>
          <cell r="C71" t="str">
            <v>Other Current Asset</v>
          </cell>
          <cell r="D71">
            <v>0</v>
          </cell>
          <cell r="E71">
            <v>0</v>
          </cell>
        </row>
        <row r="72">
          <cell r="A72">
            <v>119700</v>
          </cell>
          <cell r="B72" t="str">
            <v>Biaya yang ditangguhan - Perijinan/legal</v>
          </cell>
          <cell r="C72" t="str">
            <v>Other Current Asset</v>
          </cell>
          <cell r="D72">
            <v>265107500</v>
          </cell>
          <cell r="E72">
            <v>0</v>
          </cell>
        </row>
        <row r="73">
          <cell r="A73">
            <v>119800</v>
          </cell>
          <cell r="B73" t="str">
            <v>Biaya yang ditangguhan - Pengeboran</v>
          </cell>
          <cell r="C73" t="str">
            <v>Other Current Asset</v>
          </cell>
          <cell r="D73">
            <v>147000000</v>
          </cell>
          <cell r="E73">
            <v>0</v>
          </cell>
        </row>
        <row r="74">
          <cell r="A74">
            <v>120000</v>
          </cell>
          <cell r="B74" t="str">
            <v>AKTIVA TETAP</v>
          </cell>
          <cell r="C74" t="str">
            <v>Fixed Asset</v>
          </cell>
          <cell r="D74">
            <v>0</v>
          </cell>
          <cell r="E74">
            <v>0</v>
          </cell>
        </row>
        <row r="75">
          <cell r="A75">
            <v>121000</v>
          </cell>
          <cell r="B75" t="str">
            <v>TANAH - KEBUN</v>
          </cell>
          <cell r="C75" t="str">
            <v>Fixed Asset</v>
          </cell>
          <cell r="D75">
            <v>0</v>
          </cell>
          <cell r="E75">
            <v>0</v>
          </cell>
        </row>
        <row r="76">
          <cell r="A76">
            <v>121100</v>
          </cell>
          <cell r="B76" t="str">
            <v>HAK GUNA USAHA (HGU)</v>
          </cell>
          <cell r="C76" t="str">
            <v>Fixed Asset</v>
          </cell>
          <cell r="D76">
            <v>0</v>
          </cell>
          <cell r="E76">
            <v>0</v>
          </cell>
        </row>
        <row r="77">
          <cell r="A77">
            <v>121200</v>
          </cell>
          <cell r="B77" t="str">
            <v>LAND DEVELOPMWNT (PEMBANGUNAN KEBUN)</v>
          </cell>
          <cell r="C77" t="str">
            <v>Fixed Asset</v>
          </cell>
          <cell r="D77">
            <v>0</v>
          </cell>
          <cell r="E77">
            <v>0</v>
          </cell>
        </row>
        <row r="78">
          <cell r="A78">
            <v>122000</v>
          </cell>
          <cell r="B78" t="str">
            <v>BANGUNAN</v>
          </cell>
          <cell r="C78" t="str">
            <v>Fixed Asset</v>
          </cell>
          <cell r="D78">
            <v>0</v>
          </cell>
          <cell r="E78">
            <v>0</v>
          </cell>
        </row>
        <row r="79">
          <cell r="A79">
            <v>123000</v>
          </cell>
          <cell r="B79" t="str">
            <v>MESIN</v>
          </cell>
          <cell r="C79" t="str">
            <v>Fixed Asset</v>
          </cell>
          <cell r="D79">
            <v>0</v>
          </cell>
          <cell r="E79">
            <v>0</v>
          </cell>
        </row>
        <row r="80">
          <cell r="A80">
            <v>124000</v>
          </cell>
          <cell r="B80" t="str">
            <v>KENDARAAN</v>
          </cell>
          <cell r="C80" t="str">
            <v>Fixed Asset</v>
          </cell>
          <cell r="D80">
            <v>0</v>
          </cell>
          <cell r="E80">
            <v>0</v>
          </cell>
        </row>
        <row r="81">
          <cell r="A81">
            <v>125000</v>
          </cell>
          <cell r="B81" t="str">
            <v>PERALATAN KANTOR</v>
          </cell>
          <cell r="C81" t="str">
            <v>Fixed Asset</v>
          </cell>
          <cell r="D81">
            <v>0</v>
          </cell>
          <cell r="E81">
            <v>0</v>
          </cell>
        </row>
        <row r="82">
          <cell r="A82">
            <v>125100</v>
          </cell>
          <cell r="B82" t="str">
            <v>PERALATAN MESS</v>
          </cell>
          <cell r="C82" t="str">
            <v>Fixed Asset</v>
          </cell>
          <cell r="D82">
            <v>0</v>
          </cell>
          <cell r="E82">
            <v>0</v>
          </cell>
        </row>
        <row r="83">
          <cell r="A83">
            <v>126000</v>
          </cell>
          <cell r="B83" t="str">
            <v>AKUMULASI PENYUSUTAN - BANGUNAN</v>
          </cell>
          <cell r="C83" t="str">
            <v>Accumulated Depreciation</v>
          </cell>
          <cell r="D83">
            <v>0</v>
          </cell>
          <cell r="E83">
            <v>0</v>
          </cell>
        </row>
        <row r="84">
          <cell r="A84">
            <v>127000</v>
          </cell>
          <cell r="B84" t="str">
            <v>AKUMULASI PENYUSUTAN - MESIN</v>
          </cell>
          <cell r="C84" t="str">
            <v>Accumulated Depreciation</v>
          </cell>
          <cell r="D84">
            <v>0</v>
          </cell>
          <cell r="E84">
            <v>0</v>
          </cell>
        </row>
        <row r="85">
          <cell r="A85">
            <v>128000</v>
          </cell>
          <cell r="B85" t="str">
            <v>AKUMULASI PENYUSUTAN - KENDARAAN</v>
          </cell>
          <cell r="C85" t="str">
            <v>Accumulated Depreciation</v>
          </cell>
          <cell r="D85">
            <v>0</v>
          </cell>
          <cell r="E85">
            <v>0</v>
          </cell>
        </row>
        <row r="86">
          <cell r="A86">
            <v>128001</v>
          </cell>
          <cell r="B86" t="str">
            <v>AKUMULASI PENYUSUTAN - KENDARAAN RODA 4</v>
          </cell>
          <cell r="C86" t="str">
            <v>Accumulated Depreciation</v>
          </cell>
          <cell r="D86">
            <v>0</v>
          </cell>
          <cell r="E86">
            <v>0</v>
          </cell>
        </row>
        <row r="87">
          <cell r="A87">
            <v>128002</v>
          </cell>
          <cell r="B87" t="str">
            <v>AKUMULASI PENYUSUTAN - KENDARAAN RODA 2</v>
          </cell>
          <cell r="C87" t="str">
            <v>Accumulated Depreciation</v>
          </cell>
          <cell r="D87">
            <v>0</v>
          </cell>
          <cell r="E87">
            <v>0</v>
          </cell>
        </row>
        <row r="88">
          <cell r="A88">
            <v>129000</v>
          </cell>
          <cell r="B88" t="str">
            <v>AKUMULASI PENYUSUTAN - PERALATAN KANTOR</v>
          </cell>
          <cell r="C88" t="str">
            <v>Accumulated Depreciation</v>
          </cell>
          <cell r="D88">
            <v>0</v>
          </cell>
          <cell r="E88">
            <v>0</v>
          </cell>
        </row>
        <row r="89">
          <cell r="A89">
            <v>129100</v>
          </cell>
          <cell r="B89" t="str">
            <v>AKUMULASI PENYUSUTAN - PERALATAN MESS</v>
          </cell>
          <cell r="C89" t="str">
            <v>Accumulated Depreciation</v>
          </cell>
          <cell r="D89">
            <v>0</v>
          </cell>
          <cell r="E89">
            <v>0</v>
          </cell>
        </row>
        <row r="90">
          <cell r="A90">
            <v>211000</v>
          </cell>
          <cell r="B90" t="str">
            <v>HUTANG DAGANG</v>
          </cell>
          <cell r="C90" t="str">
            <v>Account Payable</v>
          </cell>
          <cell r="D90">
            <v>0</v>
          </cell>
          <cell r="E90">
            <v>0</v>
          </cell>
        </row>
        <row r="91">
          <cell r="A91">
            <v>212000</v>
          </cell>
          <cell r="B91" t="str">
            <v>HUTANG AFILIASI</v>
          </cell>
          <cell r="C91" t="str">
            <v>Other Current Liability</v>
          </cell>
          <cell r="D91">
            <v>0</v>
          </cell>
          <cell r="E91">
            <v>0</v>
          </cell>
        </row>
        <row r="92">
          <cell r="A92">
            <v>212001</v>
          </cell>
          <cell r="B92" t="str">
            <v>Utang affiliasi - PT Kalpataru Investama</v>
          </cell>
          <cell r="C92" t="str">
            <v>Other Current Liability</v>
          </cell>
          <cell r="D92">
            <v>0</v>
          </cell>
          <cell r="E92">
            <v>0</v>
          </cell>
        </row>
        <row r="93">
          <cell r="A93">
            <v>212002</v>
          </cell>
          <cell r="B93" t="str">
            <v>HUTANG AFILIASI - P.T. KALPATARU SEMESTA</v>
          </cell>
          <cell r="C93" t="str">
            <v>Other Current Liability</v>
          </cell>
          <cell r="D93">
            <v>0</v>
          </cell>
          <cell r="E93">
            <v>0</v>
          </cell>
        </row>
        <row r="94">
          <cell r="A94">
            <v>212003</v>
          </cell>
          <cell r="B94" t="str">
            <v>HUTANG AFILIASI - P.T. KALPATARU SAWIT PLANTATION</v>
          </cell>
          <cell r="C94" t="str">
            <v>Other Current Liability</v>
          </cell>
          <cell r="D94">
            <v>0</v>
          </cell>
          <cell r="E94">
            <v>0</v>
          </cell>
        </row>
        <row r="95">
          <cell r="A95">
            <v>212004</v>
          </cell>
          <cell r="B95" t="str">
            <v>HUTANG AFILIASI - P.T. MAHAKAM SAWIT PLANTATION</v>
          </cell>
          <cell r="C95" t="str">
            <v>Other Current Liability</v>
          </cell>
          <cell r="D95">
            <v>0</v>
          </cell>
          <cell r="E95">
            <v>0</v>
          </cell>
        </row>
        <row r="96">
          <cell r="A96">
            <v>212005</v>
          </cell>
          <cell r="B96" t="str">
            <v>HUTANG AFILIASI - P.T. MALAYA SAWIT KHATULISTIWA</v>
          </cell>
          <cell r="C96" t="str">
            <v>Other Current Liability</v>
          </cell>
          <cell r="D96">
            <v>0</v>
          </cell>
          <cell r="E96">
            <v>0</v>
          </cell>
        </row>
        <row r="97">
          <cell r="A97">
            <v>212006</v>
          </cell>
          <cell r="B97" t="str">
            <v>HUTANG AFILIASI - P.T. SAWIT KHATULISTIWA PLANTATION</v>
          </cell>
          <cell r="C97" t="str">
            <v>Other Current Liability</v>
          </cell>
          <cell r="D97">
            <v>0</v>
          </cell>
          <cell r="E97">
            <v>0</v>
          </cell>
        </row>
        <row r="98">
          <cell r="A98">
            <v>212007</v>
          </cell>
          <cell r="B98" t="str">
            <v>HUTANG AFILIASI - P.T. KOTA BANGUN PLANTATION</v>
          </cell>
          <cell r="C98" t="str">
            <v>Other Current Liability</v>
          </cell>
          <cell r="D98">
            <v>0</v>
          </cell>
          <cell r="E98">
            <v>0</v>
          </cell>
        </row>
        <row r="99">
          <cell r="A99">
            <v>212008</v>
          </cell>
          <cell r="B99" t="str">
            <v>HUTANG AFILIASI - P.T. KALPATARU INTI BERSAMA</v>
          </cell>
          <cell r="C99" t="str">
            <v>Other Current Liability</v>
          </cell>
          <cell r="D99">
            <v>0</v>
          </cell>
          <cell r="E99">
            <v>0</v>
          </cell>
        </row>
        <row r="100">
          <cell r="A100">
            <v>212009</v>
          </cell>
          <cell r="B100" t="str">
            <v>HUTANG AFILIASI - P.T. PASIR SAWIT PLANTATION</v>
          </cell>
          <cell r="C100" t="str">
            <v>Other Current Liability</v>
          </cell>
          <cell r="D100">
            <v>0</v>
          </cell>
          <cell r="E100">
            <v>0</v>
          </cell>
        </row>
        <row r="101">
          <cell r="A101">
            <v>212010</v>
          </cell>
          <cell r="B101" t="str">
            <v>HUTANG AFILIASI - P.T. KALPATARU BORNEO SEMESTA</v>
          </cell>
          <cell r="C101" t="str">
            <v>Other Current Liability</v>
          </cell>
          <cell r="D101">
            <v>0</v>
          </cell>
          <cell r="E101">
            <v>0</v>
          </cell>
        </row>
        <row r="102">
          <cell r="A102">
            <v>212011</v>
          </cell>
          <cell r="B102" t="str">
            <v>HUTANG AFILIASI - PT. KARTANEGARA INTI UTAMA</v>
          </cell>
          <cell r="C102" t="str">
            <v>Other Current Liability</v>
          </cell>
          <cell r="D102">
            <v>0</v>
          </cell>
          <cell r="E102">
            <v>0</v>
          </cell>
        </row>
        <row r="103">
          <cell r="A103">
            <v>212012</v>
          </cell>
          <cell r="B103" t="str">
            <v>HUTANG AFILIASI - PT. KUTAI INTI UTAMA</v>
          </cell>
          <cell r="C103" t="str">
            <v>Other Current Liability</v>
          </cell>
          <cell r="D103">
            <v>0</v>
          </cell>
          <cell r="E103">
            <v>0</v>
          </cell>
        </row>
        <row r="104">
          <cell r="A104">
            <v>212013</v>
          </cell>
          <cell r="B104" t="str">
            <v>HUTANG PT. FELDA</v>
          </cell>
          <cell r="C104" t="str">
            <v>Other Current Liability</v>
          </cell>
          <cell r="D104">
            <v>0</v>
          </cell>
          <cell r="E104">
            <v>0</v>
          </cell>
        </row>
        <row r="105">
          <cell r="A105">
            <v>212014</v>
          </cell>
          <cell r="B105" t="str">
            <v>HUTANG PT. KARSIMA UTAMA KARYA</v>
          </cell>
          <cell r="C105" t="str">
            <v>Other Current Liability</v>
          </cell>
          <cell r="D105">
            <v>0</v>
          </cell>
          <cell r="E105">
            <v>0</v>
          </cell>
        </row>
        <row r="106">
          <cell r="A106">
            <v>213000</v>
          </cell>
          <cell r="B106" t="str">
            <v>HUTANG PAJAK</v>
          </cell>
          <cell r="C106" t="str">
            <v>Other Current Liability</v>
          </cell>
          <cell r="D106">
            <v>0</v>
          </cell>
          <cell r="E106">
            <v>0</v>
          </cell>
        </row>
        <row r="107">
          <cell r="A107">
            <v>213001</v>
          </cell>
          <cell r="B107" t="str">
            <v>HUTANG PAJAK - PPh PASAL 21</v>
          </cell>
          <cell r="C107" t="str">
            <v>Other Current Liability</v>
          </cell>
          <cell r="D107">
            <v>0</v>
          </cell>
          <cell r="E107">
            <v>0</v>
          </cell>
        </row>
        <row r="108">
          <cell r="A108">
            <v>213002</v>
          </cell>
          <cell r="B108" t="str">
            <v>HUTANG PAJAK - PPh PASAL 22 IMPORT</v>
          </cell>
          <cell r="C108" t="str">
            <v>Other Current Liability</v>
          </cell>
          <cell r="D108">
            <v>0</v>
          </cell>
          <cell r="E108">
            <v>0</v>
          </cell>
        </row>
        <row r="109">
          <cell r="A109">
            <v>213003</v>
          </cell>
          <cell r="B109" t="str">
            <v>HUTANG PAJAK - PPh PASAL 23</v>
          </cell>
          <cell r="C109" t="str">
            <v>Other Current Liability</v>
          </cell>
          <cell r="D109">
            <v>0</v>
          </cell>
          <cell r="E109">
            <v>0</v>
          </cell>
        </row>
        <row r="110">
          <cell r="A110">
            <v>213004</v>
          </cell>
          <cell r="B110" t="str">
            <v>HUTANG PAJAK - PPh PASAL 25 BADAN</v>
          </cell>
          <cell r="C110" t="str">
            <v>Other Current Liability</v>
          </cell>
          <cell r="D110">
            <v>0</v>
          </cell>
          <cell r="E110">
            <v>0</v>
          </cell>
        </row>
        <row r="111">
          <cell r="A111">
            <v>213005</v>
          </cell>
          <cell r="B111" t="str">
            <v>HUTANG PAJAK - PPN MASUKAN</v>
          </cell>
          <cell r="C111" t="str">
            <v>Other Current Liability</v>
          </cell>
          <cell r="D111">
            <v>0</v>
          </cell>
          <cell r="E111">
            <v>0</v>
          </cell>
        </row>
        <row r="112">
          <cell r="A112">
            <v>213006</v>
          </cell>
          <cell r="B112" t="str">
            <v>HUTANG PAJAK - PAJAK BUMI BANGUNAN</v>
          </cell>
          <cell r="C112" t="str">
            <v>Other Current Liability</v>
          </cell>
          <cell r="D112">
            <v>0</v>
          </cell>
          <cell r="E112">
            <v>0</v>
          </cell>
        </row>
        <row r="113">
          <cell r="A113">
            <v>213007</v>
          </cell>
          <cell r="B113" t="str">
            <v>HUTANG PAJAK - PPh PASAL 29</v>
          </cell>
          <cell r="C113" t="str">
            <v>Other Current Liability</v>
          </cell>
          <cell r="D113">
            <v>0</v>
          </cell>
          <cell r="E113">
            <v>0</v>
          </cell>
        </row>
        <row r="114">
          <cell r="A114">
            <v>214000</v>
          </cell>
          <cell r="B114" t="str">
            <v>HUTANG LAIN-LAIN</v>
          </cell>
          <cell r="C114" t="str">
            <v>Other Current Liability</v>
          </cell>
          <cell r="D114">
            <v>0</v>
          </cell>
          <cell r="E114">
            <v>0</v>
          </cell>
        </row>
        <row r="115">
          <cell r="A115">
            <v>215000</v>
          </cell>
          <cell r="B115" t="str">
            <v>HUTANG PADA PEMEGANG SAHAM</v>
          </cell>
          <cell r="C115" t="str">
            <v>Other Current Liability</v>
          </cell>
          <cell r="D115">
            <v>0</v>
          </cell>
          <cell r="E115">
            <v>0</v>
          </cell>
        </row>
        <row r="116">
          <cell r="A116">
            <v>220000</v>
          </cell>
          <cell r="B116" t="str">
            <v>HUTANG JANGKA PANJANG</v>
          </cell>
          <cell r="C116" t="str">
            <v>Long Term Liability</v>
          </cell>
          <cell r="D116">
            <v>0</v>
          </cell>
          <cell r="E116">
            <v>0</v>
          </cell>
        </row>
        <row r="117">
          <cell r="A117">
            <v>221000</v>
          </cell>
          <cell r="B117" t="str">
            <v>HUTANG - P.T. KALPATARU INVESTAMA</v>
          </cell>
          <cell r="C117" t="str">
            <v>Long Term Liability</v>
          </cell>
          <cell r="D117">
            <v>0</v>
          </cell>
          <cell r="E117">
            <v>0</v>
          </cell>
        </row>
        <row r="118">
          <cell r="A118">
            <v>300000</v>
          </cell>
          <cell r="B118" t="str">
            <v>EKUITAS</v>
          </cell>
          <cell r="C118" t="str">
            <v>Equity</v>
          </cell>
          <cell r="D118">
            <v>0</v>
          </cell>
          <cell r="E118">
            <v>0</v>
          </cell>
        </row>
        <row r="119">
          <cell r="A119">
            <v>310000</v>
          </cell>
          <cell r="B119" t="str">
            <v>MODAL SAHAM</v>
          </cell>
          <cell r="C119" t="str">
            <v>Equity</v>
          </cell>
          <cell r="D119">
            <v>0</v>
          </cell>
          <cell r="E119">
            <v>0</v>
          </cell>
        </row>
        <row r="120">
          <cell r="A120">
            <v>310100</v>
          </cell>
          <cell r="B120" t="str">
            <v>Modal saham - Didit Yunanto Eko Manu</v>
          </cell>
          <cell r="C120" t="str">
            <v>Equity</v>
          </cell>
          <cell r="D120">
            <v>0</v>
          </cell>
          <cell r="E120">
            <v>0</v>
          </cell>
          <cell r="G120">
            <v>0</v>
          </cell>
        </row>
        <row r="121">
          <cell r="A121">
            <v>310200</v>
          </cell>
          <cell r="B121" t="str">
            <v>Modal saham - Tedy Novanandita</v>
          </cell>
          <cell r="C121" t="str">
            <v>Equity</v>
          </cell>
          <cell r="D121">
            <v>0</v>
          </cell>
          <cell r="E121">
            <v>0</v>
          </cell>
          <cell r="G121">
            <v>0</v>
          </cell>
        </row>
        <row r="122">
          <cell r="A122">
            <v>310300</v>
          </cell>
          <cell r="B122" t="str">
            <v>Modal saham - PT Kalpataru Investama</v>
          </cell>
          <cell r="C122" t="str">
            <v>Equity</v>
          </cell>
          <cell r="D122">
            <v>0</v>
          </cell>
          <cell r="E122">
            <v>1187000000</v>
          </cell>
          <cell r="G122">
            <v>0</v>
          </cell>
        </row>
        <row r="123">
          <cell r="A123">
            <v>310400</v>
          </cell>
          <cell r="B123" t="str">
            <v>Modal saham - Ir. Burhanuddin</v>
          </cell>
          <cell r="C123" t="str">
            <v>Equity</v>
          </cell>
          <cell r="D123">
            <v>0</v>
          </cell>
          <cell r="E123">
            <v>63000000</v>
          </cell>
        </row>
        <row r="124">
          <cell r="A124">
            <v>320000</v>
          </cell>
          <cell r="B124" t="str">
            <v>Laba ditahan</v>
          </cell>
          <cell r="C124" t="str">
            <v>Equity</v>
          </cell>
          <cell r="D124">
            <v>0</v>
          </cell>
          <cell r="E124">
            <v>-8000000</v>
          </cell>
          <cell r="G124">
            <v>0</v>
          </cell>
        </row>
        <row r="125">
          <cell r="A125">
            <v>320001</v>
          </cell>
          <cell r="B125" t="str">
            <v>Laba/ (rugi) berjalan</v>
          </cell>
          <cell r="C125" t="str">
            <v>Equity</v>
          </cell>
        </row>
        <row r="126">
          <cell r="A126">
            <v>400000</v>
          </cell>
          <cell r="B126" t="str">
            <v>PENDAPATAN</v>
          </cell>
          <cell r="C126" t="str">
            <v>Revenue</v>
          </cell>
        </row>
        <row r="127">
          <cell r="A127">
            <v>410000</v>
          </cell>
          <cell r="B127" t="str">
            <v>PENJUALAN - CPO</v>
          </cell>
          <cell r="C127" t="str">
            <v>Revenue</v>
          </cell>
        </row>
        <row r="128">
          <cell r="A128">
            <v>500000</v>
          </cell>
          <cell r="B128" t="str">
            <v>HARGA POKOK PENJUALAN - PRODUKSI</v>
          </cell>
          <cell r="C128" t="str">
            <v>COGS</v>
          </cell>
        </row>
        <row r="129">
          <cell r="A129">
            <v>510000</v>
          </cell>
          <cell r="B129" t="str">
            <v>PEMAKAIAN BAHAN BAKU</v>
          </cell>
          <cell r="C129" t="str">
            <v>COGS</v>
          </cell>
        </row>
        <row r="130">
          <cell r="A130">
            <v>520000</v>
          </cell>
          <cell r="B130" t="str">
            <v>TENAGA KERJA LANGSUNG</v>
          </cell>
          <cell r="C130" t="str">
            <v>COGS</v>
          </cell>
        </row>
        <row r="131">
          <cell r="A131">
            <v>530000</v>
          </cell>
          <cell r="B131" t="str">
            <v>BIAYA OVERHEAD PABRIK</v>
          </cell>
          <cell r="C131" t="str">
            <v>COGS</v>
          </cell>
        </row>
        <row r="132">
          <cell r="A132">
            <v>540000</v>
          </cell>
          <cell r="B132" t="str">
            <v>PERSEDIAAN AWAL BARANG DALAM PROSES</v>
          </cell>
          <cell r="C132" t="str">
            <v>COGS</v>
          </cell>
        </row>
        <row r="133">
          <cell r="A133">
            <v>550000</v>
          </cell>
          <cell r="B133" t="str">
            <v>PERSEDIAAN AKHIR BARANG DALAM PROSES</v>
          </cell>
          <cell r="C133" t="str">
            <v>COGS</v>
          </cell>
        </row>
        <row r="134">
          <cell r="A134">
            <v>560000</v>
          </cell>
          <cell r="B134" t="str">
            <v>PERSEDIAAN AWAL BARANG JADI</v>
          </cell>
          <cell r="C134" t="str">
            <v>COGS</v>
          </cell>
        </row>
        <row r="135">
          <cell r="A135">
            <v>570000</v>
          </cell>
          <cell r="B135" t="str">
            <v>PERSEDIAAN AKHIR BARANG JADI</v>
          </cell>
          <cell r="C135" t="str">
            <v>COGS</v>
          </cell>
        </row>
        <row r="136">
          <cell r="A136">
            <v>600000</v>
          </cell>
          <cell r="B136" t="str">
            <v>BIAYA</v>
          </cell>
          <cell r="C136" t="str">
            <v>Expense</v>
          </cell>
        </row>
        <row r="137">
          <cell r="A137">
            <v>610000</v>
          </cell>
          <cell r="B137" t="str">
            <v>BIAYA ADMINISTRASI DAN UMUM</v>
          </cell>
          <cell r="C137" t="str">
            <v>Expense</v>
          </cell>
        </row>
        <row r="138">
          <cell r="A138">
            <v>611101</v>
          </cell>
          <cell r="B138" t="str">
            <v>Biaya gaji dan tunjangan</v>
          </cell>
          <cell r="C138" t="str">
            <v>Expense</v>
          </cell>
        </row>
        <row r="139">
          <cell r="A139">
            <v>611102</v>
          </cell>
          <cell r="B139" t="str">
            <v>BIAYA HONORARIUM</v>
          </cell>
          <cell r="C139" t="str">
            <v>Expense</v>
          </cell>
        </row>
        <row r="140">
          <cell r="A140">
            <v>611103</v>
          </cell>
          <cell r="B140" t="str">
            <v>BIAYA PROFESIONAL FEE (AUDIT)</v>
          </cell>
          <cell r="C140" t="str">
            <v>Expense</v>
          </cell>
        </row>
        <row r="141">
          <cell r="A141">
            <v>611104</v>
          </cell>
          <cell r="B141" t="str">
            <v>BIAYA TUNJANGAN KESEHATAN / MEDIS</v>
          </cell>
          <cell r="C141" t="str">
            <v>Expense</v>
          </cell>
        </row>
        <row r="142">
          <cell r="A142">
            <v>611105</v>
          </cell>
          <cell r="B142" t="str">
            <v>BIAYA UANG SAKU (MAKAN)</v>
          </cell>
          <cell r="C142" t="str">
            <v>Expense</v>
          </cell>
        </row>
        <row r="143">
          <cell r="A143">
            <v>611106</v>
          </cell>
          <cell r="B143" t="str">
            <v>Biaya PPh psl 21 karyawan</v>
          </cell>
          <cell r="C143" t="str">
            <v>Expense</v>
          </cell>
        </row>
        <row r="144">
          <cell r="A144">
            <v>611107</v>
          </cell>
          <cell r="B144" t="str">
            <v>BIAYA TUNJANGAN PENDIDIKAN</v>
          </cell>
          <cell r="C144" t="str">
            <v>Expense</v>
          </cell>
        </row>
        <row r="145">
          <cell r="A145">
            <v>611108</v>
          </cell>
          <cell r="B145" t="str">
            <v>BIAYA TUNJANGAN LAINNYA</v>
          </cell>
          <cell r="C145" t="str">
            <v>Expense</v>
          </cell>
        </row>
        <row r="146">
          <cell r="A146">
            <v>611109</v>
          </cell>
          <cell r="B146" t="str">
            <v>BIAYA UPAH PEKERJA HARIAN</v>
          </cell>
          <cell r="C146" t="str">
            <v>Expense</v>
          </cell>
        </row>
        <row r="147">
          <cell r="A147">
            <v>611110</v>
          </cell>
          <cell r="B147" t="str">
            <v>BIAYA UPAH LEMBUR PEKERJA HARIAN</v>
          </cell>
          <cell r="C147" t="str">
            <v>Expense</v>
          </cell>
        </row>
        <row r="148">
          <cell r="A148">
            <v>611111</v>
          </cell>
          <cell r="B148" t="str">
            <v>BIAYA CATERING</v>
          </cell>
          <cell r="C148" t="str">
            <v>Expense</v>
          </cell>
        </row>
        <row r="149">
          <cell r="A149">
            <v>611112</v>
          </cell>
          <cell r="B149" t="str">
            <v>BIAYA TUNJANGAN PULSA TELEPON</v>
          </cell>
          <cell r="C149" t="str">
            <v>Expense</v>
          </cell>
        </row>
        <row r="150">
          <cell r="A150">
            <v>611113</v>
          </cell>
          <cell r="B150" t="str">
            <v>BIAYA JAMSOSTEK</v>
          </cell>
          <cell r="C150" t="str">
            <v>Expense</v>
          </cell>
        </row>
        <row r="151">
          <cell r="A151">
            <v>611114</v>
          </cell>
          <cell r="B151" t="str">
            <v>BIAYA THR</v>
          </cell>
          <cell r="C151" t="str">
            <v>Expense</v>
          </cell>
        </row>
        <row r="152">
          <cell r="A152">
            <v>611201</v>
          </cell>
          <cell r="B152" t="str">
            <v>Biaya alat tulis kantor</v>
          </cell>
          <cell r="C152" t="str">
            <v>Expense</v>
          </cell>
        </row>
        <row r="153">
          <cell r="A153">
            <v>611202</v>
          </cell>
          <cell r="B153" t="str">
            <v>BIAYA CETAKAN DAN FOTOCOPY</v>
          </cell>
          <cell r="C153" t="str">
            <v>Expense</v>
          </cell>
        </row>
        <row r="154">
          <cell r="A154">
            <v>611203</v>
          </cell>
          <cell r="B154" t="str">
            <v>BIAYA POS DAN METERAI</v>
          </cell>
          <cell r="C154" t="str">
            <v>Expense</v>
          </cell>
        </row>
        <row r="155">
          <cell r="A155">
            <v>611204</v>
          </cell>
          <cell r="B155" t="str">
            <v>BIAYA TELEPON, LISTRIK, AIR</v>
          </cell>
          <cell r="C155" t="str">
            <v>Expense</v>
          </cell>
        </row>
        <row r="156">
          <cell r="A156">
            <v>611205</v>
          </cell>
          <cell r="B156" t="str">
            <v>BIAYA KANTOR</v>
          </cell>
          <cell r="C156" t="str">
            <v>Expense</v>
          </cell>
        </row>
        <row r="157">
          <cell r="A157">
            <v>611206</v>
          </cell>
          <cell r="B157" t="str">
            <v>BIAYA MAJALAH / KORAN</v>
          </cell>
          <cell r="C157" t="str">
            <v>Expense</v>
          </cell>
        </row>
        <row r="158">
          <cell r="A158">
            <v>611207</v>
          </cell>
          <cell r="B158" t="str">
            <v>BIAYA MESS/CAMP</v>
          </cell>
          <cell r="C158" t="str">
            <v>Expense</v>
          </cell>
        </row>
        <row r="159">
          <cell r="A159">
            <v>611208</v>
          </cell>
          <cell r="B159" t="str">
            <v>BIAYA REKENING INTERNET</v>
          </cell>
          <cell r="C159" t="str">
            <v>Expense</v>
          </cell>
        </row>
        <row r="160">
          <cell r="A160">
            <v>611209</v>
          </cell>
          <cell r="B160" t="str">
            <v>BIAYA REKENING TV KABEL</v>
          </cell>
          <cell r="C160" t="str">
            <v>Expense</v>
          </cell>
        </row>
        <row r="161">
          <cell r="A161">
            <v>611210</v>
          </cell>
          <cell r="B161" t="str">
            <v>BIAYA PENGGUNAAN AIR CONDITIONING / AC</v>
          </cell>
          <cell r="C161" t="str">
            <v>Expense</v>
          </cell>
        </row>
        <row r="162">
          <cell r="A162">
            <v>611211</v>
          </cell>
          <cell r="B162" t="str">
            <v>BIAYA ADMINISTRASI LAINNYA</v>
          </cell>
          <cell r="C162" t="str">
            <v>Expense</v>
          </cell>
        </row>
        <row r="163">
          <cell r="A163">
            <v>611301</v>
          </cell>
          <cell r="B163" t="str">
            <v>BIAYA PERJALANAN DINAS DALAM KOTA</v>
          </cell>
          <cell r="C163" t="str">
            <v>Expense</v>
          </cell>
        </row>
        <row r="164">
          <cell r="A164">
            <v>611302</v>
          </cell>
          <cell r="B164" t="str">
            <v>BIAYA PERJALANAN DINAS LUAR KOTA</v>
          </cell>
          <cell r="C164" t="str">
            <v>Expense</v>
          </cell>
        </row>
        <row r="165">
          <cell r="A165">
            <v>611303</v>
          </cell>
          <cell r="B165" t="str">
            <v>BIAYA BAHAN BAKAR MINYAK - PERDIN</v>
          </cell>
          <cell r="C165" t="str">
            <v>Expense</v>
          </cell>
        </row>
        <row r="166">
          <cell r="A166">
            <v>611304</v>
          </cell>
          <cell r="B166" t="str">
            <v>BIAYA BUKTI PELANGGARAN - PERDIN</v>
          </cell>
          <cell r="C166" t="str">
            <v>Expense</v>
          </cell>
        </row>
        <row r="167">
          <cell r="A167">
            <v>611305</v>
          </cell>
          <cell r="B167" t="str">
            <v>BIAYA TIKET PERJALANAN DINAS</v>
          </cell>
          <cell r="C167" t="str">
            <v>Expense</v>
          </cell>
        </row>
        <row r="168">
          <cell r="A168">
            <v>611306</v>
          </cell>
          <cell r="B168" t="str">
            <v>BIAYA HOTEL / AKOMODASI</v>
          </cell>
          <cell r="C168" t="str">
            <v>Expense</v>
          </cell>
        </row>
        <row r="169">
          <cell r="A169">
            <v>611401</v>
          </cell>
          <cell r="B169" t="str">
            <v>BIAYA DAPUR KANTOR</v>
          </cell>
          <cell r="C169" t="str">
            <v>Expense</v>
          </cell>
        </row>
        <row r="170">
          <cell r="A170">
            <v>611402</v>
          </cell>
          <cell r="B170" t="str">
            <v>BIAYA RUMAH TANGGA KANTOR LAINNYA</v>
          </cell>
          <cell r="C170" t="str">
            <v>Expense</v>
          </cell>
        </row>
        <row r="171">
          <cell r="A171">
            <v>611501</v>
          </cell>
          <cell r="B171" t="str">
            <v>BIAYA PEMELIHARAAN GEDUNG KANTOR</v>
          </cell>
          <cell r="C171" t="str">
            <v>Expense</v>
          </cell>
        </row>
        <row r="172">
          <cell r="A172">
            <v>611502</v>
          </cell>
          <cell r="B172" t="str">
            <v>BIAYA PEMELIHARAAN KENDARAAN RODA 4</v>
          </cell>
          <cell r="C172" t="str">
            <v>Expense</v>
          </cell>
        </row>
        <row r="173">
          <cell r="A173">
            <v>611503</v>
          </cell>
          <cell r="B173" t="str">
            <v>BIAYA PEMELIHARAAN KENDARAAN RODA 2</v>
          </cell>
          <cell r="C173" t="str">
            <v>Expense</v>
          </cell>
        </row>
        <row r="174">
          <cell r="A174">
            <v>611504</v>
          </cell>
          <cell r="B174" t="str">
            <v>BIAYA PEMELIHARAAN PERALATAN KANTOR</v>
          </cell>
          <cell r="C174" t="str">
            <v>Expense</v>
          </cell>
        </row>
        <row r="175">
          <cell r="A175">
            <v>611505</v>
          </cell>
          <cell r="B175" t="str">
            <v>BIAYA PEMELIHARAAN / PERBAIKAN LAINNYA</v>
          </cell>
          <cell r="C175" t="str">
            <v>Expense</v>
          </cell>
        </row>
        <row r="176">
          <cell r="A176">
            <v>611506</v>
          </cell>
          <cell r="B176" t="str">
            <v>BIAYA PERLENGKAPAN KANTOR LAINNYA</v>
          </cell>
          <cell r="C176" t="str">
            <v>Expense</v>
          </cell>
        </row>
        <row r="177">
          <cell r="A177">
            <v>611601</v>
          </cell>
          <cell r="B177" t="str">
            <v>BIAYA PAJAK KENDARAAN</v>
          </cell>
          <cell r="C177" t="str">
            <v>Expense</v>
          </cell>
        </row>
        <row r="178">
          <cell r="A178">
            <v>611602</v>
          </cell>
          <cell r="B178" t="str">
            <v>Biaya perizinan/legal</v>
          </cell>
          <cell r="C178" t="str">
            <v>Expense</v>
          </cell>
        </row>
        <row r="179">
          <cell r="A179">
            <v>611603</v>
          </cell>
          <cell r="B179" t="str">
            <v>BIAYA KONSULTAN</v>
          </cell>
          <cell r="C179" t="str">
            <v>Expense</v>
          </cell>
        </row>
        <row r="180">
          <cell r="A180">
            <v>611604</v>
          </cell>
          <cell r="B180" t="str">
            <v>BIAYA RAPAT</v>
          </cell>
          <cell r="C180" t="str">
            <v>Expense</v>
          </cell>
        </row>
        <row r="181">
          <cell r="A181">
            <v>611605</v>
          </cell>
          <cell r="B181" t="str">
            <v>BIAYA SEWA KENDARAAN</v>
          </cell>
          <cell r="C181" t="str">
            <v>Expense</v>
          </cell>
        </row>
        <row r="182">
          <cell r="A182">
            <v>611606</v>
          </cell>
          <cell r="B182" t="str">
            <v>BIAYA SUMBANGAN</v>
          </cell>
          <cell r="C182" t="str">
            <v>Expense</v>
          </cell>
        </row>
        <row r="183">
          <cell r="A183">
            <v>611607</v>
          </cell>
          <cell r="B183" t="str">
            <v>BIAYA ENTERTAINMENT</v>
          </cell>
          <cell r="C183" t="str">
            <v>Expense</v>
          </cell>
        </row>
        <row r="184">
          <cell r="A184">
            <v>611608</v>
          </cell>
          <cell r="B184" t="str">
            <v>BIAYA FOTO SATELITE DLL</v>
          </cell>
          <cell r="C184" t="str">
            <v>Expense</v>
          </cell>
        </row>
        <row r="185">
          <cell r="A185">
            <v>611609</v>
          </cell>
          <cell r="B185" t="str">
            <v>BIAYA STUDI KELAYAKAN</v>
          </cell>
          <cell r="C185" t="str">
            <v>Expense</v>
          </cell>
        </row>
        <row r="186">
          <cell r="A186">
            <v>611610</v>
          </cell>
          <cell r="B186" t="str">
            <v>BIAYA AMDAL</v>
          </cell>
          <cell r="C186" t="str">
            <v>Expense</v>
          </cell>
        </row>
        <row r="187">
          <cell r="A187">
            <v>611611</v>
          </cell>
          <cell r="B187" t="str">
            <v>BIAYA PETA SATELITE DLL</v>
          </cell>
          <cell r="C187" t="str">
            <v>Expense</v>
          </cell>
        </row>
        <row r="188">
          <cell r="A188">
            <v>611612</v>
          </cell>
          <cell r="B188" t="str">
            <v>BIAYA SURVEY LOKASI DLL</v>
          </cell>
          <cell r="C188" t="str">
            <v>Expense</v>
          </cell>
        </row>
        <row r="189">
          <cell r="A189">
            <v>611613</v>
          </cell>
          <cell r="B189" t="str">
            <v>BIAYA IJIN LOKASI</v>
          </cell>
          <cell r="C189" t="str">
            <v>Expense</v>
          </cell>
        </row>
        <row r="190">
          <cell r="A190">
            <v>611614</v>
          </cell>
          <cell r="B190" t="str">
            <v>BIAYA LOGISTIK/DAPUR LAPANGAN</v>
          </cell>
          <cell r="C190" t="str">
            <v>Expense</v>
          </cell>
        </row>
        <row r="191">
          <cell r="A191">
            <v>611615</v>
          </cell>
          <cell r="B191" t="str">
            <v>BIAYA TERJEMAHAN DOKUMEN</v>
          </cell>
          <cell r="C191" t="str">
            <v>Expense</v>
          </cell>
        </row>
        <row r="192">
          <cell r="A192">
            <v>611616</v>
          </cell>
          <cell r="B192" t="str">
            <v>BIAYA SEWA GEDUNG KANTOR</v>
          </cell>
          <cell r="C192" t="str">
            <v>Expense</v>
          </cell>
        </row>
        <row r="193">
          <cell r="A193">
            <v>611617</v>
          </cell>
          <cell r="B193" t="str">
            <v>BIAYA PERINTISAN LOKASI KEBUN</v>
          </cell>
          <cell r="C193" t="str">
            <v>Expense</v>
          </cell>
        </row>
        <row r="194">
          <cell r="A194">
            <v>611618</v>
          </cell>
          <cell r="B194" t="str">
            <v>BIAYA MONITORING</v>
          </cell>
          <cell r="C194" t="str">
            <v>Expense</v>
          </cell>
        </row>
        <row r="195">
          <cell r="A195">
            <v>611619</v>
          </cell>
          <cell r="B195" t="str">
            <v>BIAYA OPERASIONAL</v>
          </cell>
          <cell r="C195" t="str">
            <v>Expense</v>
          </cell>
        </row>
        <row r="196">
          <cell r="A196">
            <v>611620</v>
          </cell>
          <cell r="B196" t="str">
            <v>BIAYA SOSIALISASI</v>
          </cell>
          <cell r="C196" t="str">
            <v>Expense</v>
          </cell>
        </row>
        <row r="197">
          <cell r="A197">
            <v>611621</v>
          </cell>
          <cell r="B197" t="str">
            <v>BIAYA INVENTARISASI LAHAN</v>
          </cell>
          <cell r="C197" t="str">
            <v>Expense</v>
          </cell>
        </row>
        <row r="198">
          <cell r="A198">
            <v>611622</v>
          </cell>
          <cell r="B198" t="str">
            <v>BIAYA PEMASANGAN PAGAR PATOK</v>
          </cell>
          <cell r="C198" t="str">
            <v>Expense</v>
          </cell>
        </row>
        <row r="199">
          <cell r="A199">
            <v>611623</v>
          </cell>
          <cell r="B199" t="str">
            <v>BIAYA SAMPLE, ANALISA, STOCKFILE SAMPLE</v>
          </cell>
          <cell r="C199" t="str">
            <v>Expense</v>
          </cell>
        </row>
        <row r="200">
          <cell r="A200">
            <v>611624</v>
          </cell>
          <cell r="B200" t="str">
            <v>BIAYA IPK (IJIN PEMANFAATAN KAYU)</v>
          </cell>
          <cell r="C200" t="str">
            <v>Expense</v>
          </cell>
        </row>
        <row r="201">
          <cell r="A201">
            <v>611625</v>
          </cell>
          <cell r="B201" t="str">
            <v>BIAYA PENGURUSAN HGU</v>
          </cell>
          <cell r="C201" t="str">
            <v>Expense</v>
          </cell>
        </row>
        <row r="202">
          <cell r="A202">
            <v>611626</v>
          </cell>
          <cell r="B202" t="str">
            <v>BIAYA IDENTIFIKASI DAN INVENTARISASI TANAM TUMBUH</v>
          </cell>
          <cell r="C202" t="str">
            <v>Expense</v>
          </cell>
        </row>
        <row r="203">
          <cell r="A203">
            <v>611627</v>
          </cell>
          <cell r="B203" t="str">
            <v>BIAYA PENGUKURAN</v>
          </cell>
          <cell r="C203" t="str">
            <v>Expense</v>
          </cell>
        </row>
        <row r="204">
          <cell r="A204">
            <v>611628</v>
          </cell>
          <cell r="B204" t="str">
            <v>BIAYA MOU</v>
          </cell>
          <cell r="C204" t="str">
            <v>Expense</v>
          </cell>
        </row>
        <row r="205">
          <cell r="A205">
            <v>611629</v>
          </cell>
          <cell r="B205" t="str">
            <v>BIAYA PERLENGKAPAN LAPANGAN</v>
          </cell>
          <cell r="C205" t="str">
            <v>Expense</v>
          </cell>
        </row>
        <row r="206">
          <cell r="A206">
            <v>611630</v>
          </cell>
          <cell r="B206" t="str">
            <v>BIAYA LAND CLEARING</v>
          </cell>
          <cell r="C206" t="str">
            <v>Expense</v>
          </cell>
        </row>
        <row r="207">
          <cell r="A207">
            <v>611631</v>
          </cell>
          <cell r="B207" t="str">
            <v>BIAYA KA. ANDAL</v>
          </cell>
          <cell r="C207" t="str">
            <v>Expense</v>
          </cell>
        </row>
        <row r="208">
          <cell r="A208">
            <v>611632</v>
          </cell>
          <cell r="B208" t="str">
            <v>BIAYA PETA KADASTRAL</v>
          </cell>
          <cell r="C208" t="str">
            <v>Expense</v>
          </cell>
        </row>
        <row r="209">
          <cell r="A209">
            <v>611633</v>
          </cell>
          <cell r="B209" t="str">
            <v>BIAYA TENAGA RINTIS/TEBANG</v>
          </cell>
          <cell r="C209" t="str">
            <v>Expense</v>
          </cell>
        </row>
        <row r="210">
          <cell r="A210">
            <v>611634</v>
          </cell>
          <cell r="B210" t="str">
            <v>BIAYA OPERASIONAL KOPERASI RIMBA KENCANA</v>
          </cell>
          <cell r="C210" t="str">
            <v>Expense</v>
          </cell>
        </row>
        <row r="211">
          <cell r="A211">
            <v>611635</v>
          </cell>
          <cell r="B211" t="str">
            <v>BIAYA PERLENGKAPAN SURVEY</v>
          </cell>
          <cell r="C211" t="str">
            <v>Expense</v>
          </cell>
        </row>
        <row r="212">
          <cell r="A212">
            <v>611636</v>
          </cell>
          <cell r="B212" t="str">
            <v>BIAYA PENGUKURAN</v>
          </cell>
          <cell r="C212" t="str">
            <v>Expense</v>
          </cell>
        </row>
        <row r="213">
          <cell r="A213">
            <v>611637</v>
          </cell>
          <cell r="B213" t="str">
            <v>BIAYA HAK PENGOLAHAN LAHAN PEMBIBITAN</v>
          </cell>
          <cell r="C213" t="str">
            <v>Expense</v>
          </cell>
        </row>
        <row r="214">
          <cell r="A214">
            <v>611638</v>
          </cell>
          <cell r="B214" t="str">
            <v>BIAYA PEMBEBASAN TANAH UNTUK JALAN</v>
          </cell>
          <cell r="C214" t="str">
            <v>Expense</v>
          </cell>
        </row>
        <row r="215">
          <cell r="A215">
            <v>611639</v>
          </cell>
          <cell r="B215" t="str">
            <v>BIAYA SEWA RUMAH/CAMP</v>
          </cell>
          <cell r="C215" t="str">
            <v>Expense</v>
          </cell>
        </row>
        <row r="216">
          <cell r="A216">
            <v>611640</v>
          </cell>
          <cell r="B216" t="str">
            <v>BIAYA KADASTRAL/PENGUKURAN</v>
          </cell>
          <cell r="C216" t="str">
            <v>Expense</v>
          </cell>
        </row>
        <row r="217">
          <cell r="A217">
            <v>611641</v>
          </cell>
          <cell r="B217" t="str">
            <v>BIAYA PEMBEBASAN LAHAN</v>
          </cell>
          <cell r="C217" t="str">
            <v>Expense</v>
          </cell>
        </row>
        <row r="218">
          <cell r="A218">
            <v>611642</v>
          </cell>
          <cell r="B218" t="str">
            <v>BIAYA PEMBIBITAN</v>
          </cell>
          <cell r="C218" t="str">
            <v>Expense</v>
          </cell>
        </row>
        <row r="219">
          <cell r="A219">
            <v>611643</v>
          </cell>
          <cell r="B219" t="str">
            <v>BIAYA BLOKING AREA</v>
          </cell>
          <cell r="C219" t="str">
            <v>Expense</v>
          </cell>
        </row>
        <row r="220">
          <cell r="A220">
            <v>611644</v>
          </cell>
          <cell r="B220" t="str">
            <v>BIAYA SEWA ALAT-ALAT BERAT</v>
          </cell>
          <cell r="C220" t="str">
            <v>Expense</v>
          </cell>
        </row>
        <row r="221">
          <cell r="A221">
            <v>611645</v>
          </cell>
          <cell r="B221" t="str">
            <v>BIAYA TIM PRA PANITIA B</v>
          </cell>
          <cell r="C221" t="str">
            <v>Expense</v>
          </cell>
        </row>
        <row r="222">
          <cell r="A222">
            <v>611646</v>
          </cell>
          <cell r="B222" t="str">
            <v>BIAYA TIM PANITIA B</v>
          </cell>
          <cell r="C222" t="str">
            <v>Expense</v>
          </cell>
        </row>
        <row r="223">
          <cell r="A223">
            <v>611647</v>
          </cell>
          <cell r="B223" t="str">
            <v>BIAYA ALAT-ALAT PERLENGKAPAN UNTUK PEMBIBITAN</v>
          </cell>
          <cell r="C223" t="str">
            <v>Expense</v>
          </cell>
        </row>
        <row r="224">
          <cell r="A224">
            <v>611648</v>
          </cell>
          <cell r="B224" t="str">
            <v>BIAYA PEMBEBASAN TANAH</v>
          </cell>
          <cell r="C224" t="str">
            <v>Expense</v>
          </cell>
        </row>
        <row r="225">
          <cell r="A225">
            <v>611649</v>
          </cell>
          <cell r="B225" t="str">
            <v>BIAYA SURVEY BLOK DESAIN</v>
          </cell>
          <cell r="C225" t="str">
            <v>Expense</v>
          </cell>
        </row>
        <row r="226">
          <cell r="A226">
            <v>611650</v>
          </cell>
          <cell r="B226" t="str">
            <v>BIAYA IDENTIFIKASI LAHAN</v>
          </cell>
          <cell r="C226" t="str">
            <v>Expense</v>
          </cell>
        </row>
        <row r="227">
          <cell r="A227">
            <v>611651</v>
          </cell>
          <cell r="B227" t="str">
            <v>BIAYA PENGURUSAN EXPLORASI</v>
          </cell>
          <cell r="C227" t="str">
            <v>Expense</v>
          </cell>
        </row>
        <row r="228">
          <cell r="A228">
            <v>611652</v>
          </cell>
          <cell r="B228" t="str">
            <v>BIAYA PENGURUSAN PENINGKATAN KP PU</v>
          </cell>
          <cell r="C228" t="str">
            <v>Expense</v>
          </cell>
        </row>
        <row r="229">
          <cell r="A229">
            <v>611653</v>
          </cell>
          <cell r="B229" t="str">
            <v>BIAYA PENGURUSAN KUASA PERTAMBANGAN EXPLORASI</v>
          </cell>
          <cell r="C229" t="str">
            <v>Expense</v>
          </cell>
        </row>
        <row r="230">
          <cell r="A230">
            <v>611654</v>
          </cell>
          <cell r="B230" t="str">
            <v>BIAYA PETA, TITIK KOORDINAT PS, SK EXPLORASI</v>
          </cell>
          <cell r="C230" t="str">
            <v>Expense</v>
          </cell>
        </row>
        <row r="231">
          <cell r="A231">
            <v>611655</v>
          </cell>
          <cell r="B231" t="str">
            <v>BIAYA PENGURUSAN PENGUMUMAN SETEMPAT TAMBANG BATUBARA</v>
          </cell>
          <cell r="C231" t="str">
            <v>Expense</v>
          </cell>
        </row>
        <row r="232">
          <cell r="A232">
            <v>611656</v>
          </cell>
          <cell r="B232" t="str">
            <v>BIAYA PENGEBORAN</v>
          </cell>
          <cell r="C232" t="str">
            <v>Expense</v>
          </cell>
        </row>
        <row r="233">
          <cell r="A233">
            <v>611657</v>
          </cell>
          <cell r="B233" t="str">
            <v>BIAYA EXPLORASI</v>
          </cell>
          <cell r="C233" t="str">
            <v>Expense</v>
          </cell>
        </row>
        <row r="234">
          <cell r="A234">
            <v>611701</v>
          </cell>
          <cell r="B234" t="str">
            <v>Biaya administrasi bank</v>
          </cell>
          <cell r="C234" t="str">
            <v>Expense</v>
          </cell>
        </row>
        <row r="235">
          <cell r="A235">
            <v>611702</v>
          </cell>
          <cell r="B235" t="str">
            <v>BIAYA ADMINISTRASI BANK LAINNYA</v>
          </cell>
          <cell r="C235" t="str">
            <v>Expense</v>
          </cell>
        </row>
        <row r="236">
          <cell r="A236">
            <v>611801</v>
          </cell>
          <cell r="B236" t="str">
            <v>BIAYA PENGURUSAN SURAT - SURAT BERHARGA</v>
          </cell>
          <cell r="C236" t="str">
            <v>Expense</v>
          </cell>
        </row>
        <row r="237">
          <cell r="A237">
            <v>611802</v>
          </cell>
          <cell r="B237" t="str">
            <v>BIAYA PAJAK</v>
          </cell>
          <cell r="C237" t="str">
            <v>Expense</v>
          </cell>
        </row>
        <row r="238">
          <cell r="A238">
            <v>611803</v>
          </cell>
          <cell r="B238" t="str">
            <v>BIAYA GOLF DIREKSI</v>
          </cell>
          <cell r="C238" t="str">
            <v>Expense</v>
          </cell>
        </row>
        <row r="239">
          <cell r="A239">
            <v>611901</v>
          </cell>
          <cell r="B239" t="str">
            <v>BIAYA SEWA KANTOR TENGGARONG</v>
          </cell>
          <cell r="C239" t="str">
            <v>Expense</v>
          </cell>
        </row>
        <row r="240">
          <cell r="A240">
            <v>611902</v>
          </cell>
          <cell r="B240" t="str">
            <v>BIAYA SEWA KANTOR JAKARTA</v>
          </cell>
          <cell r="C240" t="str">
            <v>Expense</v>
          </cell>
        </row>
        <row r="241">
          <cell r="A241">
            <v>611903</v>
          </cell>
          <cell r="B241" t="str">
            <v>BIAYA ADMINISTRASI DAN UMUM</v>
          </cell>
          <cell r="C241" t="str">
            <v>Expense</v>
          </cell>
        </row>
        <row r="242">
          <cell r="A242">
            <v>611904</v>
          </cell>
          <cell r="B242" t="str">
            <v>BIAYA LAIN-LAIN (TELP, FAX, FOTOCOPY DLL)</v>
          </cell>
          <cell r="C242" t="str">
            <v>Expense</v>
          </cell>
        </row>
        <row r="243">
          <cell r="A243">
            <v>620000</v>
          </cell>
          <cell r="B243" t="str">
            <v>BIAYA PENYUSUTAN</v>
          </cell>
          <cell r="C243" t="str">
            <v>Expense</v>
          </cell>
        </row>
        <row r="244">
          <cell r="A244">
            <v>621000</v>
          </cell>
          <cell r="B244" t="str">
            <v>BIAYA PENYUSUTAN - BANGUNAN</v>
          </cell>
          <cell r="C244" t="str">
            <v>Expense</v>
          </cell>
        </row>
        <row r="245">
          <cell r="A245">
            <v>622000</v>
          </cell>
          <cell r="B245" t="str">
            <v>BIAYA PENYUSUTAN - MESIN</v>
          </cell>
          <cell r="C245" t="str">
            <v>Expense</v>
          </cell>
        </row>
        <row r="246">
          <cell r="A246">
            <v>623000</v>
          </cell>
          <cell r="B246" t="str">
            <v>BIAYA PENYUSUTAN - KENDARAAN</v>
          </cell>
          <cell r="C246" t="str">
            <v>Expense</v>
          </cell>
        </row>
        <row r="247">
          <cell r="A247">
            <v>623001</v>
          </cell>
          <cell r="B247" t="str">
            <v>BIAYA PENYUSUTAN - KENDARAAN RODA 4</v>
          </cell>
          <cell r="C247" t="str">
            <v>Expense</v>
          </cell>
        </row>
        <row r="248">
          <cell r="A248">
            <v>623002</v>
          </cell>
          <cell r="B248" t="str">
            <v>BIAYA PENYUSUTAN - KENDARAAN RODA 2</v>
          </cell>
          <cell r="C248" t="str">
            <v>Expense</v>
          </cell>
        </row>
        <row r="249">
          <cell r="A249">
            <v>624000</v>
          </cell>
          <cell r="B249" t="str">
            <v>Biaya penyusutan - Peralatan kantor</v>
          </cell>
          <cell r="C249" t="str">
            <v>Expense</v>
          </cell>
        </row>
        <row r="250">
          <cell r="A250">
            <v>624100</v>
          </cell>
          <cell r="B250" t="str">
            <v>Biaya penyusutan - Peralatan mess</v>
          </cell>
          <cell r="C250" t="str">
            <v>Expense</v>
          </cell>
        </row>
        <row r="251">
          <cell r="A251">
            <v>630000</v>
          </cell>
          <cell r="B251" t="str">
            <v>BIAYA PENJUALAN / PEMASARAN</v>
          </cell>
          <cell r="C251" t="str">
            <v>Expense</v>
          </cell>
        </row>
        <row r="252">
          <cell r="A252">
            <v>630001</v>
          </cell>
          <cell r="B252" t="str">
            <v>BIAYA KOMISI PENJUALAN</v>
          </cell>
          <cell r="C252" t="str">
            <v>Expense</v>
          </cell>
        </row>
        <row r="253">
          <cell r="A253">
            <v>630002</v>
          </cell>
          <cell r="B253" t="str">
            <v>BIAYA ANGKUTAN DARAT</v>
          </cell>
          <cell r="C253" t="str">
            <v>Expense</v>
          </cell>
        </row>
        <row r="254">
          <cell r="A254">
            <v>630003</v>
          </cell>
          <cell r="B254" t="str">
            <v>BIAYA ANGKUTAN LAUT</v>
          </cell>
          <cell r="C254" t="str">
            <v>Expense</v>
          </cell>
        </row>
        <row r="255">
          <cell r="A255">
            <v>630004</v>
          </cell>
          <cell r="B255" t="str">
            <v>BIAYA ANGKUTAN UDARA</v>
          </cell>
          <cell r="C255" t="str">
            <v>Expense</v>
          </cell>
        </row>
        <row r="256">
          <cell r="A256">
            <v>630005</v>
          </cell>
          <cell r="B256" t="str">
            <v>Biaya iklan</v>
          </cell>
          <cell r="C256" t="str">
            <v>Expense</v>
          </cell>
        </row>
        <row r="257">
          <cell r="A257">
            <v>630006</v>
          </cell>
          <cell r="B257" t="str">
            <v>BIAYA LAIN-LAIN</v>
          </cell>
          <cell r="C257" t="str">
            <v>Expense</v>
          </cell>
        </row>
        <row r="258">
          <cell r="A258">
            <v>700000</v>
          </cell>
          <cell r="B258" t="str">
            <v>BIAYA LAIN - LAIN DILUAR USAHA</v>
          </cell>
          <cell r="C258" t="str">
            <v>Other Expense</v>
          </cell>
        </row>
        <row r="259">
          <cell r="A259">
            <v>710000</v>
          </cell>
          <cell r="B259" t="str">
            <v>PENDAPATAN LAIN - LAIN DILUAR USAHA</v>
          </cell>
          <cell r="C259" t="str">
            <v>Other Income</v>
          </cell>
        </row>
        <row r="260">
          <cell r="A260">
            <v>710001</v>
          </cell>
          <cell r="B260" t="str">
            <v>Pendapatan jasa giro</v>
          </cell>
          <cell r="C260" t="str">
            <v>Other Income</v>
          </cell>
        </row>
        <row r="261">
          <cell r="A261">
            <v>910001</v>
          </cell>
          <cell r="B261" t="str">
            <v>Forex gains or losses</v>
          </cell>
          <cell r="C261" t="str">
            <v>Expense</v>
          </cell>
        </row>
        <row r="262">
          <cell r="A262">
            <v>910002</v>
          </cell>
          <cell r="B262" t="str">
            <v xml:space="preserve">Unrealize Gain or Loss </v>
          </cell>
          <cell r="C262" t="str">
            <v>Expense</v>
          </cell>
        </row>
      </sheetData>
      <sheetData sheetId="2"/>
      <sheetData sheetId="3"/>
      <sheetData sheetId="4"/>
      <sheetData sheetId="5">
        <row r="10">
          <cell r="B10">
            <v>111001</v>
          </cell>
          <cell r="C10" t="str">
            <v>Kas</v>
          </cell>
          <cell r="D10" t="str">
            <v>D</v>
          </cell>
          <cell r="E10" t="str">
            <v>NERACA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111002</v>
          </cell>
          <cell r="C11" t="str">
            <v>KAS LOKASI</v>
          </cell>
          <cell r="D11" t="str">
            <v>D</v>
          </cell>
          <cell r="E11" t="str">
            <v>NERACA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112001</v>
          </cell>
          <cell r="C12" t="str">
            <v>Bank Cimb Niaga AC.064-01-64378-00-6</v>
          </cell>
          <cell r="D12" t="str">
            <v>D</v>
          </cell>
          <cell r="E12" t="str">
            <v>NERACA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112002</v>
          </cell>
          <cell r="C13" t="str">
            <v>Bank Cimb Niaga AC.365-01-00072-00-2</v>
          </cell>
          <cell r="D13" t="str">
            <v>D</v>
          </cell>
          <cell r="E13" t="str">
            <v>NERACA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112003</v>
          </cell>
          <cell r="C14">
            <v>0</v>
          </cell>
          <cell r="D14" t="str">
            <v>D</v>
          </cell>
          <cell r="E14" t="str">
            <v>NERACA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112004</v>
          </cell>
          <cell r="C15">
            <v>0</v>
          </cell>
          <cell r="D15" t="str">
            <v>D</v>
          </cell>
          <cell r="E15" t="str">
            <v>NERACA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112005</v>
          </cell>
          <cell r="C16">
            <v>0</v>
          </cell>
          <cell r="D16" t="str">
            <v>D</v>
          </cell>
          <cell r="E16" t="str">
            <v>NERACA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113000</v>
          </cell>
          <cell r="C17" t="str">
            <v>P I U T A N G D A G A N G</v>
          </cell>
          <cell r="D17" t="str">
            <v>D</v>
          </cell>
          <cell r="E17" t="str">
            <v>NERACA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114000</v>
          </cell>
          <cell r="C18" t="str">
            <v>P I U T A N G A F I L I A S I</v>
          </cell>
          <cell r="D18" t="str">
            <v>D</v>
          </cell>
          <cell r="E18" t="str">
            <v>NERACA</v>
          </cell>
          <cell r="F18">
            <v>5131258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114001</v>
          </cell>
          <cell r="C19" t="str">
            <v>Piutang affiliasi - PT Kalpataru Investama</v>
          </cell>
          <cell r="D19" t="str">
            <v>D</v>
          </cell>
          <cell r="E19" t="str">
            <v>NERACA</v>
          </cell>
          <cell r="F19">
            <v>1473359.44</v>
          </cell>
          <cell r="G19">
            <v>0</v>
          </cell>
          <cell r="I19">
            <v>0</v>
          </cell>
          <cell r="J19">
            <v>0</v>
          </cell>
          <cell r="K19">
            <v>1250000000</v>
          </cell>
          <cell r="L19">
            <v>412107500</v>
          </cell>
          <cell r="M19">
            <v>837892500</v>
          </cell>
          <cell r="N19">
            <v>0</v>
          </cell>
          <cell r="O19" t="str">
            <v>Ok</v>
          </cell>
          <cell r="P19">
            <v>0</v>
          </cell>
          <cell r="R19">
            <v>0</v>
          </cell>
          <cell r="S19">
            <v>837892500</v>
          </cell>
          <cell r="T19">
            <v>0</v>
          </cell>
          <cell r="U19">
            <v>0</v>
          </cell>
          <cell r="V19">
            <v>0</v>
          </cell>
          <cell r="W19">
            <v>837892500</v>
          </cell>
          <cell r="X19">
            <v>0</v>
          </cell>
        </row>
        <row r="20">
          <cell r="B20">
            <v>114002</v>
          </cell>
          <cell r="C20" t="str">
            <v>PIUTANG AFILIASI - P.T. KALPATARU SAWIT PLANTATION</v>
          </cell>
          <cell r="D20" t="str">
            <v>D</v>
          </cell>
          <cell r="E20" t="str">
            <v>NERACA</v>
          </cell>
          <cell r="F20">
            <v>30536498.399999999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B21">
            <v>114003</v>
          </cell>
          <cell r="C21" t="str">
            <v>PIUTANG AFILIASI - P.T. KUTAI SAWIT PLANTATION</v>
          </cell>
          <cell r="D21" t="str">
            <v>D</v>
          </cell>
          <cell r="E21" t="str">
            <v>NERACA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B22">
            <v>114004</v>
          </cell>
          <cell r="C22" t="str">
            <v>PIUTANG AFILIASI - P.T. MAHAKAM SAWIT PLANTATION</v>
          </cell>
          <cell r="D22" t="str">
            <v>D</v>
          </cell>
          <cell r="E22" t="str">
            <v>NERACA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B23">
            <v>114005</v>
          </cell>
          <cell r="C23" t="str">
            <v>PIUTANG AFILIASI - P.T. MALAYA SAWIT KHATULISTIWA</v>
          </cell>
          <cell r="D23" t="str">
            <v>D</v>
          </cell>
          <cell r="E23" t="str">
            <v>NERACA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B24">
            <v>114006</v>
          </cell>
          <cell r="C24" t="str">
            <v>PIUTANG AFILIASI - P.T. SAWIT KHATULISTIWA PLANTATION</v>
          </cell>
          <cell r="D24" t="str">
            <v>D</v>
          </cell>
          <cell r="E24" t="str">
            <v>NERACA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B25">
            <v>114007</v>
          </cell>
          <cell r="C25" t="str">
            <v>PIUTANG AFILIASI - P.T. KOTA BANGUN PLANTATION</v>
          </cell>
          <cell r="D25" t="str">
            <v>D</v>
          </cell>
          <cell r="E25" t="str">
            <v>NERACA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B26">
            <v>114008</v>
          </cell>
          <cell r="C26" t="str">
            <v>PIUTANG AFILIASI - P.T. KALPATARU INTI BERSAMA</v>
          </cell>
          <cell r="D26" t="str">
            <v>D</v>
          </cell>
          <cell r="E26" t="str">
            <v>NERACA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B27">
            <v>114009</v>
          </cell>
          <cell r="C27" t="str">
            <v>PIUTANG AFILIASI - P.T. PASIR SAWIT PLANTATION</v>
          </cell>
          <cell r="D27" t="str">
            <v>D</v>
          </cell>
          <cell r="E27" t="str">
            <v>NERACA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B28">
            <v>114010</v>
          </cell>
          <cell r="C28" t="str">
            <v>PIUTANG AFILIASI - P.T. KALPATARU BORNEO SEMESTA</v>
          </cell>
          <cell r="D28" t="str">
            <v>D</v>
          </cell>
          <cell r="E28" t="str">
            <v>NERACA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B29">
            <v>114011</v>
          </cell>
          <cell r="C29" t="str">
            <v>PIUTANG AFILIASI - PT. KARTANEGARA INTI UTAMA</v>
          </cell>
          <cell r="D29" t="str">
            <v>D</v>
          </cell>
          <cell r="E29" t="str">
            <v>NERACA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B30">
            <v>114012</v>
          </cell>
          <cell r="C30" t="str">
            <v>PIUTANG AFILIASI - PT. KUTAI INTI UTAMA</v>
          </cell>
          <cell r="D30" t="str">
            <v>D</v>
          </cell>
          <cell r="E30" t="str">
            <v>NERACA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B31">
            <v>114013</v>
          </cell>
          <cell r="C31" t="str">
            <v>PIUTANG AFILIASI - P.T. KALPATARU INTI BERSAMA</v>
          </cell>
          <cell r="D31" t="str">
            <v>D</v>
          </cell>
          <cell r="E31" t="str">
            <v>NERACA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B32">
            <v>114100</v>
          </cell>
          <cell r="C32" t="str">
            <v>PIUTANG BP. BURHANUDDIN</v>
          </cell>
          <cell r="D32" t="str">
            <v>D</v>
          </cell>
          <cell r="E32" t="str">
            <v>NERACA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B33">
            <v>115000</v>
          </cell>
          <cell r="C33" t="str">
            <v>PIUTANG SEMENTARA - KASBON</v>
          </cell>
          <cell r="D33" t="str">
            <v>D</v>
          </cell>
          <cell r="E33" t="str">
            <v>NERACA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B34">
            <v>115001</v>
          </cell>
          <cell r="C34" t="str">
            <v>PIUTANG SEMENTARA - KAS BON (TONY A)</v>
          </cell>
          <cell r="D34" t="str">
            <v>D</v>
          </cell>
          <cell r="E34" t="str">
            <v>NERACA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B35">
            <v>115002</v>
          </cell>
          <cell r="C35" t="str">
            <v>PIUTANG SEMENTARA - KAS BON (SAID R)</v>
          </cell>
          <cell r="D35" t="str">
            <v>D</v>
          </cell>
          <cell r="E35" t="str">
            <v>NERACA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B36">
            <v>115003</v>
          </cell>
          <cell r="C36" t="str">
            <v>PIUTANG SEMENTARA - KAS BON (YULIANTO)</v>
          </cell>
          <cell r="D36" t="str">
            <v>D</v>
          </cell>
          <cell r="E36" t="str">
            <v>NERACA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B37">
            <v>115004</v>
          </cell>
          <cell r="C37" t="str">
            <v>PIUTANG SEMENTARA - KAS BON (ERWANTO)</v>
          </cell>
          <cell r="D37" t="str">
            <v>D</v>
          </cell>
          <cell r="E37" t="str">
            <v>NERACA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B38">
            <v>115005</v>
          </cell>
          <cell r="C38" t="str">
            <v>PIUTANG SEMENTARA - KASBON (BUDI MR)</v>
          </cell>
          <cell r="D38" t="str">
            <v>D</v>
          </cell>
          <cell r="E38" t="str">
            <v>NERACA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B39">
            <v>115006</v>
          </cell>
          <cell r="C39" t="str">
            <v>PIUTANG SEMENTARA - KAS BON (BURHANUDDIN)</v>
          </cell>
          <cell r="D39" t="str">
            <v>D</v>
          </cell>
          <cell r="E39" t="str">
            <v>NERACA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B40">
            <v>115007</v>
          </cell>
          <cell r="C40" t="str">
            <v>PIUTANG SEMENTARA - KAS BON (SUPRADTO)</v>
          </cell>
          <cell r="D40" t="str">
            <v>D</v>
          </cell>
          <cell r="E40" t="str">
            <v>NERACA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B41">
            <v>115008</v>
          </cell>
          <cell r="C41" t="str">
            <v>PIUTANG SEMENTARA - KAS BON (KAS TENGGARONG)</v>
          </cell>
          <cell r="D41" t="str">
            <v>D</v>
          </cell>
          <cell r="E41" t="str">
            <v>NERACA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>
            <v>115009</v>
          </cell>
          <cell r="C42" t="str">
            <v>PIUTANG SEMENTARA - KAS BON (TRISNO)</v>
          </cell>
          <cell r="D42" t="str">
            <v>D</v>
          </cell>
          <cell r="E42" t="str">
            <v>NERACA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B43">
            <v>115010</v>
          </cell>
          <cell r="C43" t="str">
            <v>PIUTANG SEMENTARA - KASBON (AHMAD)</v>
          </cell>
          <cell r="D43" t="str">
            <v>D</v>
          </cell>
          <cell r="E43" t="str">
            <v>NERACA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B44">
            <v>115100</v>
          </cell>
          <cell r="C44" t="str">
            <v>PIUTANG KARYAWAN</v>
          </cell>
          <cell r="D44" t="str">
            <v>D</v>
          </cell>
          <cell r="E44" t="str">
            <v>NERACA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B45">
            <v>115400</v>
          </cell>
          <cell r="C45" t="str">
            <v>Piutang lain-lain</v>
          </cell>
          <cell r="D45" t="str">
            <v>D</v>
          </cell>
          <cell r="E45" t="str">
            <v>NERACA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B46">
            <v>115500</v>
          </cell>
          <cell r="C46" t="str">
            <v>Piutang pada pemegang saham</v>
          </cell>
          <cell r="D46" t="str">
            <v>D</v>
          </cell>
          <cell r="E46" t="str">
            <v>NERACA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B47">
            <v>116000</v>
          </cell>
          <cell r="C47" t="str">
            <v>PERSEDIAAN</v>
          </cell>
          <cell r="D47" t="str">
            <v>D</v>
          </cell>
          <cell r="E47" t="str">
            <v>NERACA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B48">
            <v>116100</v>
          </cell>
          <cell r="C48" t="str">
            <v>PERSEDIAAN BARANG JADI</v>
          </cell>
          <cell r="D48" t="str">
            <v>D</v>
          </cell>
          <cell r="E48" t="str">
            <v>NERACA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B49">
            <v>116200</v>
          </cell>
          <cell r="C49" t="str">
            <v>PERSEDIAAN BARANG DALAM PROSES</v>
          </cell>
          <cell r="D49" t="str">
            <v>D</v>
          </cell>
          <cell r="E49" t="str">
            <v>NERACA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B50">
            <v>116310</v>
          </cell>
          <cell r="C50" t="str">
            <v>PERSEDIAAN BAHAN BAKU - POHON</v>
          </cell>
          <cell r="D50" t="str">
            <v>D</v>
          </cell>
          <cell r="E50" t="str">
            <v>NERACA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B51">
            <v>116320</v>
          </cell>
          <cell r="C51" t="str">
            <v>PERSEDIAAN BAHAN BAKU - BIBIT / BENIH</v>
          </cell>
          <cell r="D51" t="str">
            <v>D</v>
          </cell>
          <cell r="E51" t="str">
            <v>NERACA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B52">
            <v>116400</v>
          </cell>
          <cell r="C52" t="str">
            <v>PERSEDIAAN SPARE PARTS</v>
          </cell>
          <cell r="D52" t="str">
            <v>D</v>
          </cell>
          <cell r="E52" t="str">
            <v>NERACA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B53">
            <v>116500</v>
          </cell>
          <cell r="C53" t="str">
            <v>PERSEDIAAN BAHAN PENOLONG</v>
          </cell>
          <cell r="D53" t="str">
            <v>D</v>
          </cell>
          <cell r="E53" t="str">
            <v>NERACA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B54">
            <v>116600</v>
          </cell>
          <cell r="C54" t="str">
            <v>PERSEDIAAN SUPPLIES KANTOR</v>
          </cell>
          <cell r="D54" t="str">
            <v>D</v>
          </cell>
          <cell r="E54" t="str">
            <v>NERACA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B55">
            <v>117000</v>
          </cell>
          <cell r="C55" t="str">
            <v>UANG MUKA</v>
          </cell>
          <cell r="D55" t="str">
            <v>D</v>
          </cell>
          <cell r="E55" t="str">
            <v>NERACA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B56">
            <v>117001</v>
          </cell>
          <cell r="C56" t="str">
            <v>ASURANSI DIBAYAR DIMUKA</v>
          </cell>
          <cell r="D56" t="str">
            <v>D</v>
          </cell>
          <cell r="E56" t="str">
            <v>NERACA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B57">
            <v>117002</v>
          </cell>
          <cell r="C57" t="str">
            <v>UANG MUKA - PERIZINAN</v>
          </cell>
          <cell r="D57" t="str">
            <v>D</v>
          </cell>
          <cell r="E57" t="str">
            <v>NERACA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B58">
            <v>117003</v>
          </cell>
          <cell r="C58" t="str">
            <v>UANG MUKA - AMDAL / STUDI KELAYAKAN</v>
          </cell>
          <cell r="D58" t="str">
            <v>D</v>
          </cell>
          <cell r="E58" t="str">
            <v>NERACA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B59">
            <v>117004</v>
          </cell>
          <cell r="C59" t="str">
            <v>UANG MUKA - KONSULTAN</v>
          </cell>
          <cell r="D59" t="str">
            <v>D</v>
          </cell>
          <cell r="E59" t="str">
            <v>NERACA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B60">
            <v>118000</v>
          </cell>
          <cell r="C60" t="str">
            <v>UANG MUKA PAJAK</v>
          </cell>
          <cell r="D60" t="str">
            <v>D</v>
          </cell>
          <cell r="E60" t="str">
            <v>NERACA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B61">
            <v>118001</v>
          </cell>
          <cell r="C61" t="str">
            <v>UANG MUKA PAJAK - PPh PASAL 21</v>
          </cell>
          <cell r="D61" t="str">
            <v>D</v>
          </cell>
          <cell r="E61" t="str">
            <v>NERACA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B62">
            <v>118002</v>
          </cell>
          <cell r="C62" t="str">
            <v>UANG MUKA PAJAK - PPh PASAL 22</v>
          </cell>
          <cell r="D62" t="str">
            <v>D</v>
          </cell>
          <cell r="E62" t="str">
            <v>NERACA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B63">
            <v>118003</v>
          </cell>
          <cell r="C63" t="str">
            <v>UANG MUKA PAJAK - PPh PASAL 23</v>
          </cell>
          <cell r="D63" t="str">
            <v>D</v>
          </cell>
          <cell r="E63" t="str">
            <v>NERACA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B64">
            <v>118004</v>
          </cell>
          <cell r="C64" t="str">
            <v>UANG MUKA PAJAK - PPh PASAL 25 BADAN</v>
          </cell>
          <cell r="D64" t="str">
            <v>D</v>
          </cell>
          <cell r="E64" t="str">
            <v>NERACA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B65">
            <v>118005</v>
          </cell>
          <cell r="C65" t="str">
            <v>UANG MUKA PAJAK - PPN KELUARAN</v>
          </cell>
          <cell r="D65" t="str">
            <v>D</v>
          </cell>
          <cell r="E65" t="str">
            <v>NERACA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B66">
            <v>118006</v>
          </cell>
          <cell r="C66" t="str">
            <v>UANG MUKA PAJAK - PAJAK BUMI BANGUNAN</v>
          </cell>
          <cell r="D66" t="str">
            <v>D</v>
          </cell>
          <cell r="E66" t="str">
            <v>NERACA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B67">
            <v>118007</v>
          </cell>
          <cell r="C67" t="str">
            <v>UANG MUKA PAJAK - PPh PASAL 29</v>
          </cell>
          <cell r="D67" t="str">
            <v>D</v>
          </cell>
          <cell r="E67" t="str">
            <v>NERACA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B68">
            <v>118008</v>
          </cell>
          <cell r="C68" t="str">
            <v>UANG MUKA PAJAK - PPh PASAL 25 PRIBADI</v>
          </cell>
          <cell r="D68" t="str">
            <v>D</v>
          </cell>
          <cell r="E68" t="str">
            <v>NERACA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B69">
            <v>119000</v>
          </cell>
          <cell r="C69" t="str">
            <v>UM PEMBELIAN AKTIVA TETAP</v>
          </cell>
          <cell r="D69" t="str">
            <v>D</v>
          </cell>
          <cell r="E69" t="str">
            <v>NERACA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B70">
            <v>119500</v>
          </cell>
          <cell r="C70" t="str">
            <v>Biaya yang ditangguhkan - Biaya pra operasi</v>
          </cell>
          <cell r="D70" t="str">
            <v>D</v>
          </cell>
          <cell r="E70" t="str">
            <v>NERACA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B71">
            <v>119600</v>
          </cell>
          <cell r="C71" t="str">
            <v>Biaya yang ditangguhan - Kompensasi lahan</v>
          </cell>
          <cell r="D71" t="str">
            <v>D</v>
          </cell>
          <cell r="E71" t="str">
            <v>NERACA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B72">
            <v>119700</v>
          </cell>
          <cell r="C72" t="str">
            <v>Biaya yang ditangguhan - Perijinan/legal</v>
          </cell>
          <cell r="D72" t="str">
            <v>D</v>
          </cell>
          <cell r="E72" t="str">
            <v>NERACA</v>
          </cell>
          <cell r="I72">
            <v>0</v>
          </cell>
          <cell r="J72">
            <v>0</v>
          </cell>
          <cell r="K72">
            <v>265107500</v>
          </cell>
          <cell r="L72">
            <v>0</v>
          </cell>
          <cell r="M72">
            <v>265107500</v>
          </cell>
          <cell r="N72">
            <v>0</v>
          </cell>
          <cell r="S72">
            <v>265107500</v>
          </cell>
          <cell r="T72">
            <v>0</v>
          </cell>
          <cell r="U72">
            <v>0</v>
          </cell>
          <cell r="V72">
            <v>0</v>
          </cell>
          <cell r="W72">
            <v>265107500</v>
          </cell>
          <cell r="X72">
            <v>0</v>
          </cell>
        </row>
        <row r="73">
          <cell r="B73">
            <v>119800</v>
          </cell>
          <cell r="C73" t="str">
            <v>Biaya yang ditangguhan - Pengeboran</v>
          </cell>
          <cell r="D73" t="str">
            <v>D</v>
          </cell>
          <cell r="E73" t="str">
            <v>NERACA</v>
          </cell>
          <cell r="I73">
            <v>0</v>
          </cell>
          <cell r="J73">
            <v>0</v>
          </cell>
          <cell r="K73">
            <v>147000000</v>
          </cell>
          <cell r="L73">
            <v>0</v>
          </cell>
          <cell r="M73">
            <v>147000000</v>
          </cell>
          <cell r="N73">
            <v>0</v>
          </cell>
          <cell r="S73">
            <v>147000000</v>
          </cell>
          <cell r="T73">
            <v>0</v>
          </cell>
          <cell r="U73">
            <v>0</v>
          </cell>
          <cell r="V73">
            <v>0</v>
          </cell>
          <cell r="W73">
            <v>147000000</v>
          </cell>
          <cell r="X73">
            <v>0</v>
          </cell>
        </row>
        <row r="74">
          <cell r="B74">
            <v>120000</v>
          </cell>
          <cell r="C74" t="str">
            <v>AKTIVA TETAP</v>
          </cell>
          <cell r="D74" t="str">
            <v>D</v>
          </cell>
          <cell r="E74" t="str">
            <v>NERACA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B75">
            <v>121000</v>
          </cell>
          <cell r="C75" t="str">
            <v>TANAH - KEBUN</v>
          </cell>
          <cell r="D75" t="str">
            <v>D</v>
          </cell>
          <cell r="E75" t="str">
            <v>NERACA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B76">
            <v>122000</v>
          </cell>
          <cell r="C76" t="str">
            <v>BANGUNAN</v>
          </cell>
          <cell r="D76" t="str">
            <v>D</v>
          </cell>
          <cell r="E76" t="str">
            <v>NERACA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B77">
            <v>123000</v>
          </cell>
          <cell r="C77" t="str">
            <v>MESIN</v>
          </cell>
          <cell r="D77" t="str">
            <v>D</v>
          </cell>
          <cell r="E77" t="str">
            <v>NERACA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B78">
            <v>124000</v>
          </cell>
          <cell r="C78" t="str">
            <v>KENDARAAN</v>
          </cell>
          <cell r="D78" t="str">
            <v>D</v>
          </cell>
          <cell r="E78" t="str">
            <v>NERACA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B79">
            <v>125000</v>
          </cell>
          <cell r="C79" t="str">
            <v>PERALATAN KANTOR</v>
          </cell>
          <cell r="D79" t="str">
            <v>D</v>
          </cell>
          <cell r="E79" t="str">
            <v>NERACA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B80">
            <v>125100</v>
          </cell>
          <cell r="C80" t="str">
            <v>PERALATAN MESS</v>
          </cell>
          <cell r="D80" t="str">
            <v>D</v>
          </cell>
          <cell r="E80" t="str">
            <v>NERACA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B81">
            <v>126000</v>
          </cell>
          <cell r="C81" t="str">
            <v>AKUMULASI PENYUSUTAN - BANGUNAN</v>
          </cell>
          <cell r="D81" t="str">
            <v>D</v>
          </cell>
          <cell r="E81" t="str">
            <v>NERACA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B82">
            <v>127000</v>
          </cell>
          <cell r="C82" t="str">
            <v>AKUMULASI PENYUSUTAN - MESIN</v>
          </cell>
          <cell r="D82" t="str">
            <v>D</v>
          </cell>
          <cell r="E82" t="str">
            <v>NERACA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B83">
            <v>128000</v>
          </cell>
          <cell r="C83" t="str">
            <v>AKUMULASI PENYUSUTAN - KENDARAAN</v>
          </cell>
          <cell r="D83" t="str">
            <v>D</v>
          </cell>
          <cell r="E83" t="str">
            <v>NERACA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B84">
            <v>129000</v>
          </cell>
          <cell r="C84" t="str">
            <v>AKUMULASI PENYUSUTAN - PERALATAN KANTOR</v>
          </cell>
          <cell r="D84" t="str">
            <v>D</v>
          </cell>
          <cell r="E84" t="str">
            <v>NERACA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B85">
            <v>129100</v>
          </cell>
          <cell r="C85" t="str">
            <v>AKUMULASI PENYUSUTAN - PERALATAN MESS</v>
          </cell>
          <cell r="D85" t="str">
            <v>D</v>
          </cell>
          <cell r="E85" t="str">
            <v>NERACA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B86">
            <v>211000</v>
          </cell>
          <cell r="C86" t="str">
            <v>HUTANG DAGANG</v>
          </cell>
          <cell r="D86" t="str">
            <v>D</v>
          </cell>
          <cell r="E86" t="str">
            <v>NERACA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B87">
            <v>212000</v>
          </cell>
          <cell r="C87" t="str">
            <v>HUTANG AFILIASI</v>
          </cell>
          <cell r="D87" t="str">
            <v>D</v>
          </cell>
          <cell r="E87" t="str">
            <v>NERACA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</row>
        <row r="88">
          <cell r="B88">
            <v>212001</v>
          </cell>
          <cell r="C88" t="str">
            <v>Utang affiliasi - PT Kalpataru Investama</v>
          </cell>
          <cell r="D88" t="str">
            <v>D</v>
          </cell>
          <cell r="E88" t="str">
            <v>NERACA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 t="str">
            <v>OK</v>
          </cell>
          <cell r="P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B89">
            <v>212002</v>
          </cell>
          <cell r="C89" t="str">
            <v>HUTANG AFILIASI - P.T. KALPATARU SEMESTA</v>
          </cell>
          <cell r="D89" t="str">
            <v>D</v>
          </cell>
          <cell r="E89" t="str">
            <v>NERACA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B90">
            <v>212003</v>
          </cell>
          <cell r="C90" t="str">
            <v>HUTANG AFILIASI - P.T. KALPATARU SAWIT PLANTATION</v>
          </cell>
          <cell r="D90" t="str">
            <v>D</v>
          </cell>
          <cell r="E90" t="str">
            <v>NERACA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B91">
            <v>212004</v>
          </cell>
          <cell r="C91" t="str">
            <v>HUTANG AFILIASI - P.T. MAHAKAM SAWIT PLANTATION</v>
          </cell>
          <cell r="D91" t="str">
            <v>D</v>
          </cell>
          <cell r="E91" t="str">
            <v>NERACA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B92">
            <v>212005</v>
          </cell>
          <cell r="C92" t="str">
            <v>HUTANG AFILIASI - P.T. MALAYA SAWIT KHATULISTIWA</v>
          </cell>
          <cell r="D92" t="str">
            <v>D</v>
          </cell>
          <cell r="E92" t="str">
            <v>NERACA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B93">
            <v>212006</v>
          </cell>
          <cell r="C93" t="str">
            <v>HUTANG AFILIASI - P.T. SAWIT KHATULISTIWA PLANTATION</v>
          </cell>
          <cell r="D93" t="str">
            <v>D</v>
          </cell>
          <cell r="E93" t="str">
            <v>NERACA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B94">
            <v>212007</v>
          </cell>
          <cell r="C94" t="str">
            <v>HUTANG AFILIASI - P.T. KOTA BANGUN PLANTATION</v>
          </cell>
          <cell r="D94" t="str">
            <v>D</v>
          </cell>
          <cell r="E94" t="str">
            <v>NERACA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B95">
            <v>212008</v>
          </cell>
          <cell r="C95" t="str">
            <v>HUTANG AFILIASI - P.T. KALPATARU INTI BERSAMA</v>
          </cell>
          <cell r="D95" t="str">
            <v>D</v>
          </cell>
          <cell r="E95" t="str">
            <v>NERACA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</row>
        <row r="96">
          <cell r="B96">
            <v>212009</v>
          </cell>
          <cell r="C96" t="str">
            <v>HUTANG AFILIASI - P.T. PASIR SAWIT PLANTATION</v>
          </cell>
          <cell r="D96" t="str">
            <v>D</v>
          </cell>
          <cell r="E96" t="str">
            <v>NERACA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B97">
            <v>212010</v>
          </cell>
          <cell r="C97" t="str">
            <v>HUTANG AFILIASI - P.T. KALPATARU BORNEO SEMESTA</v>
          </cell>
          <cell r="D97" t="str">
            <v>D</v>
          </cell>
          <cell r="E97" t="str">
            <v>NERACA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B98">
            <v>212011</v>
          </cell>
          <cell r="C98" t="str">
            <v>HUTANG AFILIASI - PT. KARTANEGARA INTI UTAMA</v>
          </cell>
          <cell r="D98" t="str">
            <v>D</v>
          </cell>
          <cell r="E98" t="str">
            <v>NERACA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B99">
            <v>212012</v>
          </cell>
          <cell r="C99" t="str">
            <v>HUTANG AFILIASI - PT. KUTAI INTI UTAMA</v>
          </cell>
          <cell r="D99" t="str">
            <v>D</v>
          </cell>
          <cell r="E99" t="str">
            <v>NERACA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B100">
            <v>212013</v>
          </cell>
          <cell r="C100" t="str">
            <v>HUTANG PT. FELDA</v>
          </cell>
          <cell r="D100" t="str">
            <v>D</v>
          </cell>
          <cell r="E100" t="str">
            <v>NERACA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B101">
            <v>212014</v>
          </cell>
          <cell r="C101" t="str">
            <v>HUTANG PT. KARSIMA UTAMA KARYA</v>
          </cell>
          <cell r="D101" t="str">
            <v>D</v>
          </cell>
          <cell r="E101" t="str">
            <v>NERACA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B102">
            <v>213000</v>
          </cell>
          <cell r="C102" t="str">
            <v>HUTANG PAJAK</v>
          </cell>
          <cell r="D102" t="str">
            <v>D</v>
          </cell>
          <cell r="E102" t="str">
            <v>NERACA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B103">
            <v>213001</v>
          </cell>
          <cell r="C103" t="str">
            <v>HUTANG PAJAK - PPh PASAL 21</v>
          </cell>
          <cell r="D103" t="str">
            <v>D</v>
          </cell>
          <cell r="E103" t="str">
            <v>NERACA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B104">
            <v>213002</v>
          </cell>
          <cell r="C104" t="str">
            <v>HUTANG PAJAK - PPh PASAL 22 IMPORT</v>
          </cell>
          <cell r="D104" t="str">
            <v>D</v>
          </cell>
          <cell r="E104" t="str">
            <v>NERACA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B105">
            <v>213003</v>
          </cell>
          <cell r="C105" t="str">
            <v>HUTANG PAJAK - PPh PASAL 23</v>
          </cell>
          <cell r="D105" t="str">
            <v>D</v>
          </cell>
          <cell r="E105" t="str">
            <v>NERACA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B106">
            <v>213004</v>
          </cell>
          <cell r="C106" t="str">
            <v>HUTANG PAJAK - PPh PASAL 25 BADAN</v>
          </cell>
          <cell r="D106" t="str">
            <v>D</v>
          </cell>
          <cell r="E106" t="str">
            <v>NERACA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B107">
            <v>213005</v>
          </cell>
          <cell r="C107" t="str">
            <v>HUTANG PAJAK - PPN MASUKAN</v>
          </cell>
          <cell r="D107" t="str">
            <v>D</v>
          </cell>
          <cell r="E107" t="str">
            <v>NERACA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B108">
            <v>213006</v>
          </cell>
          <cell r="C108" t="str">
            <v>HUTANG PAJAK - PAJAK BUMI BANGUNAN</v>
          </cell>
          <cell r="D108" t="str">
            <v>D</v>
          </cell>
          <cell r="E108" t="str">
            <v>NERACA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</row>
        <row r="109">
          <cell r="B109">
            <v>213007</v>
          </cell>
          <cell r="C109" t="str">
            <v>HUTANG PAJAK - PPh PASAL 29</v>
          </cell>
          <cell r="D109" t="str">
            <v>D</v>
          </cell>
          <cell r="E109" t="str">
            <v>NERACA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B110">
            <v>214000</v>
          </cell>
          <cell r="C110" t="str">
            <v>HUTANG LAIN-LAIN</v>
          </cell>
          <cell r="D110" t="str">
            <v>D</v>
          </cell>
          <cell r="E110" t="str">
            <v>NERACA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B111">
            <v>215000</v>
          </cell>
          <cell r="C111" t="str">
            <v>HUTANG PADA PEMEGANG SAHAM</v>
          </cell>
          <cell r="D111" t="str">
            <v>D</v>
          </cell>
          <cell r="E111" t="str">
            <v>NERACA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B112">
            <v>220000</v>
          </cell>
          <cell r="C112" t="str">
            <v>HUTANG JANGKA PANJANG</v>
          </cell>
          <cell r="D112" t="str">
            <v>D</v>
          </cell>
          <cell r="E112" t="str">
            <v>NERACA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B113">
            <v>221000</v>
          </cell>
          <cell r="C113" t="str">
            <v>HUTANG - P.T. KALPATARU INVESTAMA</v>
          </cell>
          <cell r="D113" t="str">
            <v>D</v>
          </cell>
          <cell r="E113" t="str">
            <v>NERACA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B114">
            <v>300000</v>
          </cell>
          <cell r="C114" t="str">
            <v>EKUITAS</v>
          </cell>
          <cell r="D114" t="str">
            <v>D</v>
          </cell>
          <cell r="E114" t="str">
            <v>NERACA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B115">
            <v>310000</v>
          </cell>
          <cell r="C115" t="str">
            <v>MODAL SAHAM</v>
          </cell>
          <cell r="D115" t="str">
            <v>D</v>
          </cell>
          <cell r="E115" t="str">
            <v>NERACA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</row>
        <row r="116">
          <cell r="B116">
            <v>310100</v>
          </cell>
          <cell r="C116" t="str">
            <v>Modal saham - Didit Yunanto Eko Manu</v>
          </cell>
          <cell r="D116" t="str">
            <v>D</v>
          </cell>
          <cell r="E116" t="str">
            <v>NERACA</v>
          </cell>
          <cell r="I116">
            <v>0</v>
          </cell>
          <cell r="J116">
            <v>0</v>
          </cell>
          <cell r="K116">
            <v>987000000</v>
          </cell>
          <cell r="L116">
            <v>987000000</v>
          </cell>
          <cell r="M116">
            <v>0</v>
          </cell>
          <cell r="N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B117">
            <v>310200</v>
          </cell>
          <cell r="C117" t="str">
            <v>Modal saham - Tedy Novanandita</v>
          </cell>
          <cell r="D117" t="str">
            <v>D</v>
          </cell>
          <cell r="E117" t="str">
            <v>NERACA</v>
          </cell>
          <cell r="I117">
            <v>0</v>
          </cell>
          <cell r="J117">
            <v>0</v>
          </cell>
          <cell r="K117">
            <v>263000000</v>
          </cell>
          <cell r="L117">
            <v>263000000</v>
          </cell>
          <cell r="M117">
            <v>0</v>
          </cell>
          <cell r="N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B118">
            <v>310300</v>
          </cell>
          <cell r="C118" t="str">
            <v>Modal saham - PT Kalpataru Investama</v>
          </cell>
          <cell r="D118" t="str">
            <v>D</v>
          </cell>
          <cell r="E118" t="str">
            <v>NERACA</v>
          </cell>
          <cell r="I118">
            <v>0</v>
          </cell>
          <cell r="J118">
            <v>0</v>
          </cell>
          <cell r="K118">
            <v>0</v>
          </cell>
          <cell r="L118">
            <v>1187000000</v>
          </cell>
          <cell r="M118">
            <v>0</v>
          </cell>
          <cell r="N118">
            <v>1187000000</v>
          </cell>
          <cell r="S118">
            <v>0</v>
          </cell>
          <cell r="T118">
            <v>1187000000</v>
          </cell>
          <cell r="U118">
            <v>0</v>
          </cell>
          <cell r="V118">
            <v>0</v>
          </cell>
          <cell r="W118">
            <v>0</v>
          </cell>
          <cell r="X118">
            <v>1187000000</v>
          </cell>
        </row>
        <row r="119">
          <cell r="B119">
            <v>310400</v>
          </cell>
          <cell r="C119" t="str">
            <v>Modal saham - Ir. Burhanuddin</v>
          </cell>
          <cell r="D119" t="str">
            <v>D</v>
          </cell>
          <cell r="E119" t="str">
            <v>NERACA</v>
          </cell>
          <cell r="I119">
            <v>0</v>
          </cell>
          <cell r="J119">
            <v>0</v>
          </cell>
          <cell r="K119">
            <v>0</v>
          </cell>
          <cell r="L119">
            <v>63000000</v>
          </cell>
          <cell r="M119">
            <v>0</v>
          </cell>
          <cell r="N119">
            <v>63000000</v>
          </cell>
          <cell r="S119">
            <v>0</v>
          </cell>
          <cell r="T119">
            <v>63000000</v>
          </cell>
          <cell r="U119">
            <v>0</v>
          </cell>
          <cell r="V119">
            <v>0</v>
          </cell>
          <cell r="W119">
            <v>0</v>
          </cell>
          <cell r="X119">
            <v>63000000</v>
          </cell>
        </row>
        <row r="120">
          <cell r="B120">
            <v>320000</v>
          </cell>
          <cell r="C120" t="str">
            <v>Laba ditahan</v>
          </cell>
          <cell r="D120" t="str">
            <v>D</v>
          </cell>
          <cell r="E120" t="str">
            <v>NERACA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B121">
            <v>320001</v>
          </cell>
          <cell r="C121" t="str">
            <v>Laba/ (rugi) berjalan</v>
          </cell>
          <cell r="D121" t="str">
            <v>D</v>
          </cell>
          <cell r="E121" t="str">
            <v>NERACA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B122">
            <v>400000</v>
          </cell>
          <cell r="C122" t="str">
            <v>PENDAPATAN</v>
          </cell>
          <cell r="D122" t="str">
            <v>D</v>
          </cell>
          <cell r="E122" t="str">
            <v>NERACA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B123">
            <v>410000</v>
          </cell>
          <cell r="C123" t="str">
            <v>PENJUALAN - CPO</v>
          </cell>
          <cell r="D123" t="str">
            <v>D</v>
          </cell>
          <cell r="E123" t="str">
            <v>NERACA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B124">
            <v>500000</v>
          </cell>
          <cell r="C124" t="str">
            <v>HARGA POKOK PENJUALAN - PRODUKSI</v>
          </cell>
          <cell r="D124" t="str">
            <v>D</v>
          </cell>
          <cell r="E124" t="str">
            <v>NERACA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B125">
            <v>510000</v>
          </cell>
          <cell r="C125" t="str">
            <v>PEMAKAIAN BAHAN BAKU</v>
          </cell>
          <cell r="D125" t="str">
            <v>D</v>
          </cell>
          <cell r="E125" t="str">
            <v>NERACA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</row>
        <row r="126">
          <cell r="B126">
            <v>520000</v>
          </cell>
          <cell r="C126" t="str">
            <v>TENAGA KERJA LANGSUNG</v>
          </cell>
          <cell r="D126" t="str">
            <v>D</v>
          </cell>
          <cell r="E126" t="str">
            <v>NERACA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B127">
            <v>530000</v>
          </cell>
          <cell r="C127" t="str">
            <v>BIAYA OVERHEAD PABRIK</v>
          </cell>
          <cell r="D127" t="str">
            <v>D</v>
          </cell>
          <cell r="E127" t="str">
            <v>NERACA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  <row r="128">
          <cell r="B128">
            <v>540000</v>
          </cell>
          <cell r="C128" t="str">
            <v>PERSEDIAAN AWAL BARANG DALAM PROSES</v>
          </cell>
          <cell r="D128" t="str">
            <v>D</v>
          </cell>
          <cell r="E128" t="str">
            <v>NERACA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</row>
        <row r="129">
          <cell r="B129">
            <v>550000</v>
          </cell>
          <cell r="C129" t="str">
            <v>PERSEDIAAN AKHIR BARANG DALAM PROSES</v>
          </cell>
          <cell r="D129" t="str">
            <v>D</v>
          </cell>
          <cell r="E129" t="str">
            <v>NERACA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</row>
        <row r="130">
          <cell r="B130">
            <v>560000</v>
          </cell>
          <cell r="C130" t="str">
            <v>PERSEDIAAN AWAL BARANG JADI</v>
          </cell>
          <cell r="D130" t="str">
            <v>D</v>
          </cell>
          <cell r="E130" t="str">
            <v>NERACA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</row>
        <row r="131">
          <cell r="B131">
            <v>570000</v>
          </cell>
          <cell r="C131" t="str">
            <v>PERSEDIAAN AKHIR BARANG JADI</v>
          </cell>
          <cell r="D131" t="str">
            <v>D</v>
          </cell>
          <cell r="E131" t="str">
            <v>NERACA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</row>
        <row r="132">
          <cell r="B132">
            <v>600000</v>
          </cell>
          <cell r="C132" t="str">
            <v>BIAYA</v>
          </cell>
          <cell r="D132" t="str">
            <v>D</v>
          </cell>
          <cell r="E132" t="str">
            <v>NERACA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</row>
        <row r="133">
          <cell r="B133">
            <v>610000</v>
          </cell>
          <cell r="C133" t="str">
            <v>BIAYA ADMINISTRASI DAN UMUM</v>
          </cell>
          <cell r="D133" t="str">
            <v>D</v>
          </cell>
          <cell r="E133" t="str">
            <v>NERACA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</row>
        <row r="134">
          <cell r="B134">
            <v>611101</v>
          </cell>
          <cell r="C134" t="str">
            <v>Biaya gaji dan tunjangan</v>
          </cell>
          <cell r="D134" t="str">
            <v>D</v>
          </cell>
          <cell r="E134" t="str">
            <v>NERACA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</row>
        <row r="135">
          <cell r="B135">
            <v>611102</v>
          </cell>
          <cell r="C135" t="str">
            <v>BIAYA HONORARIUM</v>
          </cell>
          <cell r="D135" t="str">
            <v>D</v>
          </cell>
          <cell r="E135" t="str">
            <v>NERACA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</row>
        <row r="136">
          <cell r="B136">
            <v>611103</v>
          </cell>
          <cell r="C136" t="str">
            <v>BIAYA PROFESIONAL FEE (AUDIT)</v>
          </cell>
          <cell r="D136" t="str">
            <v>D</v>
          </cell>
          <cell r="E136" t="str">
            <v>NERACA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B137">
            <v>611104</v>
          </cell>
          <cell r="C137" t="str">
            <v>BIAYA TUNJANGAN KESEHATAN / MEDIS</v>
          </cell>
          <cell r="D137" t="str">
            <v>D</v>
          </cell>
          <cell r="E137" t="str">
            <v>NERACA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B138">
            <v>611105</v>
          </cell>
          <cell r="C138" t="str">
            <v>BIAYA UANG SAKU (MAKAN)</v>
          </cell>
          <cell r="D138" t="str">
            <v>D</v>
          </cell>
          <cell r="E138" t="str">
            <v>NERACA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B139">
            <v>611106</v>
          </cell>
          <cell r="C139" t="str">
            <v>Biaya PPh psl 21 karyawan</v>
          </cell>
          <cell r="D139" t="str">
            <v>D</v>
          </cell>
          <cell r="E139" t="str">
            <v>NERACA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B140">
            <v>611107</v>
          </cell>
          <cell r="C140" t="str">
            <v>BIAYA TUNJANGAN PENDIDIKAN</v>
          </cell>
          <cell r="D140" t="str">
            <v>D</v>
          </cell>
          <cell r="E140" t="str">
            <v>NERACA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</row>
        <row r="141">
          <cell r="B141">
            <v>611108</v>
          </cell>
          <cell r="C141" t="str">
            <v>BIAYA TUNJANGAN LAINNYA</v>
          </cell>
          <cell r="D141" t="str">
            <v>D</v>
          </cell>
          <cell r="E141" t="str">
            <v>NERACA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</row>
        <row r="142">
          <cell r="B142">
            <v>611109</v>
          </cell>
          <cell r="C142" t="str">
            <v>BIAYA UPAH PEKERJA HARIAN</v>
          </cell>
          <cell r="D142" t="str">
            <v>D</v>
          </cell>
          <cell r="E142" t="str">
            <v>NERACA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</row>
        <row r="143">
          <cell r="B143">
            <v>611110</v>
          </cell>
          <cell r="C143" t="str">
            <v>BIAYA UPAH LEMBUR PEKERJA HARIAN</v>
          </cell>
          <cell r="D143" t="str">
            <v>D</v>
          </cell>
          <cell r="E143" t="str">
            <v>NERACA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</row>
        <row r="144">
          <cell r="B144">
            <v>611111</v>
          </cell>
          <cell r="C144" t="str">
            <v>BIAYA CATERING</v>
          </cell>
          <cell r="D144" t="str">
            <v>D</v>
          </cell>
          <cell r="E144" t="str">
            <v>NERACA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</row>
        <row r="145">
          <cell r="B145">
            <v>611112</v>
          </cell>
          <cell r="C145" t="str">
            <v>BIAYA TUNJANGAN PULSA TELEPON</v>
          </cell>
          <cell r="D145" t="str">
            <v>D</v>
          </cell>
          <cell r="E145" t="str">
            <v>NERACA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</row>
        <row r="146">
          <cell r="B146">
            <v>611113</v>
          </cell>
          <cell r="C146" t="str">
            <v>BIAYA JAMSOSTEK</v>
          </cell>
          <cell r="D146" t="str">
            <v>D</v>
          </cell>
          <cell r="E146" t="str">
            <v>NERACA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</row>
        <row r="147">
          <cell r="B147">
            <v>611114</v>
          </cell>
          <cell r="C147" t="str">
            <v>BIAYA THR</v>
          </cell>
          <cell r="D147" t="str">
            <v>D</v>
          </cell>
          <cell r="E147" t="str">
            <v>NERACA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B148">
            <v>611201</v>
          </cell>
          <cell r="C148" t="str">
            <v>Biaya alat tulis kantor</v>
          </cell>
          <cell r="D148" t="str">
            <v>D</v>
          </cell>
          <cell r="E148" t="str">
            <v>NERACA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B149">
            <v>611202</v>
          </cell>
          <cell r="C149" t="str">
            <v>BIAYA CETAKAN DAN FOTOCOPY</v>
          </cell>
          <cell r="D149" t="str">
            <v>D</v>
          </cell>
          <cell r="E149" t="str">
            <v>NERACA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</row>
        <row r="150">
          <cell r="B150">
            <v>611203</v>
          </cell>
          <cell r="C150" t="str">
            <v>BIAYA POS DAN METERAI</v>
          </cell>
          <cell r="D150" t="str">
            <v>D</v>
          </cell>
          <cell r="E150" t="str">
            <v>NERACA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</row>
        <row r="151">
          <cell r="B151">
            <v>611204</v>
          </cell>
          <cell r="C151" t="str">
            <v>BIAYA TELEPON, LISTRIK, AIR</v>
          </cell>
          <cell r="D151" t="str">
            <v>D</v>
          </cell>
          <cell r="E151" t="str">
            <v>NERACA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</row>
        <row r="152">
          <cell r="B152">
            <v>611205</v>
          </cell>
          <cell r="C152" t="str">
            <v>BIAYA KANTOR</v>
          </cell>
          <cell r="D152" t="str">
            <v>D</v>
          </cell>
          <cell r="E152" t="str">
            <v>NERACA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</row>
        <row r="153">
          <cell r="B153">
            <v>611206</v>
          </cell>
          <cell r="C153" t="str">
            <v>BIAYA MAJALAH / KORAN</v>
          </cell>
          <cell r="D153" t="str">
            <v>D</v>
          </cell>
          <cell r="E153" t="str">
            <v>NERACA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</row>
        <row r="154">
          <cell r="B154">
            <v>611207</v>
          </cell>
          <cell r="C154" t="str">
            <v>BIAYA MESS/CAMP</v>
          </cell>
          <cell r="D154" t="str">
            <v>D</v>
          </cell>
          <cell r="E154" t="str">
            <v>NERACA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</row>
        <row r="155">
          <cell r="B155">
            <v>611208</v>
          </cell>
          <cell r="C155" t="str">
            <v>BIAYA REKENING INTERNET</v>
          </cell>
          <cell r="D155" t="str">
            <v>D</v>
          </cell>
          <cell r="E155" t="str">
            <v>NERACA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</row>
        <row r="156">
          <cell r="B156">
            <v>611209</v>
          </cell>
          <cell r="C156" t="str">
            <v>BIAYA REKENING TV KABEL</v>
          </cell>
          <cell r="D156" t="str">
            <v>D</v>
          </cell>
          <cell r="E156" t="str">
            <v>NERACA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B157">
            <v>611210</v>
          </cell>
          <cell r="C157" t="str">
            <v>BIAYA PENGGUNAAN AIR CONDITIONING / AC</v>
          </cell>
          <cell r="D157" t="str">
            <v>D</v>
          </cell>
          <cell r="E157" t="str">
            <v>NERACA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</row>
        <row r="158">
          <cell r="B158">
            <v>611211</v>
          </cell>
          <cell r="C158" t="str">
            <v>BIAYA ADMINISTRASI LAINNYA</v>
          </cell>
          <cell r="D158" t="str">
            <v>D</v>
          </cell>
          <cell r="E158" t="str">
            <v>NERACA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</row>
        <row r="159">
          <cell r="B159">
            <v>611301</v>
          </cell>
          <cell r="C159" t="str">
            <v>BIAYA PERJALANAN DINAS DALAM KOTA</v>
          </cell>
          <cell r="D159" t="str">
            <v>D</v>
          </cell>
          <cell r="E159" t="str">
            <v>NERACA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</row>
        <row r="160">
          <cell r="B160">
            <v>611302</v>
          </cell>
          <cell r="C160" t="str">
            <v>BIAYA PERJALANAN DINAS LUAR KOTA</v>
          </cell>
          <cell r="D160" t="str">
            <v>D</v>
          </cell>
          <cell r="E160" t="str">
            <v>NERACA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</row>
        <row r="161">
          <cell r="B161">
            <v>611303</v>
          </cell>
          <cell r="C161" t="str">
            <v>BIAYA BAHAN BAKAR MINYAK - PERDIN</v>
          </cell>
          <cell r="D161" t="str">
            <v>D</v>
          </cell>
          <cell r="E161" t="str">
            <v>NERACA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</row>
        <row r="162">
          <cell r="B162">
            <v>611304</v>
          </cell>
          <cell r="C162" t="str">
            <v>BIAYA BUKTI PELANGGARAN - PERDIN</v>
          </cell>
          <cell r="D162" t="str">
            <v>D</v>
          </cell>
          <cell r="E162" t="str">
            <v>NERACA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</row>
        <row r="163">
          <cell r="B163">
            <v>611305</v>
          </cell>
          <cell r="C163" t="str">
            <v>BIAYA TIKET PERJALANAN DINAS</v>
          </cell>
          <cell r="D163" t="str">
            <v>D</v>
          </cell>
          <cell r="E163" t="str">
            <v>NERACA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</row>
        <row r="164">
          <cell r="B164">
            <v>611306</v>
          </cell>
          <cell r="C164" t="str">
            <v>BIAYA HOTEL / AKOMODASI</v>
          </cell>
          <cell r="D164" t="str">
            <v>D</v>
          </cell>
          <cell r="E164" t="str">
            <v>NERACA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</row>
        <row r="165">
          <cell r="B165">
            <v>611401</v>
          </cell>
          <cell r="C165" t="str">
            <v>BIAYA DAPUR KANTOR</v>
          </cell>
          <cell r="D165" t="str">
            <v>D</v>
          </cell>
          <cell r="E165" t="str">
            <v>NERACA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</row>
        <row r="166">
          <cell r="B166">
            <v>611402</v>
          </cell>
          <cell r="C166" t="str">
            <v>BIAYA RUMAH TANGGA KANTOR LAINNYA</v>
          </cell>
          <cell r="D166" t="str">
            <v>D</v>
          </cell>
          <cell r="E166" t="str">
            <v>NERACA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</row>
        <row r="167">
          <cell r="B167">
            <v>611501</v>
          </cell>
          <cell r="C167" t="str">
            <v>BIAYA PEMELIHARAAN GEDUNG KANTOR</v>
          </cell>
          <cell r="D167" t="str">
            <v>D</v>
          </cell>
          <cell r="E167" t="str">
            <v>NERACA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</row>
        <row r="168">
          <cell r="B168">
            <v>611502</v>
          </cell>
          <cell r="C168" t="str">
            <v>BIAYA PEMELIHARAAN KENDARAAN RODA 4</v>
          </cell>
          <cell r="D168" t="str">
            <v>D</v>
          </cell>
          <cell r="E168" t="str">
            <v>NERACA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</row>
        <row r="169">
          <cell r="B169">
            <v>611503</v>
          </cell>
          <cell r="C169" t="str">
            <v>BIAYA PEMELIHARAAN KENDARAAN RODA 2</v>
          </cell>
          <cell r="D169" t="str">
            <v>D</v>
          </cell>
          <cell r="E169" t="str">
            <v>NERACA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</row>
        <row r="170">
          <cell r="B170">
            <v>611504</v>
          </cell>
          <cell r="C170" t="str">
            <v>BIAYA PEMELIHARAAN PERALATAN KANTOR</v>
          </cell>
          <cell r="D170" t="str">
            <v>D</v>
          </cell>
          <cell r="E170" t="str">
            <v>NERACA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</row>
        <row r="171">
          <cell r="B171">
            <v>611505</v>
          </cell>
          <cell r="C171" t="str">
            <v>BIAYA PEMELIHARAAN / PERBAIKAN LAINNYA</v>
          </cell>
          <cell r="D171" t="str">
            <v>D</v>
          </cell>
          <cell r="E171" t="str">
            <v>NERACA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B172">
            <v>611506</v>
          </cell>
          <cell r="C172" t="str">
            <v>BIAYA PERLENGKAPAN KANTOR LAINNYA</v>
          </cell>
          <cell r="D172" t="str">
            <v>D</v>
          </cell>
          <cell r="E172" t="str">
            <v>NERACA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</row>
        <row r="173">
          <cell r="B173">
            <v>611601</v>
          </cell>
          <cell r="C173" t="str">
            <v>BIAYA PAJAK KENDARAAN</v>
          </cell>
          <cell r="D173" t="str">
            <v>D</v>
          </cell>
          <cell r="E173" t="str">
            <v>NERACA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</row>
        <row r="174">
          <cell r="B174">
            <v>611602</v>
          </cell>
          <cell r="C174" t="str">
            <v>Biaya perizinan/legal</v>
          </cell>
          <cell r="D174" t="str">
            <v>D</v>
          </cell>
          <cell r="E174" t="str">
            <v>NERACA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</row>
        <row r="175">
          <cell r="B175">
            <v>611603</v>
          </cell>
          <cell r="C175" t="str">
            <v>BIAYA KONSULTAN</v>
          </cell>
          <cell r="D175" t="str">
            <v>D</v>
          </cell>
          <cell r="E175" t="str">
            <v>NERACA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</row>
        <row r="176">
          <cell r="B176">
            <v>611604</v>
          </cell>
          <cell r="C176" t="str">
            <v>BIAYA RAPAT</v>
          </cell>
          <cell r="D176" t="str">
            <v>D</v>
          </cell>
          <cell r="E176" t="str">
            <v>NERACA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B177">
            <v>611605</v>
          </cell>
          <cell r="C177" t="str">
            <v>BIAYA SEWA KENDARAAN</v>
          </cell>
          <cell r="D177" t="str">
            <v>D</v>
          </cell>
          <cell r="E177" t="str">
            <v>NERACA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</row>
        <row r="178">
          <cell r="B178">
            <v>611606</v>
          </cell>
          <cell r="C178" t="str">
            <v>BIAYA SUMBANGAN</v>
          </cell>
          <cell r="D178" t="str">
            <v>D</v>
          </cell>
          <cell r="E178" t="str">
            <v>NERACA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</row>
        <row r="179">
          <cell r="B179">
            <v>611607</v>
          </cell>
          <cell r="C179" t="str">
            <v>BIAYA ENTERTAINMENT</v>
          </cell>
          <cell r="D179" t="str">
            <v>D</v>
          </cell>
          <cell r="E179" t="str">
            <v>NERACA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</row>
        <row r="180">
          <cell r="B180">
            <v>611608</v>
          </cell>
          <cell r="C180" t="str">
            <v>BIAYA FOTO SATELITE DLL</v>
          </cell>
          <cell r="D180" t="str">
            <v>D</v>
          </cell>
          <cell r="E180" t="str">
            <v>NERACA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</row>
        <row r="181">
          <cell r="B181">
            <v>611609</v>
          </cell>
          <cell r="C181" t="str">
            <v>BIAYA STUDI KELAYAKAN</v>
          </cell>
          <cell r="D181" t="str">
            <v>D</v>
          </cell>
          <cell r="E181" t="str">
            <v>NERACA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</row>
        <row r="182">
          <cell r="B182">
            <v>611610</v>
          </cell>
          <cell r="C182" t="str">
            <v>BIAYA AMDAL</v>
          </cell>
          <cell r="D182" t="str">
            <v>D</v>
          </cell>
          <cell r="E182" t="str">
            <v>NERACA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</row>
        <row r="183">
          <cell r="B183">
            <v>611611</v>
          </cell>
          <cell r="C183" t="str">
            <v>BIAYA PETA SATELITE DLL</v>
          </cell>
          <cell r="D183" t="str">
            <v>D</v>
          </cell>
          <cell r="E183" t="str">
            <v>NERACA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B184">
            <v>611612</v>
          </cell>
          <cell r="C184" t="str">
            <v>BIAYA SURVEY LOKASI DLL</v>
          </cell>
          <cell r="D184" t="str">
            <v>D</v>
          </cell>
          <cell r="E184" t="str">
            <v>NERACA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</row>
        <row r="185">
          <cell r="B185">
            <v>611613</v>
          </cell>
          <cell r="C185" t="str">
            <v>BIAYA IJIN LOKASI</v>
          </cell>
          <cell r="D185" t="str">
            <v>D</v>
          </cell>
          <cell r="E185" t="str">
            <v>NERACA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B186">
            <v>611614</v>
          </cell>
          <cell r="C186" t="str">
            <v>BIAYA LOGISTIK/DAPUR LAPANGAN</v>
          </cell>
          <cell r="D186" t="str">
            <v>D</v>
          </cell>
          <cell r="E186" t="str">
            <v>NERACA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</row>
        <row r="187">
          <cell r="B187">
            <v>611615</v>
          </cell>
          <cell r="C187" t="str">
            <v>BIAYA TERJEMAHAN DOKUMEN</v>
          </cell>
          <cell r="D187" t="str">
            <v>D</v>
          </cell>
          <cell r="E187" t="str">
            <v>NERACA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</row>
        <row r="188">
          <cell r="B188">
            <v>611616</v>
          </cell>
          <cell r="C188" t="str">
            <v>BIAYA SEWA GEDUNG KANTOR</v>
          </cell>
          <cell r="D188" t="str">
            <v>D</v>
          </cell>
          <cell r="E188" t="str">
            <v>NERACA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</row>
        <row r="189">
          <cell r="B189">
            <v>611617</v>
          </cell>
          <cell r="C189" t="str">
            <v>BIAYA PERINTISAN LOKASI KEBUN</v>
          </cell>
          <cell r="D189" t="str">
            <v>D</v>
          </cell>
          <cell r="E189" t="str">
            <v>NERACA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B190">
            <v>611618</v>
          </cell>
          <cell r="C190" t="str">
            <v>BIAYA MONITORING</v>
          </cell>
          <cell r="D190" t="str">
            <v>D</v>
          </cell>
          <cell r="E190" t="str">
            <v>NERACA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B191">
            <v>611619</v>
          </cell>
          <cell r="C191" t="str">
            <v>BIAYA OPERASIONAL</v>
          </cell>
          <cell r="D191" t="str">
            <v>D</v>
          </cell>
          <cell r="E191" t="str">
            <v>NERACA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</row>
        <row r="192">
          <cell r="B192">
            <v>611620</v>
          </cell>
          <cell r="C192" t="str">
            <v>BIAYA SOSIALISASI</v>
          </cell>
          <cell r="D192" t="str">
            <v>D</v>
          </cell>
          <cell r="E192" t="str">
            <v>NERACA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</row>
        <row r="193">
          <cell r="B193">
            <v>611621</v>
          </cell>
          <cell r="C193" t="str">
            <v>BIAYA INVENTARISASI LAHAN</v>
          </cell>
          <cell r="D193" t="str">
            <v>D</v>
          </cell>
          <cell r="E193" t="str">
            <v>NERACA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</row>
        <row r="194">
          <cell r="B194">
            <v>611622</v>
          </cell>
          <cell r="C194" t="str">
            <v>BIAYA PEMASANGAN PAGAR PATOK</v>
          </cell>
          <cell r="D194" t="str">
            <v>D</v>
          </cell>
          <cell r="E194" t="str">
            <v>NERACA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</row>
        <row r="195">
          <cell r="B195">
            <v>611623</v>
          </cell>
          <cell r="C195" t="str">
            <v>BIAYA SAMPLE, ANALISA, STOCKFILE SAMPLE</v>
          </cell>
          <cell r="D195" t="str">
            <v>D</v>
          </cell>
          <cell r="E195" t="str">
            <v>NERACA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</row>
        <row r="196">
          <cell r="B196">
            <v>611624</v>
          </cell>
          <cell r="C196" t="str">
            <v>BIAYA IPK (IJIN PEMANFAATAN KAYU)</v>
          </cell>
          <cell r="D196" t="str">
            <v>D</v>
          </cell>
          <cell r="E196" t="str">
            <v>NERACA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</row>
        <row r="197">
          <cell r="B197">
            <v>611625</v>
          </cell>
          <cell r="C197" t="str">
            <v>BIAYA PENGURUSAN HGU</v>
          </cell>
          <cell r="D197" t="str">
            <v>D</v>
          </cell>
          <cell r="E197" t="str">
            <v>NERACA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</row>
        <row r="198">
          <cell r="B198">
            <v>611626</v>
          </cell>
          <cell r="C198" t="str">
            <v>BIAYA IDENTIFIKASI DAN INVENTARISASI TANAM TUMBUH</v>
          </cell>
          <cell r="D198" t="str">
            <v>D</v>
          </cell>
          <cell r="E198" t="str">
            <v>NERACA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</row>
        <row r="199">
          <cell r="B199">
            <v>611627</v>
          </cell>
          <cell r="C199" t="str">
            <v>BIAYA PENGUKURAN</v>
          </cell>
          <cell r="D199" t="str">
            <v>D</v>
          </cell>
          <cell r="E199" t="str">
            <v>NERACA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</row>
        <row r="200">
          <cell r="B200">
            <v>611628</v>
          </cell>
          <cell r="C200" t="str">
            <v>BIAYA MOU</v>
          </cell>
          <cell r="D200" t="str">
            <v>D</v>
          </cell>
          <cell r="E200" t="str">
            <v>NERACA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</row>
        <row r="201">
          <cell r="B201">
            <v>611629</v>
          </cell>
          <cell r="C201" t="str">
            <v>BIAYA PERLENGKAPAN LAPANGAN</v>
          </cell>
          <cell r="D201" t="str">
            <v>D</v>
          </cell>
          <cell r="E201" t="str">
            <v>NERACA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B202">
            <v>611630</v>
          </cell>
          <cell r="C202" t="str">
            <v>BIAYA LAND CLEARING</v>
          </cell>
          <cell r="D202" t="str">
            <v>D</v>
          </cell>
          <cell r="E202" t="str">
            <v>NERACA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</row>
        <row r="203">
          <cell r="B203">
            <v>611631</v>
          </cell>
          <cell r="C203" t="str">
            <v>BIAYA KA. ANDAL</v>
          </cell>
          <cell r="D203" t="str">
            <v>D</v>
          </cell>
          <cell r="E203" t="str">
            <v>NERACA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B204">
            <v>611632</v>
          </cell>
          <cell r="C204" t="str">
            <v>BIAYA PETA KADASTRAL</v>
          </cell>
          <cell r="D204" t="str">
            <v>D</v>
          </cell>
          <cell r="E204" t="str">
            <v>NERACA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B205">
            <v>611633</v>
          </cell>
          <cell r="C205" t="str">
            <v>BIAYA TENAGA RINTIS/TEBANG</v>
          </cell>
          <cell r="D205" t="str">
            <v>D</v>
          </cell>
          <cell r="E205" t="str">
            <v>NERACA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</row>
        <row r="206">
          <cell r="B206">
            <v>611634</v>
          </cell>
          <cell r="C206" t="str">
            <v>BIAYA OPERASIONAL KOPERASI RIMBA KENCANA</v>
          </cell>
          <cell r="D206" t="str">
            <v>D</v>
          </cell>
          <cell r="E206" t="str">
            <v>NERACA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</row>
        <row r="207">
          <cell r="B207">
            <v>611635</v>
          </cell>
          <cell r="C207" t="str">
            <v>BIAYA PERLENGKAPAN SURVEY</v>
          </cell>
          <cell r="D207" t="str">
            <v>D</v>
          </cell>
          <cell r="E207" t="str">
            <v>NERACA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</row>
        <row r="208">
          <cell r="B208">
            <v>611636</v>
          </cell>
          <cell r="C208" t="str">
            <v>BIAYA PENGUKURAN</v>
          </cell>
          <cell r="D208" t="str">
            <v>D</v>
          </cell>
          <cell r="E208" t="str">
            <v>NERACA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B209">
            <v>611637</v>
          </cell>
          <cell r="C209" t="str">
            <v>BIAYA HAK PENGOLAHAN LAHAN PEMBIBITAN</v>
          </cell>
          <cell r="D209" t="str">
            <v>D</v>
          </cell>
          <cell r="E209" t="str">
            <v>NERACA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</row>
        <row r="210">
          <cell r="B210">
            <v>611638</v>
          </cell>
          <cell r="C210" t="str">
            <v>BIAYA PEMBEBASAN TANAH UNTUK JALAN</v>
          </cell>
          <cell r="D210" t="str">
            <v>D</v>
          </cell>
          <cell r="E210" t="str">
            <v>NERACA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B211">
            <v>611639</v>
          </cell>
          <cell r="C211" t="str">
            <v>BIAYA SEWA RUMAH/CAMP</v>
          </cell>
          <cell r="D211" t="str">
            <v>D</v>
          </cell>
          <cell r="E211" t="str">
            <v>NERACA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</row>
        <row r="212">
          <cell r="B212">
            <v>611640</v>
          </cell>
          <cell r="C212" t="str">
            <v>BIAYA KADASTRAL/PENGUKURAN</v>
          </cell>
          <cell r="D212" t="str">
            <v>D</v>
          </cell>
          <cell r="E212" t="str">
            <v>NERACA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</row>
        <row r="213">
          <cell r="B213">
            <v>611641</v>
          </cell>
          <cell r="C213" t="str">
            <v>BIAYA PEMBEBASAN LAHAN</v>
          </cell>
          <cell r="D213" t="str">
            <v>D</v>
          </cell>
          <cell r="E213" t="str">
            <v>NERACA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B214">
            <v>611642</v>
          </cell>
          <cell r="C214" t="str">
            <v>BIAYA PEMBIBITAN</v>
          </cell>
          <cell r="D214" t="str">
            <v>D</v>
          </cell>
          <cell r="E214" t="str">
            <v>NERACA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</row>
        <row r="215">
          <cell r="B215">
            <v>611643</v>
          </cell>
          <cell r="C215" t="str">
            <v>BIAYA BLOKING AREA</v>
          </cell>
          <cell r="D215" t="str">
            <v>D</v>
          </cell>
          <cell r="E215" t="str">
            <v>NERACA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</row>
        <row r="216">
          <cell r="B216">
            <v>611644</v>
          </cell>
          <cell r="C216" t="str">
            <v>BIAYA SEWA ALAT-ALAT BERAT</v>
          </cell>
          <cell r="D216" t="str">
            <v>D</v>
          </cell>
          <cell r="E216" t="str">
            <v>NERACA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</row>
        <row r="217">
          <cell r="B217">
            <v>611645</v>
          </cell>
          <cell r="C217" t="str">
            <v>BIAYA TIM PRA PANITIA B</v>
          </cell>
          <cell r="D217" t="str">
            <v>D</v>
          </cell>
          <cell r="E217" t="str">
            <v>NERACA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</row>
        <row r="218">
          <cell r="B218">
            <v>611646</v>
          </cell>
          <cell r="C218" t="str">
            <v>BIAYA TIM PANITIA B</v>
          </cell>
          <cell r="D218" t="str">
            <v>D</v>
          </cell>
          <cell r="E218" t="str">
            <v>NERACA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</row>
        <row r="219">
          <cell r="B219">
            <v>611647</v>
          </cell>
          <cell r="C219" t="str">
            <v>BIAYA ALAT-ALAT PERLENGKAPAN UNTUK PEMBIBITAN</v>
          </cell>
          <cell r="D219" t="str">
            <v>D</v>
          </cell>
          <cell r="E219" t="str">
            <v>NERACA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</row>
        <row r="220">
          <cell r="B220">
            <v>611648</v>
          </cell>
          <cell r="C220" t="str">
            <v>BIAYA PEMBEBASAN TANAH</v>
          </cell>
          <cell r="D220" t="str">
            <v>D</v>
          </cell>
          <cell r="E220" t="str">
            <v>NERACA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</row>
        <row r="221">
          <cell r="B221">
            <v>611649</v>
          </cell>
          <cell r="C221" t="str">
            <v>BIAYA SURVEY BLOK DESAIN</v>
          </cell>
          <cell r="D221" t="str">
            <v>D</v>
          </cell>
          <cell r="E221" t="str">
            <v>NERACA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</row>
        <row r="222">
          <cell r="B222">
            <v>611650</v>
          </cell>
          <cell r="C222" t="str">
            <v>BIAYA IDENTIFIKASI LAHAN</v>
          </cell>
          <cell r="D222" t="str">
            <v>D</v>
          </cell>
          <cell r="E222" t="str">
            <v>NERACA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</row>
        <row r="223">
          <cell r="B223">
            <v>611651</v>
          </cell>
          <cell r="C223" t="str">
            <v>BIAYA PENGURUSAN EXPLORASI</v>
          </cell>
          <cell r="D223" t="str">
            <v>D</v>
          </cell>
          <cell r="E223" t="str">
            <v>NERACA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</row>
        <row r="224">
          <cell r="B224">
            <v>611652</v>
          </cell>
          <cell r="C224" t="str">
            <v>BIAYA PENGURUSAN PENINGKATAN KP PU</v>
          </cell>
          <cell r="D224" t="str">
            <v>D</v>
          </cell>
          <cell r="E224" t="str">
            <v>NERACA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</row>
        <row r="225">
          <cell r="B225">
            <v>611653</v>
          </cell>
          <cell r="C225" t="str">
            <v>BIAYA PENGURUSAN KUASA PERTAMBANGAN EXPLORASI</v>
          </cell>
          <cell r="D225" t="str">
            <v>D</v>
          </cell>
          <cell r="E225" t="str">
            <v>NERACA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</row>
        <row r="226">
          <cell r="B226">
            <v>611654</v>
          </cell>
          <cell r="C226" t="str">
            <v>BIAYA PETA, TITIK KOORDINAT PS, SK EXPLORASI</v>
          </cell>
          <cell r="D226" t="str">
            <v>D</v>
          </cell>
          <cell r="E226" t="str">
            <v>NERACA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</row>
        <row r="227">
          <cell r="B227">
            <v>611655</v>
          </cell>
          <cell r="C227" t="str">
            <v>BIAYA PENGURUSAN PENGUMUMAN SETEMPAT TAMBANG BATUBARA</v>
          </cell>
          <cell r="D227" t="str">
            <v>D</v>
          </cell>
          <cell r="E227" t="str">
            <v>NERACA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</row>
        <row r="228">
          <cell r="B228">
            <v>611656</v>
          </cell>
          <cell r="C228" t="str">
            <v>BIAYA PENGEBORAN</v>
          </cell>
          <cell r="D228" t="str">
            <v>D</v>
          </cell>
          <cell r="E228" t="str">
            <v>NERACA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</row>
        <row r="229">
          <cell r="B229">
            <v>611657</v>
          </cell>
          <cell r="C229" t="str">
            <v>BIAYA EXPLORASI</v>
          </cell>
          <cell r="D229" t="str">
            <v>D</v>
          </cell>
          <cell r="E229" t="str">
            <v>NERACA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</row>
        <row r="230">
          <cell r="B230">
            <v>611701</v>
          </cell>
          <cell r="C230" t="str">
            <v>Biaya administrasi bank</v>
          </cell>
          <cell r="D230" t="str">
            <v>D</v>
          </cell>
          <cell r="E230" t="str">
            <v>NERACA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</row>
        <row r="231">
          <cell r="B231">
            <v>611702</v>
          </cell>
          <cell r="C231" t="str">
            <v>BIAYA ADMINISTRASI BANK LAINNYA</v>
          </cell>
          <cell r="D231" t="str">
            <v>D</v>
          </cell>
          <cell r="E231" t="str">
            <v>NERACA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</row>
        <row r="232">
          <cell r="B232">
            <v>611801</v>
          </cell>
          <cell r="C232" t="str">
            <v>BIAYA PENGURUSAN SURAT - SURAT BERHARGA</v>
          </cell>
          <cell r="D232" t="str">
            <v>D</v>
          </cell>
          <cell r="E232" t="str">
            <v>NERACA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</row>
        <row r="233">
          <cell r="B233">
            <v>611802</v>
          </cell>
          <cell r="C233" t="str">
            <v>BIAYA PAJAK</v>
          </cell>
          <cell r="D233" t="str">
            <v>D</v>
          </cell>
          <cell r="E233" t="str">
            <v>NERACA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</row>
        <row r="234">
          <cell r="B234">
            <v>611803</v>
          </cell>
          <cell r="C234" t="str">
            <v>BIAYA GOLF DIREKSI</v>
          </cell>
          <cell r="D234" t="str">
            <v>D</v>
          </cell>
          <cell r="E234" t="str">
            <v>NERACA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</row>
        <row r="235">
          <cell r="B235">
            <v>611901</v>
          </cell>
          <cell r="C235" t="str">
            <v>BIAYA SEWA KANTOR TENGGARONG</v>
          </cell>
          <cell r="D235" t="str">
            <v>D</v>
          </cell>
          <cell r="E235" t="str">
            <v>NERACA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</row>
        <row r="236">
          <cell r="B236">
            <v>611902</v>
          </cell>
          <cell r="C236" t="str">
            <v>BIAYA SEWA KANTOR JAKARTA</v>
          </cell>
          <cell r="D236" t="str">
            <v>D</v>
          </cell>
          <cell r="E236" t="str">
            <v>NERACA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</row>
        <row r="237">
          <cell r="B237">
            <v>611903</v>
          </cell>
          <cell r="C237" t="str">
            <v>BIAYA ADMINISTRASI DAN UMUM</v>
          </cell>
          <cell r="D237" t="str">
            <v>D</v>
          </cell>
          <cell r="E237" t="str">
            <v>NERACA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</row>
        <row r="238">
          <cell r="B238">
            <v>611904</v>
          </cell>
          <cell r="C238" t="str">
            <v>BIAYA LAIN-LAIN (TELP, FAX, FOTOCOPY DLL)</v>
          </cell>
          <cell r="D238" t="str">
            <v>D</v>
          </cell>
          <cell r="E238" t="str">
            <v>NERACA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B239">
            <v>620000</v>
          </cell>
          <cell r="C239" t="str">
            <v>BIAYA PENYUSUTAN</v>
          </cell>
          <cell r="D239" t="str">
            <v>D</v>
          </cell>
          <cell r="E239" t="str">
            <v>NERACA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B240">
            <v>621000</v>
          </cell>
          <cell r="C240" t="str">
            <v>BIAYA PENYUSUTAN - BANGUNAN</v>
          </cell>
          <cell r="D240" t="str">
            <v>D</v>
          </cell>
          <cell r="E240" t="str">
            <v>NERACA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</row>
        <row r="241">
          <cell r="B241">
            <v>622000</v>
          </cell>
          <cell r="C241" t="str">
            <v>BIAYA PENYUSUTAN - MESIN</v>
          </cell>
          <cell r="D241" t="str">
            <v>D</v>
          </cell>
          <cell r="E241" t="str">
            <v>NERACA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</row>
        <row r="242">
          <cell r="B242">
            <v>623000</v>
          </cell>
          <cell r="C242" t="str">
            <v>BIAYA PENYUSUTAN - KENDARAAN</v>
          </cell>
          <cell r="D242" t="str">
            <v>D</v>
          </cell>
          <cell r="E242" t="str">
            <v>NERACA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</row>
        <row r="243">
          <cell r="B243">
            <v>623001</v>
          </cell>
          <cell r="C243" t="str">
            <v>BIAYA PENYUSUTAN - KENDARAAN RODA 4</v>
          </cell>
          <cell r="D243" t="str">
            <v>D</v>
          </cell>
          <cell r="E243" t="str">
            <v>NERACA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</row>
        <row r="244">
          <cell r="B244">
            <v>623002</v>
          </cell>
          <cell r="C244" t="str">
            <v>BIAYA PENYUSUTAN - KENDARAAN RODA 2</v>
          </cell>
          <cell r="D244" t="str">
            <v>D</v>
          </cell>
          <cell r="E244" t="str">
            <v>NERACA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</row>
        <row r="245">
          <cell r="B245">
            <v>624000</v>
          </cell>
          <cell r="C245" t="str">
            <v>Biaya penyusutan - Peralatan kantor</v>
          </cell>
          <cell r="D245" t="str">
            <v>D</v>
          </cell>
          <cell r="E245" t="str">
            <v>NERACA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</row>
        <row r="246">
          <cell r="B246">
            <v>624100</v>
          </cell>
          <cell r="C246" t="str">
            <v>Biaya penyusutan - Peralatan mess</v>
          </cell>
          <cell r="D246" t="str">
            <v>D</v>
          </cell>
          <cell r="E246" t="str">
            <v>NERACA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</row>
        <row r="247">
          <cell r="B247">
            <v>630000</v>
          </cell>
          <cell r="C247" t="str">
            <v>BIAYA PENJUALAN / PEMASARAN</v>
          </cell>
          <cell r="D247" t="str">
            <v>D</v>
          </cell>
          <cell r="E247" t="str">
            <v>NERACA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</row>
        <row r="248">
          <cell r="B248">
            <v>630001</v>
          </cell>
          <cell r="C248" t="str">
            <v>BIAYA KOMISI PENJUALAN</v>
          </cell>
          <cell r="D248" t="str">
            <v>D</v>
          </cell>
          <cell r="E248" t="str">
            <v>NERACA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</row>
        <row r="249">
          <cell r="B249">
            <v>630002</v>
          </cell>
          <cell r="C249" t="str">
            <v>BIAYA ANGKUTAN DARAT</v>
          </cell>
          <cell r="D249" t="str">
            <v>D</v>
          </cell>
          <cell r="E249" t="str">
            <v>NERACA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B250">
            <v>630003</v>
          </cell>
          <cell r="C250" t="str">
            <v>BIAYA ANGKUTAN LAUT</v>
          </cell>
          <cell r="D250" t="str">
            <v>D</v>
          </cell>
          <cell r="E250" t="str">
            <v>NERACA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B251">
            <v>630004</v>
          </cell>
          <cell r="C251" t="str">
            <v>BIAYA ANGKUTAN UDARA</v>
          </cell>
          <cell r="D251" t="str">
            <v>D</v>
          </cell>
          <cell r="E251" t="str">
            <v>NERACA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B252">
            <v>630005</v>
          </cell>
          <cell r="C252" t="str">
            <v>Biaya iklan</v>
          </cell>
          <cell r="D252" t="str">
            <v>D</v>
          </cell>
          <cell r="E252" t="str">
            <v>NERACA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B253">
            <v>630006</v>
          </cell>
          <cell r="C253" t="str">
            <v>BIAYA LAIN-LAIN</v>
          </cell>
          <cell r="D253" t="str">
            <v>D</v>
          </cell>
          <cell r="E253" t="str">
            <v>NERACA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B254">
            <v>700000</v>
          </cell>
          <cell r="C254" t="str">
            <v>BIAYA LAIN - LAIN DILUAR USAHA</v>
          </cell>
          <cell r="D254" t="str">
            <v>D</v>
          </cell>
          <cell r="E254" t="str">
            <v>NERACA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B255">
            <v>710000</v>
          </cell>
          <cell r="C255" t="str">
            <v>PENDAPATAN LAIN - LAIN DILUAR USAHA</v>
          </cell>
          <cell r="D255" t="str">
            <v>D</v>
          </cell>
          <cell r="E255" t="str">
            <v>NERACA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B256">
            <v>710001</v>
          </cell>
          <cell r="C256" t="str">
            <v>Pendapatan jasa giro</v>
          </cell>
          <cell r="D256" t="str">
            <v>D</v>
          </cell>
          <cell r="E256" t="str">
            <v>NERACA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B257">
            <v>910001</v>
          </cell>
          <cell r="C257" t="str">
            <v>Forex gains or losses</v>
          </cell>
          <cell r="D257" t="str">
            <v>D</v>
          </cell>
          <cell r="E257" t="str">
            <v>NERACA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B258">
            <v>910002</v>
          </cell>
          <cell r="C258" t="str">
            <v xml:space="preserve">Unrealize Gain or Loss </v>
          </cell>
          <cell r="D258" t="str">
            <v>D</v>
          </cell>
          <cell r="E258" t="str">
            <v>NERACA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">
          <cell r="B10">
            <v>111001</v>
          </cell>
          <cell r="C10" t="str">
            <v>Kas</v>
          </cell>
          <cell r="D10" t="str">
            <v>D</v>
          </cell>
          <cell r="E10" t="str">
            <v>NERACA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111002</v>
          </cell>
          <cell r="C11" t="str">
            <v>KAS LOKASI</v>
          </cell>
          <cell r="D11" t="str">
            <v>D</v>
          </cell>
          <cell r="E11" t="str">
            <v>NERACA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112001</v>
          </cell>
          <cell r="C12" t="str">
            <v>Bank Cimb Niaga AC.064-01-64378-00-6</v>
          </cell>
          <cell r="D12" t="str">
            <v>D</v>
          </cell>
          <cell r="E12" t="str">
            <v>NERACA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112002</v>
          </cell>
          <cell r="C13" t="str">
            <v>Bank Cimb Niaga AC.365-01-00072-00-2</v>
          </cell>
          <cell r="D13" t="str">
            <v>D</v>
          </cell>
          <cell r="E13" t="str">
            <v>NERACA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112003</v>
          </cell>
          <cell r="C14">
            <v>0</v>
          </cell>
          <cell r="D14" t="str">
            <v>D</v>
          </cell>
          <cell r="E14" t="str">
            <v>NERACA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112004</v>
          </cell>
          <cell r="C15">
            <v>0</v>
          </cell>
          <cell r="D15" t="str">
            <v>D</v>
          </cell>
          <cell r="E15" t="str">
            <v>NERACA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112005</v>
          </cell>
          <cell r="C16">
            <v>0</v>
          </cell>
          <cell r="D16" t="str">
            <v>D</v>
          </cell>
          <cell r="E16" t="str">
            <v>NERACA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113000</v>
          </cell>
          <cell r="C17" t="str">
            <v>P I U T A N G D A G A N G</v>
          </cell>
          <cell r="D17" t="str">
            <v>D</v>
          </cell>
          <cell r="E17" t="str">
            <v>NERACA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114000</v>
          </cell>
          <cell r="C18" t="str">
            <v>P I U T A N G A F I L I A S I</v>
          </cell>
          <cell r="D18" t="str">
            <v>D</v>
          </cell>
          <cell r="E18" t="str">
            <v>NERACA</v>
          </cell>
          <cell r="F18">
            <v>5131258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114001</v>
          </cell>
          <cell r="C19" t="str">
            <v>Piutang affiliasi - PT Kalpataru Investama</v>
          </cell>
          <cell r="D19" t="str">
            <v>D</v>
          </cell>
          <cell r="E19" t="str">
            <v>NERACA</v>
          </cell>
          <cell r="F19">
            <v>1473359.44</v>
          </cell>
          <cell r="G19">
            <v>0</v>
          </cell>
          <cell r="I19">
            <v>837892500</v>
          </cell>
          <cell r="J19">
            <v>0</v>
          </cell>
          <cell r="K19">
            <v>0</v>
          </cell>
          <cell r="L19">
            <v>27245617.883333333</v>
          </cell>
          <cell r="M19">
            <v>810646882.11666667</v>
          </cell>
          <cell r="N19">
            <v>0</v>
          </cell>
          <cell r="O19" t="str">
            <v>Ok</v>
          </cell>
          <cell r="P19">
            <v>-3.3333301544189453E-3</v>
          </cell>
          <cell r="R19">
            <v>-3.3333301544189453E-3</v>
          </cell>
          <cell r="S19">
            <v>810646882.11666667</v>
          </cell>
          <cell r="T19">
            <v>0</v>
          </cell>
          <cell r="U19">
            <v>0</v>
          </cell>
          <cell r="V19">
            <v>0</v>
          </cell>
          <cell r="W19">
            <v>810646882.11666667</v>
          </cell>
          <cell r="X19">
            <v>0</v>
          </cell>
        </row>
        <row r="20">
          <cell r="B20">
            <v>114002</v>
          </cell>
          <cell r="C20" t="str">
            <v>PIUTANG AFILIASI - P.T. KALPATARU SAWIT PLANTATION</v>
          </cell>
          <cell r="D20" t="str">
            <v>D</v>
          </cell>
          <cell r="E20" t="str">
            <v>NERACA</v>
          </cell>
          <cell r="F20">
            <v>30536498.399999999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B21">
            <v>114003</v>
          </cell>
          <cell r="C21" t="str">
            <v>PIUTANG AFILIASI - P.T. KUTAI SAWIT PLANTATION</v>
          </cell>
          <cell r="D21" t="str">
            <v>D</v>
          </cell>
          <cell r="E21" t="str">
            <v>NERACA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B22">
            <v>114004</v>
          </cell>
          <cell r="C22" t="str">
            <v>PIUTANG AFILIASI - P.T. MAHAKAM SAWIT PLANTATION</v>
          </cell>
          <cell r="D22" t="str">
            <v>D</v>
          </cell>
          <cell r="E22" t="str">
            <v>NERACA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B23">
            <v>114005</v>
          </cell>
          <cell r="C23" t="str">
            <v>PIUTANG AFILIASI - P.T. MALAYA SAWIT KHATULISTIWA</v>
          </cell>
          <cell r="D23" t="str">
            <v>D</v>
          </cell>
          <cell r="E23" t="str">
            <v>NERACA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B24">
            <v>114006</v>
          </cell>
          <cell r="C24" t="str">
            <v>PIUTANG AFILIASI - P.T. SAWIT KHATULISTIWA PLANTATION</v>
          </cell>
          <cell r="D24" t="str">
            <v>D</v>
          </cell>
          <cell r="E24" t="str">
            <v>NERACA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B25">
            <v>114007</v>
          </cell>
          <cell r="C25" t="str">
            <v>PIUTANG AFILIASI - P.T. KOTA BANGUN PLANTATION</v>
          </cell>
          <cell r="D25" t="str">
            <v>D</v>
          </cell>
          <cell r="E25" t="str">
            <v>NERACA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B26">
            <v>114008</v>
          </cell>
          <cell r="C26" t="str">
            <v>PIUTANG AFILIASI - P.T. KALPATARU INTI BERSAMA</v>
          </cell>
          <cell r="D26" t="str">
            <v>D</v>
          </cell>
          <cell r="E26" t="str">
            <v>NERACA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B27">
            <v>114009</v>
          </cell>
          <cell r="C27" t="str">
            <v>PIUTANG AFILIASI - P.T. PASIR SAWIT PLANTATION</v>
          </cell>
          <cell r="D27" t="str">
            <v>D</v>
          </cell>
          <cell r="E27" t="str">
            <v>NERACA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B28">
            <v>114010</v>
          </cell>
          <cell r="C28" t="str">
            <v>PIUTANG AFILIASI - P.T. KALPATARU BORNEO SEMESTA</v>
          </cell>
          <cell r="D28" t="str">
            <v>D</v>
          </cell>
          <cell r="E28" t="str">
            <v>NERACA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B29">
            <v>114011</v>
          </cell>
          <cell r="C29" t="str">
            <v>PIUTANG AFILIASI - PT. KARTANEGARA INTI UTAMA</v>
          </cell>
          <cell r="D29" t="str">
            <v>D</v>
          </cell>
          <cell r="E29" t="str">
            <v>NERACA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B30">
            <v>114012</v>
          </cell>
          <cell r="C30" t="str">
            <v>PIUTANG AFILIASI - PT. KUTAI INTI UTAMA</v>
          </cell>
          <cell r="D30" t="str">
            <v>D</v>
          </cell>
          <cell r="E30" t="str">
            <v>NERACA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B31">
            <v>114013</v>
          </cell>
          <cell r="C31" t="str">
            <v>PIUTANG AFILIASI - P.T. KALPATARU INTI BERSAMA</v>
          </cell>
          <cell r="D31" t="str">
            <v>D</v>
          </cell>
          <cell r="E31" t="str">
            <v>NERACA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B32">
            <v>114100</v>
          </cell>
          <cell r="C32" t="str">
            <v>PIUTANG BP. BURHANUDDIN</v>
          </cell>
          <cell r="D32" t="str">
            <v>D</v>
          </cell>
          <cell r="E32" t="str">
            <v>NERACA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B33">
            <v>115000</v>
          </cell>
          <cell r="C33" t="str">
            <v>PIUTANG SEMENTARA - KASBON</v>
          </cell>
          <cell r="D33" t="str">
            <v>D</v>
          </cell>
          <cell r="E33" t="str">
            <v>NERACA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B34">
            <v>115001</v>
          </cell>
          <cell r="C34" t="str">
            <v>PIUTANG SEMENTARA - KAS BON (TONY A)</v>
          </cell>
          <cell r="D34" t="str">
            <v>D</v>
          </cell>
          <cell r="E34" t="str">
            <v>NERACA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B35">
            <v>115002</v>
          </cell>
          <cell r="C35" t="str">
            <v>PIUTANG SEMENTARA - KAS BON (SAID R)</v>
          </cell>
          <cell r="D35" t="str">
            <v>D</v>
          </cell>
          <cell r="E35" t="str">
            <v>NERACA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B36">
            <v>115003</v>
          </cell>
          <cell r="C36" t="str">
            <v>PIUTANG SEMENTARA - KAS BON (YULIANTO)</v>
          </cell>
          <cell r="D36" t="str">
            <v>D</v>
          </cell>
          <cell r="E36" t="str">
            <v>NERACA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B37">
            <v>115004</v>
          </cell>
          <cell r="C37" t="str">
            <v>PIUTANG SEMENTARA - KAS BON (ERWANTO)</v>
          </cell>
          <cell r="D37" t="str">
            <v>D</v>
          </cell>
          <cell r="E37" t="str">
            <v>NERACA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B38">
            <v>115005</v>
          </cell>
          <cell r="C38" t="str">
            <v>PIUTANG SEMENTARA - KASBON (BUDI MR)</v>
          </cell>
          <cell r="D38" t="str">
            <v>D</v>
          </cell>
          <cell r="E38" t="str">
            <v>NERACA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B39">
            <v>115006</v>
          </cell>
          <cell r="C39" t="str">
            <v>PIUTANG SEMENTARA - KAS BON (BURHANUDDIN)</v>
          </cell>
          <cell r="D39" t="str">
            <v>D</v>
          </cell>
          <cell r="E39" t="str">
            <v>NERACA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B40">
            <v>115007</v>
          </cell>
          <cell r="C40" t="str">
            <v>PIUTANG SEMENTARA - KAS BON (SUPRADTO)</v>
          </cell>
          <cell r="D40" t="str">
            <v>D</v>
          </cell>
          <cell r="E40" t="str">
            <v>NERACA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B41">
            <v>115008</v>
          </cell>
          <cell r="C41" t="str">
            <v>PIUTANG SEMENTARA - KAS BON (KAS TENGGARONG)</v>
          </cell>
          <cell r="D41" t="str">
            <v>D</v>
          </cell>
          <cell r="E41" t="str">
            <v>NERACA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>
            <v>115009</v>
          </cell>
          <cell r="C42" t="str">
            <v>PIUTANG SEMENTARA - KAS BON (TRISNO)</v>
          </cell>
          <cell r="D42" t="str">
            <v>D</v>
          </cell>
          <cell r="E42" t="str">
            <v>NERACA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B43">
            <v>115010</v>
          </cell>
          <cell r="C43" t="str">
            <v>PIUTANG SEMENTARA - KASBON (AHMAD)</v>
          </cell>
          <cell r="D43" t="str">
            <v>D</v>
          </cell>
          <cell r="E43" t="str">
            <v>NERACA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B44">
            <v>115100</v>
          </cell>
          <cell r="C44" t="str">
            <v>PIUTANG KARYAWAN</v>
          </cell>
          <cell r="D44" t="str">
            <v>D</v>
          </cell>
          <cell r="E44" t="str">
            <v>NERACA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B45">
            <v>115400</v>
          </cell>
          <cell r="C45" t="str">
            <v>Piutang lain-lain</v>
          </cell>
          <cell r="D45" t="str">
            <v>D</v>
          </cell>
          <cell r="E45" t="str">
            <v>NERACA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B46">
            <v>115500</v>
          </cell>
          <cell r="C46" t="str">
            <v>Piutang pada pemegang saham</v>
          </cell>
          <cell r="D46" t="str">
            <v>D</v>
          </cell>
          <cell r="E46" t="str">
            <v>NERACA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B47">
            <v>116000</v>
          </cell>
          <cell r="C47" t="str">
            <v>PERSEDIAAN</v>
          </cell>
          <cell r="D47" t="str">
            <v>D</v>
          </cell>
          <cell r="E47" t="str">
            <v>NERACA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B48">
            <v>116100</v>
          </cell>
          <cell r="C48" t="str">
            <v>PERSEDIAAN BARANG JADI</v>
          </cell>
          <cell r="D48" t="str">
            <v>D</v>
          </cell>
          <cell r="E48" t="str">
            <v>NERACA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B49">
            <v>116200</v>
          </cell>
          <cell r="C49" t="str">
            <v>PERSEDIAAN BARANG DALAM PROSES</v>
          </cell>
          <cell r="D49" t="str">
            <v>D</v>
          </cell>
          <cell r="E49" t="str">
            <v>NERACA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B50">
            <v>116310</v>
          </cell>
          <cell r="C50" t="str">
            <v>PERSEDIAAN BAHAN BAKU - POHON</v>
          </cell>
          <cell r="D50" t="str">
            <v>D</v>
          </cell>
          <cell r="E50" t="str">
            <v>NERACA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B51">
            <v>116320</v>
          </cell>
          <cell r="C51" t="str">
            <v>PERSEDIAAN BAHAN BAKU - BIBIT / BENIH</v>
          </cell>
          <cell r="D51" t="str">
            <v>D</v>
          </cell>
          <cell r="E51" t="str">
            <v>NERACA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B52">
            <v>116400</v>
          </cell>
          <cell r="C52" t="str">
            <v>PERSEDIAAN SPARE PARTS</v>
          </cell>
          <cell r="D52" t="str">
            <v>D</v>
          </cell>
          <cell r="E52" t="str">
            <v>NERACA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B53">
            <v>116500</v>
          </cell>
          <cell r="C53" t="str">
            <v>PERSEDIAAN BAHAN PENOLONG</v>
          </cell>
          <cell r="D53" t="str">
            <v>D</v>
          </cell>
          <cell r="E53" t="str">
            <v>NERACA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B54">
            <v>116600</v>
          </cell>
          <cell r="C54" t="str">
            <v>PERSEDIAAN SUPPLIES KANTOR</v>
          </cell>
          <cell r="D54" t="str">
            <v>D</v>
          </cell>
          <cell r="E54" t="str">
            <v>NERACA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B55">
            <v>117000</v>
          </cell>
          <cell r="C55" t="str">
            <v>UANG MUKA</v>
          </cell>
          <cell r="D55" t="str">
            <v>D</v>
          </cell>
          <cell r="E55" t="str">
            <v>NERACA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B56">
            <v>117001</v>
          </cell>
          <cell r="C56" t="str">
            <v>ASURANSI DIBAYAR DIMUKA</v>
          </cell>
          <cell r="D56" t="str">
            <v>D</v>
          </cell>
          <cell r="E56" t="str">
            <v>NERACA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B57">
            <v>117002</v>
          </cell>
          <cell r="C57" t="str">
            <v>UANG MUKA - PERIZINAN</v>
          </cell>
          <cell r="D57" t="str">
            <v>D</v>
          </cell>
          <cell r="E57" t="str">
            <v>NERACA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B58">
            <v>117003</v>
          </cell>
          <cell r="C58" t="str">
            <v>UANG MUKA - AMDAL / STUDI KELAYAKAN</v>
          </cell>
          <cell r="D58" t="str">
            <v>D</v>
          </cell>
          <cell r="E58" t="str">
            <v>NERACA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B59">
            <v>117004</v>
          </cell>
          <cell r="C59" t="str">
            <v>UANG MUKA - KONSULTAN</v>
          </cell>
          <cell r="D59" t="str">
            <v>D</v>
          </cell>
          <cell r="E59" t="str">
            <v>NERACA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B60">
            <v>118000</v>
          </cell>
          <cell r="C60" t="str">
            <v>UANG MUKA PAJAK</v>
          </cell>
          <cell r="D60" t="str">
            <v>D</v>
          </cell>
          <cell r="E60" t="str">
            <v>NERACA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B61">
            <v>118001</v>
          </cell>
          <cell r="C61" t="str">
            <v>UANG MUKA PAJAK - PPh PASAL 21</v>
          </cell>
          <cell r="D61" t="str">
            <v>D</v>
          </cell>
          <cell r="E61" t="str">
            <v>NERACA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B62">
            <v>118002</v>
          </cell>
          <cell r="C62" t="str">
            <v>UANG MUKA PAJAK - PPh PASAL 22</v>
          </cell>
          <cell r="D62" t="str">
            <v>D</v>
          </cell>
          <cell r="E62" t="str">
            <v>NERACA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B63">
            <v>118003</v>
          </cell>
          <cell r="C63" t="str">
            <v>UANG MUKA PAJAK - PPh PASAL 23</v>
          </cell>
          <cell r="D63" t="str">
            <v>D</v>
          </cell>
          <cell r="E63" t="str">
            <v>NERACA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B64">
            <v>118004</v>
          </cell>
          <cell r="C64" t="str">
            <v>UANG MUKA PAJAK - PPh PASAL 25 BADAN</v>
          </cell>
          <cell r="D64" t="str">
            <v>D</v>
          </cell>
          <cell r="E64" t="str">
            <v>NERACA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B65">
            <v>118005</v>
          </cell>
          <cell r="C65" t="str">
            <v>UANG MUKA PAJAK - PPN KELUARAN</v>
          </cell>
          <cell r="D65" t="str">
            <v>D</v>
          </cell>
          <cell r="E65" t="str">
            <v>NERACA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B66">
            <v>118006</v>
          </cell>
          <cell r="C66" t="str">
            <v>UANG MUKA PAJAK - PAJAK BUMI BANGUNAN</v>
          </cell>
          <cell r="D66" t="str">
            <v>D</v>
          </cell>
          <cell r="E66" t="str">
            <v>NERACA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B67">
            <v>118007</v>
          </cell>
          <cell r="C67" t="str">
            <v>UANG MUKA PAJAK - PPh PASAL 29</v>
          </cell>
          <cell r="D67" t="str">
            <v>D</v>
          </cell>
          <cell r="E67" t="str">
            <v>NERACA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B68">
            <v>118008</v>
          </cell>
          <cell r="C68" t="str">
            <v>UANG MUKA PAJAK - PPh PASAL 25 PRIBADI</v>
          </cell>
          <cell r="D68" t="str">
            <v>D</v>
          </cell>
          <cell r="E68" t="str">
            <v>NERACA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B69">
            <v>119000</v>
          </cell>
          <cell r="C69" t="str">
            <v>UM PEMBELIAN AKTIVA TETAP</v>
          </cell>
          <cell r="D69" t="str">
            <v>D</v>
          </cell>
          <cell r="E69" t="str">
            <v>NERACA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B70">
            <v>119500</v>
          </cell>
          <cell r="C70" t="str">
            <v>Biaya yang ditangguhkan - Biaya pra operasi</v>
          </cell>
          <cell r="D70" t="str">
            <v>D</v>
          </cell>
          <cell r="E70" t="str">
            <v>NERACA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B71">
            <v>119600</v>
          </cell>
          <cell r="C71" t="str">
            <v>Biaya yang ditangguhan - Kompensasi lahan</v>
          </cell>
          <cell r="D71" t="str">
            <v>D</v>
          </cell>
          <cell r="E71" t="str">
            <v>NERACA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B72">
            <v>119700</v>
          </cell>
          <cell r="C72" t="str">
            <v>Biaya yang ditangguhan - Perijinan/legal</v>
          </cell>
          <cell r="D72" t="str">
            <v>D</v>
          </cell>
          <cell r="E72" t="str">
            <v>NERACA</v>
          </cell>
          <cell r="I72">
            <v>265107500</v>
          </cell>
          <cell r="J72">
            <v>0</v>
          </cell>
          <cell r="K72">
            <v>27145617.883333333</v>
          </cell>
          <cell r="L72">
            <v>0</v>
          </cell>
          <cell r="M72">
            <v>292253117.88333333</v>
          </cell>
          <cell r="N72">
            <v>0</v>
          </cell>
          <cell r="S72">
            <v>292253117.88333333</v>
          </cell>
          <cell r="T72">
            <v>0</v>
          </cell>
          <cell r="U72">
            <v>0</v>
          </cell>
          <cell r="V72">
            <v>0</v>
          </cell>
          <cell r="W72">
            <v>292253117.88333333</v>
          </cell>
          <cell r="X72">
            <v>0</v>
          </cell>
        </row>
        <row r="73">
          <cell r="B73">
            <v>119800</v>
          </cell>
          <cell r="C73" t="str">
            <v>Biaya yang ditangguhan - Pengeboran</v>
          </cell>
          <cell r="D73" t="str">
            <v>D</v>
          </cell>
          <cell r="E73" t="str">
            <v>NERACA</v>
          </cell>
          <cell r="I73">
            <v>147000000</v>
          </cell>
          <cell r="J73">
            <v>0</v>
          </cell>
          <cell r="K73">
            <v>0</v>
          </cell>
          <cell r="L73">
            <v>0</v>
          </cell>
          <cell r="M73">
            <v>147000000</v>
          </cell>
          <cell r="N73">
            <v>0</v>
          </cell>
          <cell r="S73">
            <v>147000000</v>
          </cell>
          <cell r="T73">
            <v>0</v>
          </cell>
          <cell r="U73">
            <v>0</v>
          </cell>
          <cell r="V73">
            <v>0</v>
          </cell>
          <cell r="W73">
            <v>147000000</v>
          </cell>
          <cell r="X73">
            <v>0</v>
          </cell>
        </row>
        <row r="74">
          <cell r="B74">
            <v>120000</v>
          </cell>
          <cell r="C74" t="str">
            <v>AKTIVA TETAP</v>
          </cell>
          <cell r="D74" t="str">
            <v>D</v>
          </cell>
          <cell r="E74" t="str">
            <v>NERACA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B75">
            <v>121000</v>
          </cell>
          <cell r="C75" t="str">
            <v>TANAH - KEBUN</v>
          </cell>
          <cell r="D75" t="str">
            <v>D</v>
          </cell>
          <cell r="E75" t="str">
            <v>NERACA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B76">
            <v>122000</v>
          </cell>
          <cell r="C76" t="str">
            <v>BANGUNAN</v>
          </cell>
          <cell r="D76" t="str">
            <v>D</v>
          </cell>
          <cell r="E76" t="str">
            <v>NERACA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B77">
            <v>123000</v>
          </cell>
          <cell r="C77" t="str">
            <v>MESIN</v>
          </cell>
          <cell r="D77" t="str">
            <v>D</v>
          </cell>
          <cell r="E77" t="str">
            <v>NERACA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B78">
            <v>124000</v>
          </cell>
          <cell r="C78" t="str">
            <v>KENDARAAN</v>
          </cell>
          <cell r="D78" t="str">
            <v>D</v>
          </cell>
          <cell r="E78" t="str">
            <v>NERACA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B79">
            <v>125000</v>
          </cell>
          <cell r="C79" t="str">
            <v>PERALATAN KANTOR</v>
          </cell>
          <cell r="D79" t="str">
            <v>D</v>
          </cell>
          <cell r="E79" t="str">
            <v>NERACA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B80">
            <v>125100</v>
          </cell>
          <cell r="C80" t="str">
            <v>PERALATAN MESS</v>
          </cell>
          <cell r="D80" t="str">
            <v>D</v>
          </cell>
          <cell r="E80" t="str">
            <v>NERACA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B81">
            <v>126000</v>
          </cell>
          <cell r="C81" t="str">
            <v>AKUMULASI PENYUSUTAN - BANGUNAN</v>
          </cell>
          <cell r="D81" t="str">
            <v>D</v>
          </cell>
          <cell r="E81" t="str">
            <v>NERACA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B82">
            <v>127000</v>
          </cell>
          <cell r="C82" t="str">
            <v>AKUMULASI PENYUSUTAN - MESIN</v>
          </cell>
          <cell r="D82" t="str">
            <v>D</v>
          </cell>
          <cell r="E82" t="str">
            <v>NERACA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B83">
            <v>128000</v>
          </cell>
          <cell r="C83" t="str">
            <v>AKUMULASI PENYUSUTAN - KENDARAAN</v>
          </cell>
          <cell r="D83" t="str">
            <v>D</v>
          </cell>
          <cell r="E83" t="str">
            <v>NERACA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B84">
            <v>129000</v>
          </cell>
          <cell r="C84" t="str">
            <v>AKUMULASI PENYUSUTAN - PERALATAN KANTOR</v>
          </cell>
          <cell r="D84" t="str">
            <v>D</v>
          </cell>
          <cell r="E84" t="str">
            <v>NERACA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B85">
            <v>129100</v>
          </cell>
          <cell r="C85" t="str">
            <v>AKUMULASI PENYUSUTAN - PERALATAN MESS</v>
          </cell>
          <cell r="D85" t="str">
            <v>D</v>
          </cell>
          <cell r="E85" t="str">
            <v>NERACA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B86">
            <v>211000</v>
          </cell>
          <cell r="C86" t="str">
            <v>HUTANG DAGANG</v>
          </cell>
          <cell r="D86" t="str">
            <v>D</v>
          </cell>
          <cell r="E86" t="str">
            <v>NERACA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B87">
            <v>212000</v>
          </cell>
          <cell r="C87" t="str">
            <v>HUTANG AFILIASI</v>
          </cell>
          <cell r="D87" t="str">
            <v>D</v>
          </cell>
          <cell r="E87" t="str">
            <v>NERACA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</row>
        <row r="88">
          <cell r="B88">
            <v>212001</v>
          </cell>
          <cell r="C88" t="str">
            <v>Utang affiliasi - PT Kalpataru Investama</v>
          </cell>
          <cell r="D88" t="str">
            <v>D</v>
          </cell>
          <cell r="E88" t="str">
            <v>NERACA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 t="str">
            <v>OK</v>
          </cell>
          <cell r="P88">
            <v>-3.3333338797092438E-3</v>
          </cell>
          <cell r="R88">
            <v>-3.3333338797092438E-3</v>
          </cell>
          <cell r="S88">
            <v>-3.3333338797092438E-3</v>
          </cell>
          <cell r="T88">
            <v>-3.3333338797092438E-3</v>
          </cell>
          <cell r="U88">
            <v>0</v>
          </cell>
          <cell r="V88">
            <v>0</v>
          </cell>
          <cell r="W88">
            <v>-3.3333338797092438E-3</v>
          </cell>
          <cell r="X88">
            <v>-3.3333338797092438E-3</v>
          </cell>
        </row>
        <row r="89">
          <cell r="B89">
            <v>212002</v>
          </cell>
          <cell r="C89" t="str">
            <v>HUTANG AFILIASI - P.T. KALPATARU SEMESTA</v>
          </cell>
          <cell r="D89" t="str">
            <v>D</v>
          </cell>
          <cell r="E89" t="str">
            <v>NERACA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B90">
            <v>212003</v>
          </cell>
          <cell r="C90" t="str">
            <v>HUTANG AFILIASI - P.T. KALPATARU SAWIT PLANTATION</v>
          </cell>
          <cell r="D90" t="str">
            <v>D</v>
          </cell>
          <cell r="E90" t="str">
            <v>NERACA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B91">
            <v>212004</v>
          </cell>
          <cell r="C91" t="str">
            <v>HUTANG AFILIASI - P.T. MAHAKAM SAWIT PLANTATION</v>
          </cell>
          <cell r="D91" t="str">
            <v>D</v>
          </cell>
          <cell r="E91" t="str">
            <v>NERACA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B92">
            <v>212005</v>
          </cell>
          <cell r="C92" t="str">
            <v>HUTANG AFILIASI - P.T. MALAYA SAWIT KHATULISTIWA</v>
          </cell>
          <cell r="D92" t="str">
            <v>D</v>
          </cell>
          <cell r="E92" t="str">
            <v>NERACA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B93">
            <v>212006</v>
          </cell>
          <cell r="C93" t="str">
            <v>HUTANG AFILIASI - P.T. SAWIT KHATULISTIWA PLANTATION</v>
          </cell>
          <cell r="D93" t="str">
            <v>D</v>
          </cell>
          <cell r="E93" t="str">
            <v>NERACA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B94">
            <v>212007</v>
          </cell>
          <cell r="C94" t="str">
            <v>HUTANG AFILIASI - P.T. KOTA BANGUN PLANTATION</v>
          </cell>
          <cell r="D94" t="str">
            <v>D</v>
          </cell>
          <cell r="E94" t="str">
            <v>NERACA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B95">
            <v>212008</v>
          </cell>
          <cell r="C95" t="str">
            <v>HUTANG AFILIASI - P.T. KALPATARU INTI BERSAMA</v>
          </cell>
          <cell r="D95" t="str">
            <v>D</v>
          </cell>
          <cell r="E95" t="str">
            <v>NERACA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</row>
        <row r="96">
          <cell r="B96">
            <v>212009</v>
          </cell>
          <cell r="C96" t="str">
            <v>HUTANG AFILIASI - P.T. PASIR SAWIT PLANTATION</v>
          </cell>
          <cell r="D96" t="str">
            <v>D</v>
          </cell>
          <cell r="E96" t="str">
            <v>NERACA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B97">
            <v>212010</v>
          </cell>
          <cell r="C97" t="str">
            <v>HUTANG AFILIASI - P.T. KALPATARU BORNEO SEMESTA</v>
          </cell>
          <cell r="D97" t="str">
            <v>D</v>
          </cell>
          <cell r="E97" t="str">
            <v>NERACA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B98">
            <v>212011</v>
          </cell>
          <cell r="C98" t="str">
            <v>HUTANG AFILIASI - PT. KARTANEGARA INTI UTAMA</v>
          </cell>
          <cell r="D98" t="str">
            <v>D</v>
          </cell>
          <cell r="E98" t="str">
            <v>NERACA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B99">
            <v>212012</v>
          </cell>
          <cell r="C99" t="str">
            <v>HUTANG AFILIASI - PT. KUTAI INTI UTAMA</v>
          </cell>
          <cell r="D99" t="str">
            <v>D</v>
          </cell>
          <cell r="E99" t="str">
            <v>NERACA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B100">
            <v>212013</v>
          </cell>
          <cell r="C100" t="str">
            <v>HUTANG PT. FELDA</v>
          </cell>
          <cell r="D100" t="str">
            <v>D</v>
          </cell>
          <cell r="E100" t="str">
            <v>NERACA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B101">
            <v>212014</v>
          </cell>
          <cell r="C101" t="str">
            <v>HUTANG PT. KARSIMA UTAMA KARYA</v>
          </cell>
          <cell r="D101" t="str">
            <v>D</v>
          </cell>
          <cell r="E101" t="str">
            <v>NERACA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B102">
            <v>213000</v>
          </cell>
          <cell r="C102" t="str">
            <v>HUTANG PAJAK</v>
          </cell>
          <cell r="D102" t="str">
            <v>D</v>
          </cell>
          <cell r="E102" t="str">
            <v>NERACA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B103">
            <v>213001</v>
          </cell>
          <cell r="C103" t="str">
            <v>HUTANG PAJAK - PPh PASAL 21</v>
          </cell>
          <cell r="D103" t="str">
            <v>D</v>
          </cell>
          <cell r="E103" t="str">
            <v>NERACA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B104">
            <v>213002</v>
          </cell>
          <cell r="C104" t="str">
            <v>HUTANG PAJAK - PPh PASAL 22 IMPORT</v>
          </cell>
          <cell r="D104" t="str">
            <v>D</v>
          </cell>
          <cell r="E104" t="str">
            <v>NERACA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B105">
            <v>213003</v>
          </cell>
          <cell r="C105" t="str">
            <v>HUTANG PAJAK - PPh PASAL 23</v>
          </cell>
          <cell r="D105" t="str">
            <v>D</v>
          </cell>
          <cell r="E105" t="str">
            <v>NERACA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B106">
            <v>213004</v>
          </cell>
          <cell r="C106" t="str">
            <v>HUTANG PAJAK - PPh PASAL 25 BADAN</v>
          </cell>
          <cell r="D106" t="str">
            <v>D</v>
          </cell>
          <cell r="E106" t="str">
            <v>NERACA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B107">
            <v>213005</v>
          </cell>
          <cell r="C107" t="str">
            <v>HUTANG PAJAK - PPN MASUKAN</v>
          </cell>
          <cell r="D107" t="str">
            <v>D</v>
          </cell>
          <cell r="E107" t="str">
            <v>NERACA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B108">
            <v>213006</v>
          </cell>
          <cell r="C108" t="str">
            <v>HUTANG PAJAK - PAJAK BUMI BANGUNAN</v>
          </cell>
          <cell r="D108" t="str">
            <v>D</v>
          </cell>
          <cell r="E108" t="str">
            <v>NERACA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</row>
        <row r="109">
          <cell r="B109">
            <v>213007</v>
          </cell>
          <cell r="C109" t="str">
            <v>HUTANG PAJAK - PPh PASAL 29</v>
          </cell>
          <cell r="D109" t="str">
            <v>D</v>
          </cell>
          <cell r="E109" t="str">
            <v>NERACA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B110">
            <v>214000</v>
          </cell>
          <cell r="C110" t="str">
            <v>HUTANG LAIN-LAIN</v>
          </cell>
          <cell r="D110" t="str">
            <v>D</v>
          </cell>
          <cell r="E110" t="str">
            <v>NERACA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B111">
            <v>215000</v>
          </cell>
          <cell r="C111" t="str">
            <v>HUTANG PADA PEMEGANG SAHAM</v>
          </cell>
          <cell r="D111" t="str">
            <v>D</v>
          </cell>
          <cell r="E111" t="str">
            <v>NERACA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B112">
            <v>220000</v>
          </cell>
          <cell r="C112" t="str">
            <v>HUTANG JANGKA PANJANG</v>
          </cell>
          <cell r="D112" t="str">
            <v>D</v>
          </cell>
          <cell r="E112" t="str">
            <v>NERACA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B113">
            <v>221000</v>
          </cell>
          <cell r="C113" t="str">
            <v>HUTANG - P.T. KALPATARU INVESTAMA</v>
          </cell>
          <cell r="D113" t="str">
            <v>D</v>
          </cell>
          <cell r="E113" t="str">
            <v>NERACA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B114">
            <v>300000</v>
          </cell>
          <cell r="C114" t="str">
            <v>EKUITAS</v>
          </cell>
          <cell r="D114" t="str">
            <v>D</v>
          </cell>
          <cell r="E114" t="str">
            <v>NERACA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B115">
            <v>310000</v>
          </cell>
          <cell r="C115" t="str">
            <v>MODAL SAHAM</v>
          </cell>
          <cell r="D115" t="str">
            <v>D</v>
          </cell>
          <cell r="E115" t="str">
            <v>NERACA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</row>
        <row r="116">
          <cell r="B116">
            <v>310100</v>
          </cell>
          <cell r="C116" t="str">
            <v>Modal saham - Didit Yunanto Eko Manu</v>
          </cell>
          <cell r="D116" t="str">
            <v>D</v>
          </cell>
          <cell r="E116" t="str">
            <v>NERACA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B117">
            <v>310200</v>
          </cell>
          <cell r="C117" t="str">
            <v>Modal saham - Tedy Novanandita</v>
          </cell>
          <cell r="D117" t="str">
            <v>D</v>
          </cell>
          <cell r="E117" t="str">
            <v>NERACA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B118">
            <v>310300</v>
          </cell>
          <cell r="C118" t="str">
            <v>Modal saham - PT Kalpataru Investama</v>
          </cell>
          <cell r="D118" t="str">
            <v>D</v>
          </cell>
          <cell r="E118" t="str">
            <v>NERACA</v>
          </cell>
          <cell r="I118">
            <v>0</v>
          </cell>
          <cell r="J118">
            <v>1187000000</v>
          </cell>
          <cell r="K118">
            <v>0</v>
          </cell>
          <cell r="L118">
            <v>0</v>
          </cell>
          <cell r="M118">
            <v>0</v>
          </cell>
          <cell r="N118">
            <v>1187000000</v>
          </cell>
          <cell r="S118">
            <v>0</v>
          </cell>
          <cell r="T118">
            <v>1187000000</v>
          </cell>
          <cell r="U118">
            <v>0</v>
          </cell>
          <cell r="V118">
            <v>0</v>
          </cell>
          <cell r="W118">
            <v>0</v>
          </cell>
          <cell r="X118">
            <v>1187000000</v>
          </cell>
        </row>
        <row r="119">
          <cell r="B119">
            <v>310400</v>
          </cell>
          <cell r="C119" t="str">
            <v>Modal saham - Ir. Burhanuddin</v>
          </cell>
          <cell r="D119" t="str">
            <v>D</v>
          </cell>
          <cell r="E119" t="str">
            <v>NERACA</v>
          </cell>
          <cell r="I119">
            <v>0</v>
          </cell>
          <cell r="J119">
            <v>63000000</v>
          </cell>
          <cell r="K119">
            <v>0</v>
          </cell>
          <cell r="L119">
            <v>0</v>
          </cell>
          <cell r="M119">
            <v>0</v>
          </cell>
          <cell r="N119">
            <v>63000000</v>
          </cell>
          <cell r="S119">
            <v>0</v>
          </cell>
          <cell r="T119">
            <v>63000000</v>
          </cell>
          <cell r="U119">
            <v>0</v>
          </cell>
          <cell r="V119">
            <v>0</v>
          </cell>
          <cell r="W119">
            <v>0</v>
          </cell>
          <cell r="X119">
            <v>63000000</v>
          </cell>
        </row>
        <row r="120">
          <cell r="B120">
            <v>320000</v>
          </cell>
          <cell r="C120" t="str">
            <v>Laba ditahan</v>
          </cell>
          <cell r="D120" t="str">
            <v>D</v>
          </cell>
          <cell r="E120" t="str">
            <v>NERACA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B121">
            <v>320001</v>
          </cell>
          <cell r="C121" t="str">
            <v>Laba/ (rugi) berjalan</v>
          </cell>
          <cell r="D121" t="str">
            <v>D</v>
          </cell>
          <cell r="E121" t="str">
            <v>NERACA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B122">
            <v>400000</v>
          </cell>
          <cell r="C122" t="str">
            <v>PENDAPATAN</v>
          </cell>
          <cell r="D122" t="str">
            <v>D</v>
          </cell>
          <cell r="E122" t="str">
            <v>NERACA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B123">
            <v>410000</v>
          </cell>
          <cell r="C123" t="str">
            <v>PENJUALAN - CPO</v>
          </cell>
          <cell r="D123" t="str">
            <v>D</v>
          </cell>
          <cell r="E123" t="str">
            <v>NERACA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B124">
            <v>500000</v>
          </cell>
          <cell r="C124" t="str">
            <v>HARGA POKOK PENJUALAN - PRODUKSI</v>
          </cell>
          <cell r="D124" t="str">
            <v>D</v>
          </cell>
          <cell r="E124" t="str">
            <v>NERACA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B125">
            <v>510000</v>
          </cell>
          <cell r="C125" t="str">
            <v>PEMAKAIAN BAHAN BAKU</v>
          </cell>
          <cell r="D125" t="str">
            <v>D</v>
          </cell>
          <cell r="E125" t="str">
            <v>NERACA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</row>
        <row r="126">
          <cell r="B126">
            <v>520000</v>
          </cell>
          <cell r="C126" t="str">
            <v>TENAGA KERJA LANGSUNG</v>
          </cell>
          <cell r="D126" t="str">
            <v>D</v>
          </cell>
          <cell r="E126" t="str">
            <v>NERACA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B127">
            <v>530000</v>
          </cell>
          <cell r="C127" t="str">
            <v>BIAYA OVERHEAD PABRIK</v>
          </cell>
          <cell r="D127" t="str">
            <v>D</v>
          </cell>
          <cell r="E127" t="str">
            <v>NERACA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  <row r="128">
          <cell r="B128">
            <v>540000</v>
          </cell>
          <cell r="C128" t="str">
            <v>PERSEDIAAN AWAL BARANG DALAM PROSES</v>
          </cell>
          <cell r="D128" t="str">
            <v>D</v>
          </cell>
          <cell r="E128" t="str">
            <v>NERACA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</row>
        <row r="129">
          <cell r="B129">
            <v>550000</v>
          </cell>
          <cell r="C129" t="str">
            <v>PERSEDIAAN AKHIR BARANG DALAM PROSES</v>
          </cell>
          <cell r="D129" t="str">
            <v>D</v>
          </cell>
          <cell r="E129" t="str">
            <v>NERACA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</row>
        <row r="130">
          <cell r="B130">
            <v>560000</v>
          </cell>
          <cell r="C130" t="str">
            <v>PERSEDIAAN AWAL BARANG JADI</v>
          </cell>
          <cell r="D130" t="str">
            <v>D</v>
          </cell>
          <cell r="E130" t="str">
            <v>NERACA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</row>
        <row r="131">
          <cell r="B131">
            <v>570000</v>
          </cell>
          <cell r="C131" t="str">
            <v>PERSEDIAAN AKHIR BARANG JADI</v>
          </cell>
          <cell r="D131" t="str">
            <v>D</v>
          </cell>
          <cell r="E131" t="str">
            <v>NERACA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</row>
        <row r="132">
          <cell r="B132">
            <v>600000</v>
          </cell>
          <cell r="C132" t="str">
            <v>BIAYA</v>
          </cell>
          <cell r="D132" t="str">
            <v>D</v>
          </cell>
          <cell r="E132" t="str">
            <v>NERACA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</row>
        <row r="133">
          <cell r="B133">
            <v>610000</v>
          </cell>
          <cell r="C133" t="str">
            <v>BIAYA ADMINISTRASI DAN UMUM</v>
          </cell>
          <cell r="D133" t="str">
            <v>D</v>
          </cell>
          <cell r="E133" t="str">
            <v>NERACA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</row>
        <row r="134">
          <cell r="B134">
            <v>611101</v>
          </cell>
          <cell r="C134" t="str">
            <v>Biaya gaji dan tunjangan</v>
          </cell>
          <cell r="D134" t="str">
            <v>D</v>
          </cell>
          <cell r="E134" t="str">
            <v>NERACA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</row>
        <row r="135">
          <cell r="B135">
            <v>611102</v>
          </cell>
          <cell r="C135" t="str">
            <v>BIAYA HONORARIUM</v>
          </cell>
          <cell r="D135" t="str">
            <v>D</v>
          </cell>
          <cell r="E135" t="str">
            <v>NERACA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</row>
        <row r="136">
          <cell r="B136">
            <v>611103</v>
          </cell>
          <cell r="C136" t="str">
            <v>BIAYA PROFESIONAL FEE (AUDIT)</v>
          </cell>
          <cell r="D136" t="str">
            <v>D</v>
          </cell>
          <cell r="E136" t="str">
            <v>NERACA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B137">
            <v>611104</v>
          </cell>
          <cell r="C137" t="str">
            <v>BIAYA TUNJANGAN KESEHATAN / MEDIS</v>
          </cell>
          <cell r="D137" t="str">
            <v>D</v>
          </cell>
          <cell r="E137" t="str">
            <v>NERACA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B138">
            <v>611105</v>
          </cell>
          <cell r="C138" t="str">
            <v>BIAYA UANG SAKU (MAKAN)</v>
          </cell>
          <cell r="D138" t="str">
            <v>D</v>
          </cell>
          <cell r="E138" t="str">
            <v>NERACA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B139">
            <v>611106</v>
          </cell>
          <cell r="C139" t="str">
            <v>Biaya PPh psl 21 karyawan</v>
          </cell>
          <cell r="D139" t="str">
            <v>D</v>
          </cell>
          <cell r="E139" t="str">
            <v>NERACA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B140">
            <v>611107</v>
          </cell>
          <cell r="C140" t="str">
            <v>BIAYA TUNJANGAN PENDIDIKAN</v>
          </cell>
          <cell r="D140" t="str">
            <v>D</v>
          </cell>
          <cell r="E140" t="str">
            <v>NERACA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</row>
        <row r="141">
          <cell r="B141">
            <v>611108</v>
          </cell>
          <cell r="C141" t="str">
            <v>BIAYA TUNJANGAN LAINNYA</v>
          </cell>
          <cell r="D141" t="str">
            <v>D</v>
          </cell>
          <cell r="E141" t="str">
            <v>NERACA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</row>
        <row r="142">
          <cell r="B142">
            <v>611109</v>
          </cell>
          <cell r="C142" t="str">
            <v>BIAYA UPAH PEKERJA HARIAN</v>
          </cell>
          <cell r="D142" t="str">
            <v>D</v>
          </cell>
          <cell r="E142" t="str">
            <v>NERACA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</row>
        <row r="143">
          <cell r="B143">
            <v>611110</v>
          </cell>
          <cell r="C143" t="str">
            <v>BIAYA UPAH LEMBUR PEKERJA HARIAN</v>
          </cell>
          <cell r="D143" t="str">
            <v>D</v>
          </cell>
          <cell r="E143" t="str">
            <v>NERACA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</row>
        <row r="144">
          <cell r="B144">
            <v>611111</v>
          </cell>
          <cell r="C144" t="str">
            <v>BIAYA CATERING</v>
          </cell>
          <cell r="D144" t="str">
            <v>D</v>
          </cell>
          <cell r="E144" t="str">
            <v>NERACA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</row>
        <row r="145">
          <cell r="B145">
            <v>611112</v>
          </cell>
          <cell r="C145" t="str">
            <v>BIAYA TUNJANGAN PULSA TELEPON</v>
          </cell>
          <cell r="D145" t="str">
            <v>D</v>
          </cell>
          <cell r="E145" t="str">
            <v>NERACA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</row>
        <row r="146">
          <cell r="B146">
            <v>611113</v>
          </cell>
          <cell r="C146" t="str">
            <v>BIAYA JAMSOSTEK</v>
          </cell>
          <cell r="D146" t="str">
            <v>D</v>
          </cell>
          <cell r="E146" t="str">
            <v>NERACA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</row>
        <row r="147">
          <cell r="B147">
            <v>611114</v>
          </cell>
          <cell r="C147" t="str">
            <v>BIAYA THR</v>
          </cell>
          <cell r="D147" t="str">
            <v>D</v>
          </cell>
          <cell r="E147" t="str">
            <v>NERACA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B148">
            <v>611201</v>
          </cell>
          <cell r="C148" t="str">
            <v>Biaya alat tulis kantor</v>
          </cell>
          <cell r="D148" t="str">
            <v>D</v>
          </cell>
          <cell r="E148" t="str">
            <v>NERACA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B149">
            <v>611202</v>
          </cell>
          <cell r="C149" t="str">
            <v>BIAYA CETAKAN DAN FOTOCOPY</v>
          </cell>
          <cell r="D149" t="str">
            <v>D</v>
          </cell>
          <cell r="E149" t="str">
            <v>NERACA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</row>
        <row r="150">
          <cell r="B150">
            <v>611203</v>
          </cell>
          <cell r="C150" t="str">
            <v>BIAYA POS DAN METERAI</v>
          </cell>
          <cell r="D150" t="str">
            <v>D</v>
          </cell>
          <cell r="E150" t="str">
            <v>NERACA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</row>
        <row r="151">
          <cell r="B151">
            <v>611204</v>
          </cell>
          <cell r="C151" t="str">
            <v>BIAYA TELEPON, LISTRIK, AIR</v>
          </cell>
          <cell r="D151" t="str">
            <v>D</v>
          </cell>
          <cell r="E151" t="str">
            <v>NERACA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</row>
        <row r="152">
          <cell r="B152">
            <v>611205</v>
          </cell>
          <cell r="C152" t="str">
            <v>BIAYA KANTOR</v>
          </cell>
          <cell r="D152" t="str">
            <v>D</v>
          </cell>
          <cell r="E152" t="str">
            <v>NERACA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</row>
        <row r="153">
          <cell r="B153">
            <v>611206</v>
          </cell>
          <cell r="C153" t="str">
            <v>BIAYA MAJALAH / KORAN</v>
          </cell>
          <cell r="D153" t="str">
            <v>D</v>
          </cell>
          <cell r="E153" t="str">
            <v>NERACA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</row>
        <row r="154">
          <cell r="B154">
            <v>611207</v>
          </cell>
          <cell r="C154" t="str">
            <v>BIAYA MESS/CAMP</v>
          </cell>
          <cell r="D154" t="str">
            <v>D</v>
          </cell>
          <cell r="E154" t="str">
            <v>NERACA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</row>
        <row r="155">
          <cell r="B155">
            <v>611208</v>
          </cell>
          <cell r="C155" t="str">
            <v>BIAYA REKENING INTERNET</v>
          </cell>
          <cell r="D155" t="str">
            <v>D</v>
          </cell>
          <cell r="E155" t="str">
            <v>NERACA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</row>
        <row r="156">
          <cell r="B156">
            <v>611209</v>
          </cell>
          <cell r="C156" t="str">
            <v>BIAYA REKENING TV KABEL</v>
          </cell>
          <cell r="D156" t="str">
            <v>D</v>
          </cell>
          <cell r="E156" t="str">
            <v>NERACA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B157">
            <v>611210</v>
          </cell>
          <cell r="C157" t="str">
            <v>BIAYA PENGGUNAAN AIR CONDITIONING / AC</v>
          </cell>
          <cell r="D157" t="str">
            <v>D</v>
          </cell>
          <cell r="E157" t="str">
            <v>NERACA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</row>
        <row r="158">
          <cell r="B158">
            <v>611211</v>
          </cell>
          <cell r="C158" t="str">
            <v>BIAYA ADMINISTRASI LAINNYA</v>
          </cell>
          <cell r="D158" t="str">
            <v>D</v>
          </cell>
          <cell r="E158" t="str">
            <v>NERACA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</row>
        <row r="159">
          <cell r="B159">
            <v>611301</v>
          </cell>
          <cell r="C159" t="str">
            <v>BIAYA PERJALANAN DINAS DALAM KOTA</v>
          </cell>
          <cell r="D159" t="str">
            <v>D</v>
          </cell>
          <cell r="E159" t="str">
            <v>NERACA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</row>
        <row r="160">
          <cell r="B160">
            <v>611302</v>
          </cell>
          <cell r="C160" t="str">
            <v>BIAYA PERJALANAN DINAS LUAR KOTA</v>
          </cell>
          <cell r="D160" t="str">
            <v>D</v>
          </cell>
          <cell r="E160" t="str">
            <v>NERACA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</row>
        <row r="161">
          <cell r="B161">
            <v>611303</v>
          </cell>
          <cell r="C161" t="str">
            <v>BIAYA BAHAN BAKAR MINYAK - PERDIN</v>
          </cell>
          <cell r="D161" t="str">
            <v>D</v>
          </cell>
          <cell r="E161" t="str">
            <v>NERACA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</row>
        <row r="162">
          <cell r="B162">
            <v>611304</v>
          </cell>
          <cell r="C162" t="str">
            <v>BIAYA BUKTI PELANGGARAN - PERDIN</v>
          </cell>
          <cell r="D162" t="str">
            <v>D</v>
          </cell>
          <cell r="E162" t="str">
            <v>NERACA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</row>
        <row r="163">
          <cell r="B163">
            <v>611305</v>
          </cell>
          <cell r="C163" t="str">
            <v>BIAYA TIKET PERJALANAN DINAS</v>
          </cell>
          <cell r="D163" t="str">
            <v>D</v>
          </cell>
          <cell r="E163" t="str">
            <v>NERACA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</row>
        <row r="164">
          <cell r="B164">
            <v>611306</v>
          </cell>
          <cell r="C164" t="str">
            <v>BIAYA HOTEL / AKOMODASI</v>
          </cell>
          <cell r="D164" t="str">
            <v>D</v>
          </cell>
          <cell r="E164" t="str">
            <v>NERACA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</row>
        <row r="165">
          <cell r="B165">
            <v>611401</v>
          </cell>
          <cell r="C165" t="str">
            <v>BIAYA DAPUR KANTOR</v>
          </cell>
          <cell r="D165" t="str">
            <v>D</v>
          </cell>
          <cell r="E165" t="str">
            <v>NERACA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</row>
        <row r="166">
          <cell r="B166">
            <v>611402</v>
          </cell>
          <cell r="C166" t="str">
            <v>BIAYA RUMAH TANGGA KANTOR LAINNYA</v>
          </cell>
          <cell r="D166" t="str">
            <v>D</v>
          </cell>
          <cell r="E166" t="str">
            <v>NERACA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</row>
        <row r="167">
          <cell r="B167">
            <v>611501</v>
          </cell>
          <cell r="C167" t="str">
            <v>BIAYA PEMELIHARAAN GEDUNG KANTOR</v>
          </cell>
          <cell r="D167" t="str">
            <v>D</v>
          </cell>
          <cell r="E167" t="str">
            <v>NERACA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</row>
        <row r="168">
          <cell r="B168">
            <v>611502</v>
          </cell>
          <cell r="C168" t="str">
            <v>BIAYA PEMELIHARAAN KENDARAAN RODA 4</v>
          </cell>
          <cell r="D168" t="str">
            <v>D</v>
          </cell>
          <cell r="E168" t="str">
            <v>NERACA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</row>
        <row r="169">
          <cell r="B169">
            <v>611503</v>
          </cell>
          <cell r="C169" t="str">
            <v>BIAYA PEMELIHARAAN KENDARAAN RODA 2</v>
          </cell>
          <cell r="D169" t="str">
            <v>D</v>
          </cell>
          <cell r="E169" t="str">
            <v>NERACA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</row>
        <row r="170">
          <cell r="B170">
            <v>611504</v>
          </cell>
          <cell r="C170" t="str">
            <v>BIAYA PEMELIHARAAN PERALATAN KANTOR</v>
          </cell>
          <cell r="D170" t="str">
            <v>D</v>
          </cell>
          <cell r="E170" t="str">
            <v>NERACA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</row>
        <row r="171">
          <cell r="B171">
            <v>611505</v>
          </cell>
          <cell r="C171" t="str">
            <v>BIAYA PEMELIHARAAN / PERBAIKAN LAINNYA</v>
          </cell>
          <cell r="D171" t="str">
            <v>D</v>
          </cell>
          <cell r="E171" t="str">
            <v>NERACA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B172">
            <v>611506</v>
          </cell>
          <cell r="C172" t="str">
            <v>BIAYA PERLENGKAPAN KANTOR LAINNYA</v>
          </cell>
          <cell r="D172" t="str">
            <v>D</v>
          </cell>
          <cell r="E172" t="str">
            <v>NERACA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</row>
        <row r="173">
          <cell r="B173">
            <v>611601</v>
          </cell>
          <cell r="C173" t="str">
            <v>BIAYA PAJAK KENDARAAN</v>
          </cell>
          <cell r="D173" t="str">
            <v>D</v>
          </cell>
          <cell r="E173" t="str">
            <v>NERACA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</row>
        <row r="174">
          <cell r="B174">
            <v>611602</v>
          </cell>
          <cell r="C174" t="str">
            <v>Biaya perizinan/legal</v>
          </cell>
          <cell r="D174" t="str">
            <v>D</v>
          </cell>
          <cell r="E174" t="str">
            <v>NERACA</v>
          </cell>
          <cell r="I174">
            <v>0</v>
          </cell>
          <cell r="J174">
            <v>0</v>
          </cell>
          <cell r="K174">
            <v>100000</v>
          </cell>
          <cell r="L174">
            <v>0</v>
          </cell>
          <cell r="M174">
            <v>100000</v>
          </cell>
          <cell r="N174">
            <v>0</v>
          </cell>
          <cell r="S174">
            <v>100000</v>
          </cell>
          <cell r="T174">
            <v>0</v>
          </cell>
          <cell r="U174">
            <v>100000</v>
          </cell>
          <cell r="V174">
            <v>0</v>
          </cell>
          <cell r="W174">
            <v>0</v>
          </cell>
          <cell r="X174">
            <v>0</v>
          </cell>
        </row>
        <row r="175">
          <cell r="B175">
            <v>611603</v>
          </cell>
          <cell r="C175" t="str">
            <v>BIAYA KONSULTAN</v>
          </cell>
          <cell r="D175" t="str">
            <v>D</v>
          </cell>
          <cell r="E175" t="str">
            <v>NERACA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</row>
        <row r="176">
          <cell r="B176">
            <v>611604</v>
          </cell>
          <cell r="C176" t="str">
            <v>BIAYA RAPAT</v>
          </cell>
          <cell r="D176" t="str">
            <v>D</v>
          </cell>
          <cell r="E176" t="str">
            <v>NERACA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B177">
            <v>611605</v>
          </cell>
          <cell r="C177" t="str">
            <v>BIAYA SEWA KENDARAAN</v>
          </cell>
          <cell r="D177" t="str">
            <v>D</v>
          </cell>
          <cell r="E177" t="str">
            <v>NERACA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</row>
        <row r="178">
          <cell r="B178">
            <v>611606</v>
          </cell>
          <cell r="C178" t="str">
            <v>BIAYA SUMBANGAN</v>
          </cell>
          <cell r="D178" t="str">
            <v>D</v>
          </cell>
          <cell r="E178" t="str">
            <v>NERACA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</row>
        <row r="179">
          <cell r="B179">
            <v>611607</v>
          </cell>
          <cell r="C179" t="str">
            <v>BIAYA ENTERTAINMENT</v>
          </cell>
          <cell r="D179" t="str">
            <v>D</v>
          </cell>
          <cell r="E179" t="str">
            <v>NERACA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</row>
        <row r="180">
          <cell r="B180">
            <v>611608</v>
          </cell>
          <cell r="C180" t="str">
            <v>BIAYA FOTO SATELITE DLL</v>
          </cell>
          <cell r="D180" t="str">
            <v>D</v>
          </cell>
          <cell r="E180" t="str">
            <v>NERACA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</row>
        <row r="181">
          <cell r="B181">
            <v>611609</v>
          </cell>
          <cell r="C181" t="str">
            <v>BIAYA STUDI KELAYAKAN</v>
          </cell>
          <cell r="D181" t="str">
            <v>D</v>
          </cell>
          <cell r="E181" t="str">
            <v>NERACA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</row>
        <row r="182">
          <cell r="B182">
            <v>611610</v>
          </cell>
          <cell r="C182" t="str">
            <v>BIAYA AMDAL</v>
          </cell>
          <cell r="D182" t="str">
            <v>D</v>
          </cell>
          <cell r="E182" t="str">
            <v>NERACA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</row>
        <row r="183">
          <cell r="B183">
            <v>611611</v>
          </cell>
          <cell r="C183" t="str">
            <v>BIAYA PETA SATELITE DLL</v>
          </cell>
          <cell r="D183" t="str">
            <v>D</v>
          </cell>
          <cell r="E183" t="str">
            <v>NERACA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B184">
            <v>611612</v>
          </cell>
          <cell r="C184" t="str">
            <v>BIAYA SURVEY LOKASI DLL</v>
          </cell>
          <cell r="D184" t="str">
            <v>D</v>
          </cell>
          <cell r="E184" t="str">
            <v>NERACA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</row>
        <row r="185">
          <cell r="B185">
            <v>611613</v>
          </cell>
          <cell r="C185" t="str">
            <v>BIAYA IJIN LOKASI</v>
          </cell>
          <cell r="D185" t="str">
            <v>D</v>
          </cell>
          <cell r="E185" t="str">
            <v>NERACA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B186">
            <v>611614</v>
          </cell>
          <cell r="C186" t="str">
            <v>BIAYA LOGISTIK/DAPUR LAPANGAN</v>
          </cell>
          <cell r="D186" t="str">
            <v>D</v>
          </cell>
          <cell r="E186" t="str">
            <v>NERACA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</row>
        <row r="187">
          <cell r="B187">
            <v>611615</v>
          </cell>
          <cell r="C187" t="str">
            <v>BIAYA TERJEMAHAN DOKUMEN</v>
          </cell>
          <cell r="D187" t="str">
            <v>D</v>
          </cell>
          <cell r="E187" t="str">
            <v>NERACA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</row>
        <row r="188">
          <cell r="B188">
            <v>611616</v>
          </cell>
          <cell r="C188" t="str">
            <v>BIAYA SEWA GEDUNG KANTOR</v>
          </cell>
          <cell r="D188" t="str">
            <v>D</v>
          </cell>
          <cell r="E188" t="str">
            <v>NERACA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</row>
        <row r="189">
          <cell r="B189">
            <v>611617</v>
          </cell>
          <cell r="C189" t="str">
            <v>BIAYA PERINTISAN LOKASI KEBUN</v>
          </cell>
          <cell r="D189" t="str">
            <v>D</v>
          </cell>
          <cell r="E189" t="str">
            <v>NERACA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B190">
            <v>611618</v>
          </cell>
          <cell r="C190" t="str">
            <v>BIAYA MONITORING</v>
          </cell>
          <cell r="D190" t="str">
            <v>D</v>
          </cell>
          <cell r="E190" t="str">
            <v>NERACA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B191">
            <v>611619</v>
          </cell>
          <cell r="C191" t="str">
            <v>BIAYA OPERASIONAL</v>
          </cell>
          <cell r="D191" t="str">
            <v>D</v>
          </cell>
          <cell r="E191" t="str">
            <v>NERACA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</row>
        <row r="192">
          <cell r="B192">
            <v>611620</v>
          </cell>
          <cell r="C192" t="str">
            <v>BIAYA SOSIALISASI</v>
          </cell>
          <cell r="D192" t="str">
            <v>D</v>
          </cell>
          <cell r="E192" t="str">
            <v>NERACA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</row>
        <row r="193">
          <cell r="B193">
            <v>611621</v>
          </cell>
          <cell r="C193" t="str">
            <v>BIAYA INVENTARISASI LAHAN</v>
          </cell>
          <cell r="D193" t="str">
            <v>D</v>
          </cell>
          <cell r="E193" t="str">
            <v>NERACA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</row>
        <row r="194">
          <cell r="B194">
            <v>611622</v>
          </cell>
          <cell r="C194" t="str">
            <v>BIAYA PEMASANGAN PAGAR PATOK</v>
          </cell>
          <cell r="D194" t="str">
            <v>D</v>
          </cell>
          <cell r="E194" t="str">
            <v>NERACA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</row>
        <row r="195">
          <cell r="B195">
            <v>611623</v>
          </cell>
          <cell r="C195" t="str">
            <v>BIAYA SAMPLE, ANALISA, STOCKFILE SAMPLE</v>
          </cell>
          <cell r="D195" t="str">
            <v>D</v>
          </cell>
          <cell r="E195" t="str">
            <v>NERACA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</row>
        <row r="196">
          <cell r="B196">
            <v>611624</v>
          </cell>
          <cell r="C196" t="str">
            <v>BIAYA IPK (IJIN PEMANFAATAN KAYU)</v>
          </cell>
          <cell r="D196" t="str">
            <v>D</v>
          </cell>
          <cell r="E196" t="str">
            <v>NERACA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</row>
        <row r="197">
          <cell r="B197">
            <v>611625</v>
          </cell>
          <cell r="C197" t="str">
            <v>BIAYA PENGURUSAN HGU</v>
          </cell>
          <cell r="D197" t="str">
            <v>D</v>
          </cell>
          <cell r="E197" t="str">
            <v>NERACA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</row>
        <row r="198">
          <cell r="B198">
            <v>611626</v>
          </cell>
          <cell r="C198" t="str">
            <v>BIAYA IDENTIFIKASI DAN INVENTARISASI TANAM TUMBUH</v>
          </cell>
          <cell r="D198" t="str">
            <v>D</v>
          </cell>
          <cell r="E198" t="str">
            <v>NERACA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</row>
        <row r="199">
          <cell r="B199">
            <v>611627</v>
          </cell>
          <cell r="C199" t="str">
            <v>BIAYA PENGUKURAN</v>
          </cell>
          <cell r="D199" t="str">
            <v>D</v>
          </cell>
          <cell r="E199" t="str">
            <v>NERACA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</row>
        <row r="200">
          <cell r="B200">
            <v>611628</v>
          </cell>
          <cell r="C200" t="str">
            <v>BIAYA MOU</v>
          </cell>
          <cell r="D200" t="str">
            <v>D</v>
          </cell>
          <cell r="E200" t="str">
            <v>NERACA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</row>
        <row r="201">
          <cell r="B201">
            <v>611629</v>
          </cell>
          <cell r="C201" t="str">
            <v>BIAYA PERLENGKAPAN LAPANGAN</v>
          </cell>
          <cell r="D201" t="str">
            <v>D</v>
          </cell>
          <cell r="E201" t="str">
            <v>NERACA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B202">
            <v>611630</v>
          </cell>
          <cell r="C202" t="str">
            <v>BIAYA LAND CLEARING</v>
          </cell>
          <cell r="D202" t="str">
            <v>D</v>
          </cell>
          <cell r="E202" t="str">
            <v>NERACA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</row>
        <row r="203">
          <cell r="B203">
            <v>611631</v>
          </cell>
          <cell r="C203" t="str">
            <v>BIAYA KA. ANDAL</v>
          </cell>
          <cell r="D203" t="str">
            <v>D</v>
          </cell>
          <cell r="E203" t="str">
            <v>NERACA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B204">
            <v>611632</v>
          </cell>
          <cell r="C204" t="str">
            <v>BIAYA PETA KADASTRAL</v>
          </cell>
          <cell r="D204" t="str">
            <v>D</v>
          </cell>
          <cell r="E204" t="str">
            <v>NERACA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B205">
            <v>611633</v>
          </cell>
          <cell r="C205" t="str">
            <v>BIAYA TENAGA RINTIS/TEBANG</v>
          </cell>
          <cell r="D205" t="str">
            <v>D</v>
          </cell>
          <cell r="E205" t="str">
            <v>NERACA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</row>
        <row r="206">
          <cell r="B206">
            <v>611634</v>
          </cell>
          <cell r="C206" t="str">
            <v>BIAYA OPERASIONAL KOPERASI RIMBA KENCANA</v>
          </cell>
          <cell r="D206" t="str">
            <v>D</v>
          </cell>
          <cell r="E206" t="str">
            <v>NERACA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</row>
        <row r="207">
          <cell r="B207">
            <v>611635</v>
          </cell>
          <cell r="C207" t="str">
            <v>BIAYA PERLENGKAPAN SURVEY</v>
          </cell>
          <cell r="D207" t="str">
            <v>D</v>
          </cell>
          <cell r="E207" t="str">
            <v>NERACA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</row>
        <row r="208">
          <cell r="B208">
            <v>611636</v>
          </cell>
          <cell r="C208" t="str">
            <v>BIAYA PENGUKURAN</v>
          </cell>
          <cell r="D208" t="str">
            <v>D</v>
          </cell>
          <cell r="E208" t="str">
            <v>NERACA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B209">
            <v>611637</v>
          </cell>
          <cell r="C209" t="str">
            <v>BIAYA HAK PENGOLAHAN LAHAN PEMBIBITAN</v>
          </cell>
          <cell r="D209" t="str">
            <v>D</v>
          </cell>
          <cell r="E209" t="str">
            <v>NERACA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</row>
        <row r="210">
          <cell r="B210">
            <v>611638</v>
          </cell>
          <cell r="C210" t="str">
            <v>BIAYA PEMBEBASAN TANAH UNTUK JALAN</v>
          </cell>
          <cell r="D210" t="str">
            <v>D</v>
          </cell>
          <cell r="E210" t="str">
            <v>NERACA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B211">
            <v>611639</v>
          </cell>
          <cell r="C211" t="str">
            <v>BIAYA SEWA RUMAH/CAMP</v>
          </cell>
          <cell r="D211" t="str">
            <v>D</v>
          </cell>
          <cell r="E211" t="str">
            <v>NERACA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</row>
        <row r="212">
          <cell r="B212">
            <v>611640</v>
          </cell>
          <cell r="C212" t="str">
            <v>BIAYA KADASTRAL/PENGUKURAN</v>
          </cell>
          <cell r="D212" t="str">
            <v>D</v>
          </cell>
          <cell r="E212" t="str">
            <v>NERACA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</row>
        <row r="213">
          <cell r="B213">
            <v>611641</v>
          </cell>
          <cell r="C213" t="str">
            <v>BIAYA PEMBEBASAN LAHAN</v>
          </cell>
          <cell r="D213" t="str">
            <v>D</v>
          </cell>
          <cell r="E213" t="str">
            <v>NERACA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B214">
            <v>611642</v>
          </cell>
          <cell r="C214" t="str">
            <v>BIAYA PEMBIBITAN</v>
          </cell>
          <cell r="D214" t="str">
            <v>D</v>
          </cell>
          <cell r="E214" t="str">
            <v>NERACA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</row>
        <row r="215">
          <cell r="B215">
            <v>611643</v>
          </cell>
          <cell r="C215" t="str">
            <v>BIAYA BLOKING AREA</v>
          </cell>
          <cell r="D215" t="str">
            <v>D</v>
          </cell>
          <cell r="E215" t="str">
            <v>NERACA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</row>
        <row r="216">
          <cell r="B216">
            <v>611644</v>
          </cell>
          <cell r="C216" t="str">
            <v>BIAYA SEWA ALAT-ALAT BERAT</v>
          </cell>
          <cell r="D216" t="str">
            <v>D</v>
          </cell>
          <cell r="E216" t="str">
            <v>NERACA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</row>
        <row r="217">
          <cell r="B217">
            <v>611645</v>
          </cell>
          <cell r="C217" t="str">
            <v>BIAYA TIM PRA PANITIA B</v>
          </cell>
          <cell r="D217" t="str">
            <v>D</v>
          </cell>
          <cell r="E217" t="str">
            <v>NERACA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</row>
        <row r="218">
          <cell r="B218">
            <v>611646</v>
          </cell>
          <cell r="C218" t="str">
            <v>BIAYA TIM PANITIA B</v>
          </cell>
          <cell r="D218" t="str">
            <v>D</v>
          </cell>
          <cell r="E218" t="str">
            <v>NERACA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</row>
        <row r="219">
          <cell r="B219">
            <v>611647</v>
          </cell>
          <cell r="C219" t="str">
            <v>BIAYA ALAT-ALAT PERLENGKAPAN UNTUK PEMBIBITAN</v>
          </cell>
          <cell r="D219" t="str">
            <v>D</v>
          </cell>
          <cell r="E219" t="str">
            <v>NERACA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</row>
        <row r="220">
          <cell r="B220">
            <v>611648</v>
          </cell>
          <cell r="C220" t="str">
            <v>BIAYA PEMBEBASAN TANAH</v>
          </cell>
          <cell r="D220" t="str">
            <v>D</v>
          </cell>
          <cell r="E220" t="str">
            <v>NERACA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</row>
        <row r="221">
          <cell r="B221">
            <v>611649</v>
          </cell>
          <cell r="C221" t="str">
            <v>BIAYA SURVEY BLOK DESAIN</v>
          </cell>
          <cell r="D221" t="str">
            <v>D</v>
          </cell>
          <cell r="E221" t="str">
            <v>NERACA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</row>
        <row r="222">
          <cell r="B222">
            <v>611650</v>
          </cell>
          <cell r="C222" t="str">
            <v>BIAYA IDENTIFIKASI LAHAN</v>
          </cell>
          <cell r="D222" t="str">
            <v>D</v>
          </cell>
          <cell r="E222" t="str">
            <v>NERACA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</row>
        <row r="223">
          <cell r="B223">
            <v>611651</v>
          </cell>
          <cell r="C223" t="str">
            <v>BIAYA PENGURUSAN EXPLORASI</v>
          </cell>
          <cell r="D223" t="str">
            <v>D</v>
          </cell>
          <cell r="E223" t="str">
            <v>NERACA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</row>
        <row r="224">
          <cell r="B224">
            <v>611652</v>
          </cell>
          <cell r="C224" t="str">
            <v>BIAYA PENGURUSAN PENINGKATAN KP PU</v>
          </cell>
          <cell r="D224" t="str">
            <v>D</v>
          </cell>
          <cell r="E224" t="str">
            <v>NERACA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</row>
        <row r="225">
          <cell r="B225">
            <v>611653</v>
          </cell>
          <cell r="C225" t="str">
            <v>BIAYA PENGURUSAN KUASA PERTAMBANGAN EXPLORASI</v>
          </cell>
          <cell r="D225" t="str">
            <v>D</v>
          </cell>
          <cell r="E225" t="str">
            <v>NERACA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</row>
        <row r="226">
          <cell r="B226">
            <v>611654</v>
          </cell>
          <cell r="C226" t="str">
            <v>BIAYA PETA, TITIK KOORDINAT PS, SK EXPLORASI</v>
          </cell>
          <cell r="D226" t="str">
            <v>D</v>
          </cell>
          <cell r="E226" t="str">
            <v>NERACA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</row>
        <row r="227">
          <cell r="B227">
            <v>611655</v>
          </cell>
          <cell r="C227" t="str">
            <v>BIAYA PENGURUSAN PENGUMUMAN SETEMPAT TAMBANG BATUBARA</v>
          </cell>
          <cell r="D227" t="str">
            <v>D</v>
          </cell>
          <cell r="E227" t="str">
            <v>NERACA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</row>
        <row r="228">
          <cell r="B228">
            <v>611656</v>
          </cell>
          <cell r="C228" t="str">
            <v>BIAYA PENGEBORAN</v>
          </cell>
          <cell r="D228" t="str">
            <v>D</v>
          </cell>
          <cell r="E228" t="str">
            <v>NERACA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</row>
        <row r="229">
          <cell r="B229">
            <v>611657</v>
          </cell>
          <cell r="C229" t="str">
            <v>BIAYA EXPLORASI</v>
          </cell>
          <cell r="D229" t="str">
            <v>D</v>
          </cell>
          <cell r="E229" t="str">
            <v>NERACA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</row>
        <row r="230">
          <cell r="B230">
            <v>611701</v>
          </cell>
          <cell r="C230" t="str">
            <v>Biaya administrasi bank</v>
          </cell>
          <cell r="D230" t="str">
            <v>D</v>
          </cell>
          <cell r="E230" t="str">
            <v>NERACA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</row>
        <row r="231">
          <cell r="B231">
            <v>611702</v>
          </cell>
          <cell r="C231" t="str">
            <v>BIAYA ADMINISTRASI BANK LAINNYA</v>
          </cell>
          <cell r="D231" t="str">
            <v>D</v>
          </cell>
          <cell r="E231" t="str">
            <v>NERACA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</row>
        <row r="232">
          <cell r="B232">
            <v>611801</v>
          </cell>
          <cell r="C232" t="str">
            <v>BIAYA PENGURUSAN SURAT - SURAT BERHARGA</v>
          </cell>
          <cell r="D232" t="str">
            <v>D</v>
          </cell>
          <cell r="E232" t="str">
            <v>NERACA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</row>
        <row r="233">
          <cell r="B233">
            <v>611802</v>
          </cell>
          <cell r="C233" t="str">
            <v>BIAYA PAJAK</v>
          </cell>
          <cell r="D233" t="str">
            <v>D</v>
          </cell>
          <cell r="E233" t="str">
            <v>NERACA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</row>
        <row r="234">
          <cell r="B234">
            <v>611803</v>
          </cell>
          <cell r="C234" t="str">
            <v>BIAYA GOLF DIREKSI</v>
          </cell>
          <cell r="D234" t="str">
            <v>D</v>
          </cell>
          <cell r="E234" t="str">
            <v>NERACA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</row>
        <row r="235">
          <cell r="B235">
            <v>611901</v>
          </cell>
          <cell r="C235" t="str">
            <v>BIAYA SEWA KANTOR TENGGARONG</v>
          </cell>
          <cell r="D235" t="str">
            <v>D</v>
          </cell>
          <cell r="E235" t="str">
            <v>NERACA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</row>
        <row r="236">
          <cell r="B236">
            <v>611902</v>
          </cell>
          <cell r="C236" t="str">
            <v>BIAYA SEWA KANTOR JAKARTA</v>
          </cell>
          <cell r="D236" t="str">
            <v>D</v>
          </cell>
          <cell r="E236" t="str">
            <v>NERACA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</row>
        <row r="237">
          <cell r="B237">
            <v>611903</v>
          </cell>
          <cell r="C237" t="str">
            <v>BIAYA ADMINISTRASI DAN UMUM</v>
          </cell>
          <cell r="D237" t="str">
            <v>D</v>
          </cell>
          <cell r="E237" t="str">
            <v>NERACA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</row>
        <row r="238">
          <cell r="B238">
            <v>611904</v>
          </cell>
          <cell r="C238" t="str">
            <v>BIAYA LAIN-LAIN (TELP, FAX, FOTOCOPY DLL)</v>
          </cell>
          <cell r="D238" t="str">
            <v>D</v>
          </cell>
          <cell r="E238" t="str">
            <v>NERACA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B239">
            <v>620000</v>
          </cell>
          <cell r="C239" t="str">
            <v>BIAYA PENYUSUTAN</v>
          </cell>
          <cell r="D239" t="str">
            <v>D</v>
          </cell>
          <cell r="E239" t="str">
            <v>NERACA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B240">
            <v>621000</v>
          </cell>
          <cell r="C240" t="str">
            <v>BIAYA PENYUSUTAN - BANGUNAN</v>
          </cell>
          <cell r="D240" t="str">
            <v>D</v>
          </cell>
          <cell r="E240" t="str">
            <v>NERACA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</row>
        <row r="241">
          <cell r="B241">
            <v>622000</v>
          </cell>
          <cell r="C241" t="str">
            <v>BIAYA PENYUSUTAN - MESIN</v>
          </cell>
          <cell r="D241" t="str">
            <v>D</v>
          </cell>
          <cell r="E241" t="str">
            <v>NERACA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</row>
        <row r="242">
          <cell r="B242">
            <v>623000</v>
          </cell>
          <cell r="C242" t="str">
            <v>BIAYA PENYUSUTAN - KENDARAAN</v>
          </cell>
          <cell r="D242" t="str">
            <v>D</v>
          </cell>
          <cell r="E242" t="str">
            <v>NERACA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</row>
        <row r="243">
          <cell r="B243">
            <v>623001</v>
          </cell>
          <cell r="C243" t="str">
            <v>BIAYA PENYUSUTAN - KENDARAAN RODA 4</v>
          </cell>
          <cell r="D243" t="str">
            <v>D</v>
          </cell>
          <cell r="E243" t="str">
            <v>NERACA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</row>
        <row r="244">
          <cell r="B244">
            <v>623002</v>
          </cell>
          <cell r="C244" t="str">
            <v>BIAYA PENYUSUTAN - KENDARAAN RODA 2</v>
          </cell>
          <cell r="D244" t="str">
            <v>D</v>
          </cell>
          <cell r="E244" t="str">
            <v>NERACA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</row>
        <row r="245">
          <cell r="B245">
            <v>624000</v>
          </cell>
          <cell r="C245" t="str">
            <v>Biaya penyusutan - Peralatan kantor</v>
          </cell>
          <cell r="D245" t="str">
            <v>D</v>
          </cell>
          <cell r="E245" t="str">
            <v>NERACA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</row>
        <row r="246">
          <cell r="B246">
            <v>624100</v>
          </cell>
          <cell r="C246" t="str">
            <v>Biaya penyusutan - Peralatan mess</v>
          </cell>
          <cell r="D246" t="str">
            <v>D</v>
          </cell>
          <cell r="E246" t="str">
            <v>NERACA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</row>
        <row r="247">
          <cell r="B247">
            <v>630000</v>
          </cell>
          <cell r="C247" t="str">
            <v>BIAYA PENJUALAN / PEMASARAN</v>
          </cell>
          <cell r="D247" t="str">
            <v>D</v>
          </cell>
          <cell r="E247" t="str">
            <v>NERACA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</row>
        <row r="248">
          <cell r="B248">
            <v>630001</v>
          </cell>
          <cell r="C248" t="str">
            <v>BIAYA KOMISI PENJUALAN</v>
          </cell>
          <cell r="D248" t="str">
            <v>D</v>
          </cell>
          <cell r="E248" t="str">
            <v>NERACA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</row>
        <row r="249">
          <cell r="B249">
            <v>630002</v>
          </cell>
          <cell r="C249" t="str">
            <v>BIAYA ANGKUTAN DARAT</v>
          </cell>
          <cell r="D249" t="str">
            <v>D</v>
          </cell>
          <cell r="E249" t="str">
            <v>NERACA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B250">
            <v>630003</v>
          </cell>
          <cell r="C250" t="str">
            <v>BIAYA ANGKUTAN LAUT</v>
          </cell>
          <cell r="D250" t="str">
            <v>D</v>
          </cell>
          <cell r="E250" t="str">
            <v>NERACA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B251">
            <v>630004</v>
          </cell>
          <cell r="C251" t="str">
            <v>BIAYA ANGKUTAN UDARA</v>
          </cell>
          <cell r="D251" t="str">
            <v>D</v>
          </cell>
          <cell r="E251" t="str">
            <v>NERACA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B252">
            <v>630005</v>
          </cell>
          <cell r="C252" t="str">
            <v>Biaya iklan</v>
          </cell>
          <cell r="D252" t="str">
            <v>D</v>
          </cell>
          <cell r="E252" t="str">
            <v>NERACA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B253">
            <v>630006</v>
          </cell>
          <cell r="C253" t="str">
            <v>BIAYA LAIN-LAIN</v>
          </cell>
          <cell r="D253" t="str">
            <v>D</v>
          </cell>
          <cell r="E253" t="str">
            <v>NERACA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B254">
            <v>700000</v>
          </cell>
          <cell r="C254" t="str">
            <v>BIAYA LAIN - LAIN DILUAR USAHA</v>
          </cell>
          <cell r="D254" t="str">
            <v>D</v>
          </cell>
          <cell r="E254" t="str">
            <v>NERACA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B255">
            <v>710000</v>
          </cell>
          <cell r="C255" t="str">
            <v>PENDAPATAN LAIN - LAIN DILUAR USAHA</v>
          </cell>
          <cell r="D255" t="str">
            <v>D</v>
          </cell>
          <cell r="E255" t="str">
            <v>NERACA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B256">
            <v>710001</v>
          </cell>
          <cell r="C256" t="str">
            <v>Pendapatan jasa giro</v>
          </cell>
          <cell r="D256" t="str">
            <v>D</v>
          </cell>
          <cell r="E256" t="str">
            <v>NERACA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B257">
            <v>910001</v>
          </cell>
          <cell r="C257" t="str">
            <v>Forex gains or losses</v>
          </cell>
          <cell r="D257" t="str">
            <v>D</v>
          </cell>
          <cell r="E257" t="str">
            <v>NERACA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B258">
            <v>910002</v>
          </cell>
          <cell r="C258" t="str">
            <v xml:space="preserve">Unrealize Gain or Loss </v>
          </cell>
          <cell r="D258" t="str">
            <v>D</v>
          </cell>
          <cell r="E258" t="str">
            <v>NERACA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</row>
      </sheetData>
      <sheetData sheetId="13"/>
      <sheetData sheetId="1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I "/>
      <sheetName val="Version II"/>
      <sheetName val="Detail accrual"/>
      <sheetName val="Satement Of Inc"/>
      <sheetName val="Retained Earn"/>
      <sheetName val="Version II (2)"/>
      <sheetName val="Recon CITR"/>
      <sheetName val="Income Statement-May 2004"/>
      <sheetName val="Original"/>
      <sheetName val="Sheet1"/>
      <sheetName val="NDE"/>
      <sheetName val="Fisc Adj Mf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TB98,oct99&amp;sap99-WPL"/>
      <sheetName val="jun94"/>
      <sheetName val="Marshal"/>
      <sheetName val="Cover Sheet"/>
      <sheetName val="PRO"/>
      <sheetName val="General"/>
      <sheetName val="ListVariables"/>
      <sheetName val="B.S."/>
      <sheetName val="Input Sheet"/>
      <sheetName val="BP1_23"/>
      <sheetName val="data Slip  (4)"/>
      <sheetName val="FKT_PJK"/>
      <sheetName val="Input"/>
      <sheetName val="List"/>
      <sheetName val="WP-PBM-04"/>
      <sheetName val="A-Material  value "/>
      <sheetName val="Feuil2"/>
      <sheetName val="18-9"/>
      <sheetName val="Option List"/>
      <sheetName val="SUMMARY "/>
      <sheetName val="Rate"/>
      <sheetName val="E.4"/>
      <sheetName val="F1771-II"/>
      <sheetName val="F1771-III"/>
      <sheetName val="SE"/>
      <sheetName val="POV"/>
      <sheetName val="Breakdown"/>
      <sheetName val="AN_Input"/>
      <sheetName val="KB"/>
      <sheetName val="AR Others (G)"/>
      <sheetName val=" HH-1"/>
      <sheetName val="J-2"/>
      <sheetName val="DTA (JJ)"/>
      <sheetName val="Kartu"/>
      <sheetName val="COA"/>
      <sheetName val="WBS (2)salah"/>
      <sheetName val="Income Statement-May 2004"/>
      <sheetName val="3800"/>
      <sheetName val="Data"/>
      <sheetName val="GeneralInfo"/>
      <sheetName val="PNL Statement"/>
      <sheetName val="SAA"/>
      <sheetName val="Significant Processes"/>
      <sheetName val="instalasi disp Mei"/>
      <sheetName val="Tabel"/>
    </sheetNames>
    <sheetDataSet>
      <sheetData sheetId="0" refreshError="1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BSU_2000_GTI_AR"/>
      <sheetName val="Mutation_CF"/>
      <sheetName val="Retained_Earnings"/>
      <sheetName val="Foreign_Currency-C"/>
      <sheetName val="Foreign_Currency-P"/>
      <sheetName val="Freeze+Resticted_fund"/>
      <sheetName val="Consolidation_Entries"/>
      <sheetName val="Combine_Entries"/>
      <sheetName val="CAJE-CRJE_BLOK_I"/>
      <sheetName val="EXCHANGE_RATE"/>
      <sheetName val="FA-C_(2)"/>
      <sheetName val="Freeze_Account"/>
      <sheetName val="Account_Payable"/>
      <sheetName val="Original_Currency"/>
      <sheetName val="Data_Fiskal"/>
      <sheetName val="Rugi_Fiskal"/>
      <sheetName val="Mutation_CF-BE"/>
      <sheetName val="Gain_on_Restructuring"/>
      <sheetName val="SUMMARY_RATIO"/>
      <sheetName val="Mutation_CF1"/>
      <sheetName val="Retained_Earnings1"/>
      <sheetName val="Foreign_Currency-C1"/>
      <sheetName val="Foreign_Currency-P1"/>
      <sheetName val="Freeze+Resticted_fund1"/>
      <sheetName val="Consolidation_Entries1"/>
      <sheetName val="Combine_Entries1"/>
      <sheetName val="CAJE-CRJE_BLOK_I1"/>
      <sheetName val="EXCHANGE_RATE1"/>
      <sheetName val="FA-C_(2)1"/>
      <sheetName val="Freeze_Account1"/>
      <sheetName val="Account_Payable1"/>
      <sheetName val="Original_Currency1"/>
      <sheetName val="Data_Fiskal1"/>
      <sheetName val="Rugi_Fiskal1"/>
      <sheetName val="Mutation_CF-BE1"/>
      <sheetName val="Gain_on_Restructuring1"/>
      <sheetName val="SUMMARY_RATIO1"/>
      <sheetName val="Other charges (income)"/>
      <sheetName val="LVMAY"/>
      <sheetName val="Calculation"/>
      <sheetName val="EmpData"/>
      <sheetName val="Year End"/>
      <sheetName val="bunga"/>
      <sheetName val="AGUNANDES"/>
      <sheetName val="List Area"/>
      <sheetName val="0IV1000251"/>
      <sheetName val="fiscal depr(E)"/>
      <sheetName val="Mutation_CF3"/>
      <sheetName val="Retained_Earnings3"/>
      <sheetName val="Foreign_Currency-C3"/>
      <sheetName val="Foreign_Currency-P3"/>
      <sheetName val="Freeze+Resticted_fund3"/>
      <sheetName val="Consolidation_Entries3"/>
      <sheetName val="Combine_Entries3"/>
      <sheetName val="CAJE-CRJE_BLOK_I3"/>
      <sheetName val="EXCHANGE_RATE3"/>
      <sheetName val="FA-C_(2)3"/>
      <sheetName val="Freeze_Account3"/>
      <sheetName val="Account_Payable3"/>
      <sheetName val="Original_Currency3"/>
      <sheetName val="Data_Fiskal3"/>
      <sheetName val="Rugi_Fiskal3"/>
      <sheetName val="Mutation_CF-BE3"/>
      <sheetName val="Gain_on_Restructuring3"/>
      <sheetName val="SUMMARY_RATIO3"/>
      <sheetName val="Other_charges_(income)1"/>
      <sheetName val="Year_End1"/>
      <sheetName val="Mutation_CF2"/>
      <sheetName val="Retained_Earnings2"/>
      <sheetName val="Foreign_Currency-C2"/>
      <sheetName val="Foreign_Currency-P2"/>
      <sheetName val="Freeze+Resticted_fund2"/>
      <sheetName val="Consolidation_Entries2"/>
      <sheetName val="Combine_Entries2"/>
      <sheetName val="CAJE-CRJE_BLOK_I2"/>
      <sheetName val="EXCHANGE_RATE2"/>
      <sheetName val="FA-C_(2)2"/>
      <sheetName val="Freeze_Account2"/>
      <sheetName val="Account_Payable2"/>
      <sheetName val="Original_Currency2"/>
      <sheetName val="Data_Fiskal2"/>
      <sheetName val="Rugi_Fiskal2"/>
      <sheetName val="Mutation_CF-BE2"/>
      <sheetName val="Gain_on_Restructuring2"/>
      <sheetName val="SUMMARY_RATIO2"/>
      <sheetName val="Other_charges_(income)"/>
      <sheetName val="Year_End"/>
      <sheetName val="CSM"/>
      <sheetName val="inv-equity"/>
      <sheetName val="Napsindo"/>
      <sheetName val="Permanent info"/>
      <sheetName val="Disposals"/>
      <sheetName val="Altman Z Score"/>
      <sheetName val="Data Sheet"/>
      <sheetName val="bdrl-usg"/>
      <sheetName val="SE_C"/>
      <sheetName val="Sheet1"/>
      <sheetName val="Info"/>
      <sheetName val="Detail-PARENT"/>
      <sheetName val="KODE"/>
      <sheetName val="Assump"/>
      <sheetName val="#REF!"/>
      <sheetName val="Front Sheet"/>
      <sheetName val="HRD"/>
      <sheetName val="gl"/>
      <sheetName val="Workshop Tools"/>
      <sheetName val="Other charges _income_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"/>
      <sheetName val="Customize Your Invoice"/>
      <sheetName val="Invoice"/>
      <sheetName val="Marshal -1"/>
      <sheetName val="lapkeu"/>
      <sheetName val="budget idr"/>
      <sheetName val="CC"/>
      <sheetName val="CC'04"/>
      <sheetName val="11b"/>
      <sheetName val="CAJE"/>
      <sheetName val="UNFOREX"/>
      <sheetName val="EFECTIF"/>
      <sheetName val="Jrnl_Kas"/>
      <sheetName val="BAP "/>
      <sheetName val="SUMMARY NDE"/>
      <sheetName val="BGT Cashflow "/>
      <sheetName val="TB"/>
      <sheetName val="Links"/>
      <sheetName val="Lead"/>
      <sheetName val="Revenue (10)"/>
      <sheetName val="Parameter"/>
      <sheetName val="Eingaben"/>
      <sheetName val="Sche-Harvest-Monodon"/>
      <sheetName val="Kend"/>
      <sheetName val="Alber"/>
      <sheetName val="TRAIL"/>
      <sheetName val="MODI03"/>
      <sheetName val="BUT-1"/>
      <sheetName val="HEX-A"/>
      <sheetName val="HEX-E"/>
      <sheetName val="I-BUT"/>
      <sheetName val="RD I-BUT"/>
      <sheetName val="Currency"/>
      <sheetName val="DropDown"/>
      <sheetName val="Non-Statistical Sampling"/>
      <sheetName val="Income Statement"/>
      <sheetName val="Ratios"/>
      <sheetName val="Balance Sheet"/>
      <sheetName val="Ex_Rate"/>
      <sheetName val="asli"/>
      <sheetName val="GeneralInfo"/>
      <sheetName val="AJP"/>
      <sheetName val="WS THT"/>
      <sheetName val="WA THT"/>
      <sheetName val="AN"/>
      <sheetName val="PAN"/>
      <sheetName val="Catt LK"/>
      <sheetName val="BS"/>
      <sheetName val="LR"/>
      <sheetName val="CF"/>
      <sheetName val="HPeng"/>
      <sheetName val="GajPeg"/>
      <sheetName val="B.Kant"/>
      <sheetName val="Ex-Rate"/>
      <sheetName val="200212ac"/>
      <sheetName val="Rumus"/>
      <sheetName val="BB"/>
      <sheetName val="Beli &amp; Retur CPN"/>
      <sheetName val="HG_BEL"/>
      <sheetName val="HPP_0503"/>
      <sheetName val="SALGO GS"/>
      <sheetName val="SALDO_GS_CPN"/>
      <sheetName val="Kas kecil"/>
      <sheetName val="Mandiri"/>
      <sheetName val="Mandiri 2"/>
      <sheetName val="Invoice PKF"/>
      <sheetName val="Dollar PKF"/>
      <sheetName val="AR &amp; AP MS"/>
      <sheetName val="Asset &amp; Peny."/>
      <sheetName val="AR"/>
      <sheetName val="COA"/>
      <sheetName val="Neraca"/>
      <sheetName val="PnL"/>
      <sheetName val="Data-2008"/>
      <sheetName val="CODE"/>
      <sheetName val="Bgt"/>
      <sheetName val="Hujan"/>
      <sheetName val="Kirim"/>
      <sheetName val="Mentah"/>
      <sheetName val="Panen"/>
      <sheetName val="Restan"/>
      <sheetName val="Sns"/>
      <sheetName val="Noodles (assumptions)"/>
      <sheetName val="DATA"/>
      <sheetName val="T-ACC-04"/>
      <sheetName val="alamat"/>
      <sheetName val="RumusTB 1 bln"/>
      <sheetName val="Marshal"/>
      <sheetName val="Rekap Piutang"/>
      <sheetName val="Resource Costs"/>
      <sheetName val="Work Requirement"/>
      <sheetName val="05_2003-compute"/>
      <sheetName val="ANGGARAN"/>
      <sheetName val="AA.1.1 BNI"/>
      <sheetName val="MEytd"/>
      <sheetName val="WBS (2)salah"/>
      <sheetName val="payroll"/>
      <sheetName val="Revenue_(10)1"/>
      <sheetName val="Revenue_(10)"/>
      <sheetName val="BBM-03"/>
      <sheetName val="Income Statement-May 2004"/>
      <sheetName val="master supplier"/>
      <sheetName val="PL98"/>
      <sheetName val="TB98,oct99&amp;sap99-WPL"/>
      <sheetName val="JURNAL"/>
      <sheetName val="LABA RUGI"/>
      <sheetName val="ARUS KAS"/>
      <sheetName val="PERUBAHAN EKUITAS"/>
      <sheetName val="Consolidated"/>
      <sheetName val="Read Me"/>
      <sheetName val="TABEL"/>
      <sheetName val="Query31"/>
      <sheetName val="Table 5"/>
      <sheetName val="Rekap Budget"/>
      <sheetName val="Operating Cycle"/>
      <sheetName val="Sheet3"/>
      <sheetName val="ALL KD"/>
      <sheetName val="Allowance"/>
      <sheetName val="Trainer"/>
      <sheetName val="CRITERIA3"/>
      <sheetName val="DATA_PENJUALAN"/>
      <sheetName val="WBS _2_salah"/>
      <sheetName val="DEPK2003"/>
      <sheetName val="SC "/>
      <sheetName val="tb1"/>
      <sheetName val="Option1"/>
      <sheetName val="Antennas"/>
      <sheetName val="TOPSIMPR"/>
      <sheetName val="TONG HOP VL-NC"/>
      <sheetName val="#REF"/>
      <sheetName val="chitiet"/>
      <sheetName val="DONGIA"/>
      <sheetName val="DON GIA"/>
      <sheetName val="DG"/>
      <sheetName val="VCV-BE-TONG"/>
      <sheetName val="CHITIET VL-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Permanent info"/>
      <sheetName val="Marshal"/>
      <sheetName val="1771"/>
      <sheetName val="F1771-I"/>
      <sheetName val="F1771-II"/>
      <sheetName val="F1771-III"/>
      <sheetName val="F 1771-IV"/>
      <sheetName val="F 1771-V"/>
      <sheetName val="F 1771-VI"/>
      <sheetName val="Sheet1"/>
      <sheetName val="Fiscal exit tax"/>
      <sheetName val="Attach"/>
      <sheetName val="Lampiran"/>
      <sheetName val="fiscal depr(E)"/>
      <sheetName val="fiscal depr. (I)"/>
      <sheetName val="disposal"/>
      <sheetName val="addition"/>
      <sheetName val="reconciliation"/>
      <sheetName val="amortisasi"/>
      <sheetName val="Int-exp"/>
      <sheetName val="Rounding off"/>
      <sheetName val="F1771_III"/>
      <sheetName val="F1771_II"/>
      <sheetName val="HEADER"/>
      <sheetName val="A"/>
      <sheetName val="BS final"/>
      <sheetName val="EXP0905"/>
      <sheetName val="0220"/>
      <sheetName val="Rates"/>
      <sheetName val="SCORE_RC_Code"/>
      <sheetName val="MED"/>
      <sheetName val="3800-Interim"/>
      <sheetName val="F1771-2"/>
      <sheetName val="F1771-3"/>
      <sheetName val="RumusTB 1 bln"/>
      <sheetName val="GeneralInfo"/>
      <sheetName val="d_com"/>
      <sheetName val="K2-FA"/>
      <sheetName val="result"/>
      <sheetName val="Input Table"/>
      <sheetName val="AFTER 55"/>
      <sheetName val="DAFTAR NOMINATIF"/>
      <sheetName val="1195 A2"/>
      <sheetName val="Family"/>
      <sheetName val="7월"/>
      <sheetName val="data_val"/>
      <sheetName val="CODE"/>
      <sheetName val="RATE"/>
      <sheetName val="WPL"/>
      <sheetName val="Master Table"/>
      <sheetName val="General"/>
      <sheetName val="Search for Unrecorded Liabilty"/>
      <sheetName val="Irregular Income"/>
      <sheetName val="FE-1770.P1"/>
      <sheetName val="TBM"/>
      <sheetName val="PROLOSS"/>
      <sheetName val="General Info"/>
      <sheetName val="master"/>
      <sheetName val="PREMI"/>
      <sheetName val="PO Database@3101"/>
      <sheetName val="Revenue"/>
      <sheetName val="Orders"/>
      <sheetName val="Income Statement-May 2004"/>
      <sheetName val="Menu"/>
      <sheetName val="Cor-'98-2"/>
      <sheetName val="PopCache_Sheet1"/>
      <sheetName val="PL"/>
      <sheetName val="Attachement"/>
      <sheetName val="Sales"/>
      <sheetName val="A-3"/>
      <sheetName val="SALESAGT'03"/>
      <sheetName val="SALESAPR'03"/>
      <sheetName val="SALESDES'03"/>
      <sheetName val="SALESFEB'03"/>
      <sheetName val="SALESJAN'03"/>
      <sheetName val="SALESJULI'03"/>
      <sheetName val="SALESJUNI'03"/>
      <sheetName val="SALESMEI'03"/>
      <sheetName val="SALESMRT'03"/>
      <sheetName val="SALESNOP'03"/>
      <sheetName val="SALESOKT'03"/>
      <sheetName val="SALESSEP'03"/>
      <sheetName val="Sheet3"/>
      <sheetName val="Q-PC1"/>
      <sheetName val="Q-PC2"/>
      <sheetName val="RESULTATS RECAP"/>
      <sheetName val="TESTS"/>
      <sheetName val="rekap p.3"/>
      <sheetName val="bs (2)"/>
      <sheetName val="Rekap Piutang"/>
      <sheetName val="SPT-PPh23"/>
      <sheetName val="调帐事项登记表"/>
      <sheetName val="帐套设置"/>
      <sheetName val="OFF"/>
      <sheetName val="Permanent_info"/>
      <sheetName val="F_1771-IV"/>
      <sheetName val="F_1771-V"/>
      <sheetName val="F_1771-VI"/>
      <sheetName val="Fiscal_exit_tax"/>
      <sheetName val="fiscal_depr(E)"/>
      <sheetName val="fiscal_depr__(I)"/>
      <sheetName val="Rounding_off"/>
      <sheetName val="vendor name"/>
      <sheetName val="PENJ.NERACA"/>
      <sheetName val="SE-C"/>
      <sheetName val="LPP-1"/>
      <sheetName val="Rincian"/>
      <sheetName val="Cover-01"/>
      <sheetName val="A3"/>
      <sheetName val="Regulated Tariff"/>
      <sheetName val="Other charges (income)"/>
      <sheetName val="PO Database"/>
      <sheetName val="Asumsi"/>
      <sheetName val="TK1"/>
      <sheetName val="Lead"/>
      <sheetName val="Check on 8.10.2003"/>
      <sheetName val="Spec"/>
      <sheetName val="B28"/>
      <sheetName val="Journal"/>
      <sheetName val="AR EXPORT"/>
      <sheetName val="OthAsset roll"/>
      <sheetName val="Scenarios and Sensitivities"/>
      <sheetName val="Global Assumptions"/>
      <sheetName val="Dayung"/>
      <sheetName val="Data"/>
      <sheetName val="Gelam"/>
      <sheetName val="Letang"/>
      <sheetName val="Suban"/>
      <sheetName val="Sumpal"/>
      <sheetName val="Tengah"/>
      <sheetName val="TB"/>
      <sheetName val="by service"/>
      <sheetName val="A.4.3"/>
      <sheetName val="TB HO"/>
      <sheetName val="BS_final"/>
      <sheetName val="Input_Table"/>
      <sheetName val="1195_A2"/>
      <sheetName val="FE-1770_P1"/>
      <sheetName val="PO_Database@3101"/>
      <sheetName val="Search_for_Unrecorded_Liabilty"/>
      <sheetName val="rekap_p_3"/>
      <sheetName val="General_Info"/>
      <sheetName val="RumusTB_1_bln"/>
      <sheetName val="AFTER_55"/>
      <sheetName val="DAFTAR_NOMINATIF"/>
      <sheetName val="OLDMAP"/>
      <sheetName val="flow"/>
      <sheetName val="Profile"/>
      <sheetName val="ING"/>
      <sheetName val="COGSRevalSum"/>
      <sheetName val="N"/>
      <sheetName val="DATA WP"/>
      <sheetName val="Sandi laba rugi"/>
      <sheetName val="Locations"/>
      <sheetName val="ref"/>
      <sheetName val="Trial"/>
      <sheetName val="F-1|F-2"/>
      <sheetName val="10"/>
      <sheetName val="P&amp;L"/>
      <sheetName val="RUGILABA"/>
      <sheetName val="PKP"/>
      <sheetName val="AGM"/>
      <sheetName val="DELETE"/>
      <sheetName val="Country Data"/>
      <sheetName val="Contents"/>
      <sheetName val="CAST DAILY"/>
      <sheetName val="Input Plan"/>
      <sheetName val="Shunde"/>
      <sheetName val="KURS"/>
      <sheetName val="F1771_2"/>
      <sheetName val="Kalk EITR- 2009"/>
      <sheetName val="FE_1770_I"/>
      <sheetName val="FE_1770_P1"/>
      <sheetName val="FE_1770_II"/>
      <sheetName val="YTD Results"/>
      <sheetName val="Prepaid insurance"/>
      <sheetName val="COVER"/>
      <sheetName val="Merid Sum"/>
      <sheetName val="Attachment"/>
      <sheetName val="Depreciation"/>
      <sheetName val="gol I"/>
      <sheetName val="gol II"/>
      <sheetName val="Art. 25"/>
      <sheetName val="Regroup FA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Sheet5"/>
      <sheetName val="Sheet4"/>
      <sheetName val="Sheet2"/>
      <sheetName val="Links"/>
      <sheetName val="PL BI FORM"/>
      <sheetName val="I-PPh Final"/>
      <sheetName val="設定"/>
      <sheetName val="HPP"/>
      <sheetName val="STOCK AKHIR"/>
      <sheetName val="DATA21"/>
      <sheetName val="Treshing"/>
      <sheetName val="Clarifikasi "/>
      <sheetName val="Logistics"/>
      <sheetName val="source"/>
      <sheetName val="panther"/>
      <sheetName val="B25-95"/>
      <sheetName val="F1771-V"/>
      <sheetName val="RL NIS"/>
      <sheetName val="Powergen"/>
      <sheetName val="Sales Parameter"/>
      <sheetName val="Konfirmasi Transaksi Lama"/>
      <sheetName val="sepdua"/>
      <sheetName val="DSR"/>
      <sheetName val="RPMCOST"/>
      <sheetName val="JARS"/>
      <sheetName val="LABELS"/>
      <sheetName val="MNHRS"/>
      <sheetName val="RAWMAT"/>
      <sheetName val="RN_PM"/>
      <sheetName val="Schedule Angsuran"/>
      <sheetName val="P"/>
      <sheetName val="MALE"/>
      <sheetName val="SING"/>
      <sheetName val="SRI L"/>
      <sheetName val="VIET"/>
      <sheetName val="NOPAT_VDF"/>
      <sheetName val="WACC_VDF"/>
      <sheetName val="Summary Page_VDF"/>
      <sheetName val="Invested capital_VDF"/>
      <sheetName val="AE_DM"/>
      <sheetName val="PIK_QUO"/>
      <sheetName val="CLC&amp;CLS"/>
      <sheetName val="PB(B)"/>
      <sheetName val="JSiar"/>
      <sheetName val="Ranges"/>
      <sheetName val="AGING"/>
      <sheetName val="CHIPPING"/>
      <sheetName val="Plan"/>
      <sheetName val="WP-PBM-04"/>
      <sheetName val="BS-RTI"/>
      <sheetName val="Neraca detail per book"/>
      <sheetName val="WBS 2005"/>
      <sheetName val="C&amp;E"/>
      <sheetName val="SS"/>
      <sheetName val="BSA"/>
      <sheetName val="BSL"/>
      <sheetName val="PipWT"/>
      <sheetName val="SFKLN"/>
      <sheetName val="koding_komposisi"/>
      <sheetName val="KODINGharga"/>
      <sheetName val="BEP"/>
      <sheetName val="cov"/>
      <sheetName val="04114"/>
      <sheetName val="INPUT"/>
      <sheetName val="NAP"/>
      <sheetName val="lam-ssp"/>
      <sheetName val="BBM-03"/>
      <sheetName val="master supplier"/>
      <sheetName val="WBS (2)salah"/>
      <sheetName val="jiwa GL"/>
      <sheetName val="3800"/>
      <sheetName val="GAPOK 2003 VS 2010"/>
      <sheetName val="penawaran (1)"/>
      <sheetName val="Otomatis (1)"/>
      <sheetName val="Otomatis(FINAL)"/>
      <sheetName val="Instructions"/>
      <sheetName val="Marshal-SPT"/>
      <sheetName val="F1771"/>
      <sheetName val="Employee Data(05-06)"/>
      <sheetName val="Customize Your Statement"/>
      <sheetName val="A u g"/>
      <sheetName val="tc"/>
      <sheetName val="PENJ_NERACA"/>
      <sheetName val="Master_Table"/>
      <sheetName val="Workings"/>
      <sheetName val="AU_BS"/>
      <sheetName val="Additions Interface"/>
      <sheetName val="Basic Information"/>
      <sheetName val="RESULTATS_RECAP"/>
      <sheetName val="ptkp"/>
      <sheetName val="Permanent_info1"/>
      <sheetName val="F_1771-IV1"/>
      <sheetName val="F_1771-V1"/>
      <sheetName val="F_1771-VI1"/>
      <sheetName val="Fiscal_exit_tax1"/>
      <sheetName val="fiscal_depr(E)1"/>
      <sheetName val="fiscal_depr__(I)1"/>
      <sheetName val="Rounding_off1"/>
      <sheetName val="Input_Table1"/>
      <sheetName val="1195_A21"/>
      <sheetName val="BS_final1"/>
      <sheetName val="Search_for_Unrecorded_Liabilty1"/>
      <sheetName val="FE-1770_P11"/>
      <sheetName val="PO_Database@31011"/>
      <sheetName val="RumusTB_1_bln1"/>
      <sheetName val="AFTER_551"/>
      <sheetName val="DAFTAR_NOMINATIF1"/>
      <sheetName val="by_service"/>
      <sheetName val="rekap_p_31"/>
      <sheetName val="General_Info1"/>
      <sheetName val="OthAsset_roll"/>
      <sheetName val="Irregular_Income"/>
      <sheetName val="bs_(2)"/>
      <sheetName val="Rekap_Piutang"/>
      <sheetName val="vendor_name"/>
      <sheetName val="Other_charges_(income)"/>
      <sheetName val="PO_Database"/>
      <sheetName val="Check_on_8_10_2003"/>
      <sheetName val="STOCK_AKHIR"/>
      <sheetName val="RL_NIS"/>
      <sheetName val="Sales_Parameter"/>
      <sheetName val="Clarifikasi_"/>
      <sheetName val="Scenarios_and_Sensitivities"/>
      <sheetName val="Global_Assumptions"/>
      <sheetName val="Regulated_Tariff"/>
      <sheetName val="DATA_WP"/>
      <sheetName val="Sandi_laba_rugi"/>
      <sheetName val="AR_EXPORT"/>
      <sheetName val="Konfirmasi_Transaksi_Lama"/>
      <sheetName val="YTD_Results"/>
      <sheetName val="Prepaid_insurance"/>
      <sheetName val="Merid_Sum"/>
      <sheetName val="Country_Data"/>
      <sheetName val="Kalk_EITR-_2009"/>
      <sheetName val="gol_I"/>
      <sheetName val="gol_II"/>
      <sheetName val="Art__25"/>
      <sheetName val="Regroup_FA"/>
      <sheetName val="FI-1771_P1"/>
      <sheetName val="FE-1771_P1"/>
      <sheetName val="FI-1771_P2"/>
      <sheetName val="FE-1771_P2"/>
      <sheetName val="CAST_DAILY"/>
      <sheetName val="Input_Plan"/>
      <sheetName val="Income_Statement-May_2004"/>
      <sheetName val="Balsht Input"/>
      <sheetName val="FS (2)"/>
      <sheetName val="GL"/>
      <sheetName val="B.1"/>
      <sheetName val="ACRCONT"/>
      <sheetName val="Sale-Leaseback (2)"/>
      <sheetName val="PO"/>
      <sheetName val="Radford 2002"/>
      <sheetName val="US Sales Ranges"/>
      <sheetName val="pemak_Mutasi"/>
      <sheetName val="Input Param"/>
      <sheetName val="CONTROL"/>
    </sheetNames>
    <sheetDataSet>
      <sheetData sheetId="0"/>
      <sheetData sheetId="1"/>
      <sheetData sheetId="2" refreshError="1">
        <row r="168">
          <cell r="H168">
            <v>1073713550.3999984</v>
          </cell>
        </row>
      </sheetData>
      <sheetData sheetId="3"/>
      <sheetData sheetId="4"/>
      <sheetData sheetId="5" refreshError="1">
        <row r="36">
          <cell r="E36">
            <v>0</v>
          </cell>
          <cell r="G36">
            <v>0</v>
          </cell>
        </row>
      </sheetData>
      <sheetData sheetId="6" refreshError="1">
        <row r="31">
          <cell r="R3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nfo"/>
      <sheetName val="Marshal"/>
      <sheetName val="cogs"/>
      <sheetName val="korfisk"/>
      <sheetName val="art.25"/>
      <sheetName val="depr"/>
      <sheetName val="Sheet2"/>
      <sheetName val="depr2000"/>
      <sheetName val="depr2000 (2)"/>
      <sheetName val="Sheet1"/>
      <sheetName val="FI-1771.P1"/>
      <sheetName val="FE-1771.P1"/>
      <sheetName val="FI-1771.P2"/>
      <sheetName val="FE-1771.P2"/>
      <sheetName val="FI-1771-I"/>
      <sheetName val="FE-1771-I"/>
      <sheetName val="FI-1771-II"/>
      <sheetName val="FE-1771-II"/>
      <sheetName val="FI-1771-III"/>
      <sheetName val="FE-1771-III"/>
      <sheetName val="FI-1771-IV"/>
      <sheetName val="FE-1771-IV"/>
      <sheetName val="FI-1771-V"/>
      <sheetName val="FE-1771-V"/>
      <sheetName val="FI-1771-VI"/>
      <sheetName val="FE-1771-VI"/>
      <sheetName val="Income Statement-May 2004"/>
      <sheetName val="art_251"/>
      <sheetName val="depr2000_(2)1"/>
      <sheetName val="FI-1771_P11"/>
      <sheetName val="FE-1771_P11"/>
      <sheetName val="FI-1771_P21"/>
      <sheetName val="FE-1771_P21"/>
      <sheetName val="Income_Statement-May_20041"/>
      <sheetName val="art_25"/>
      <sheetName val="depr2000_(2)"/>
      <sheetName val="FI-1771_P1"/>
      <sheetName val="FE-1771_P1"/>
      <sheetName val="FI-1771_P2"/>
      <sheetName val="FE-1771_P2"/>
      <sheetName val="Income_Statement-May_2004"/>
      <sheetName val="F1771-II"/>
      <sheetName val="F1771-III"/>
      <sheetName val="3800"/>
      <sheetName val="WBS (2)salah"/>
      <sheetName val="GAPOK 2003 VS 2010"/>
      <sheetName val="TransJurnalDetail"/>
    </sheetNames>
    <sheetDataSet>
      <sheetData sheetId="0" refreshError="1">
        <row r="5">
          <cell r="I5" t="str">
            <v>PT TENSIA MANUFACTURING INDONESIA</v>
          </cell>
        </row>
        <row r="23">
          <cell r="H23">
            <v>1</v>
          </cell>
        </row>
        <row r="73">
          <cell r="T73">
            <v>4964222891</v>
          </cell>
        </row>
        <row r="78">
          <cell r="T78">
            <v>23326056</v>
          </cell>
        </row>
        <row r="79">
          <cell r="T79">
            <v>0</v>
          </cell>
        </row>
        <row r="107">
          <cell r="L107">
            <v>0</v>
          </cell>
        </row>
        <row r="119">
          <cell r="L1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V000"/>
      <sheetName val="00000"/>
      <sheetName val="10000"/>
      <sheetName val="Materiality and TE"/>
      <sheetName val="PAJE '04"/>
      <sheetName val="PRJE '04"/>
      <sheetName val="CAJE-04"/>
      <sheetName val="PYJE '04"/>
      <sheetName val="WP-PBM-04"/>
      <sheetName val="WBS2005"/>
      <sheetName val="Rincian BS"/>
      <sheetName val="IS"/>
      <sheetName val="C"/>
      <sheetName val="C-1"/>
      <sheetName val="CC "/>
      <sheetName val="G"/>
      <sheetName val="G-1"/>
      <sheetName val="J"/>
      <sheetName val="K"/>
      <sheetName val="K Movement"/>
      <sheetName val="K-1"/>
      <sheetName val="M"/>
      <sheetName val="M-4"/>
      <sheetName val="N-1"/>
      <sheetName val="N-2"/>
      <sheetName val="NN "/>
      <sheetName val="I"/>
      <sheetName val="O"/>
      <sheetName val="FISKAL"/>
      <sheetName val="O-1_PPh 21"/>
      <sheetName val="O-1.1 Rekap gaji"/>
      <sheetName val="O-2_PPh 23"/>
      <sheetName val="O-3_PPh 25"/>
      <sheetName val="O-5_PPN"/>
      <sheetName val="P"/>
      <sheetName val="P-1"/>
      <sheetName val="Q"/>
      <sheetName val="Q-3"/>
      <sheetName val="Q-3.1"/>
      <sheetName val="QQ"/>
      <sheetName val="R"/>
      <sheetName val="R-1 Perhitungan def. tax"/>
      <sheetName val="T"/>
      <sheetName val="T-1"/>
      <sheetName val="TT"/>
      <sheetName val="U-3"/>
      <sheetName val="U-4"/>
      <sheetName val="U-5"/>
      <sheetName val="Kep-1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I "/>
      <sheetName val="Version II"/>
      <sheetName val="Detail accrual"/>
      <sheetName val="Satement Of Inc"/>
      <sheetName val="Retained Earn"/>
      <sheetName val="Version II (2)"/>
      <sheetName val="Income Statement-May 2004"/>
      <sheetName val="Original"/>
      <sheetName val="Sheet1"/>
      <sheetName val="NDE"/>
      <sheetName val="Fisc Adj Mf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I "/>
      <sheetName val="Version II"/>
      <sheetName val="Detail accrual"/>
      <sheetName val="Satement Of Inc"/>
      <sheetName val="Retained Earn"/>
      <sheetName val="Version II (2)"/>
      <sheetName val="Income Statement-May 2004"/>
      <sheetName val="Original"/>
      <sheetName val="Sheet1"/>
      <sheetName val="NDE"/>
      <sheetName val="Fisc Adj Mf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U NO13PSAK572002"/>
      <sheetName val="kriteria"/>
    </sheetNames>
    <sheetDataSet>
      <sheetData sheetId="0" refreshError="1"/>
      <sheetData sheetId="1" refreshError="1">
        <row r="1">
          <cell r="A1" t="str">
            <v>masa kerja</v>
          </cell>
          <cell r="B1" t="str">
            <v>pesangon</v>
          </cell>
          <cell r="C1" t="str">
            <v>pmk</v>
          </cell>
        </row>
        <row r="2">
          <cell r="A2">
            <v>0</v>
          </cell>
          <cell r="B2">
            <v>1</v>
          </cell>
          <cell r="C2">
            <v>2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2</v>
          </cell>
          <cell r="B4">
            <v>3</v>
          </cell>
          <cell r="C4">
            <v>2</v>
          </cell>
        </row>
        <row r="5">
          <cell r="A5">
            <v>3</v>
          </cell>
          <cell r="B5">
            <v>4</v>
          </cell>
          <cell r="C5">
            <v>2</v>
          </cell>
        </row>
        <row r="6">
          <cell r="A6">
            <v>4</v>
          </cell>
          <cell r="B6">
            <v>5</v>
          </cell>
          <cell r="C6">
            <v>2</v>
          </cell>
        </row>
        <row r="7">
          <cell r="A7">
            <v>5</v>
          </cell>
          <cell r="B7">
            <v>6</v>
          </cell>
          <cell r="C7">
            <v>2</v>
          </cell>
        </row>
        <row r="8">
          <cell r="A8">
            <v>6</v>
          </cell>
          <cell r="B8">
            <v>7</v>
          </cell>
          <cell r="C8">
            <v>3</v>
          </cell>
        </row>
        <row r="9">
          <cell r="A9">
            <v>7</v>
          </cell>
          <cell r="B9">
            <v>8</v>
          </cell>
          <cell r="C9">
            <v>3</v>
          </cell>
        </row>
        <row r="10">
          <cell r="A10">
            <v>8</v>
          </cell>
          <cell r="B10">
            <v>9</v>
          </cell>
          <cell r="C10">
            <v>3</v>
          </cell>
        </row>
        <row r="11">
          <cell r="A11">
            <v>9</v>
          </cell>
          <cell r="B11">
            <v>9</v>
          </cell>
          <cell r="C11">
            <v>4</v>
          </cell>
        </row>
        <row r="12">
          <cell r="A12">
            <v>10</v>
          </cell>
          <cell r="B12">
            <v>9</v>
          </cell>
          <cell r="C12">
            <v>4</v>
          </cell>
        </row>
        <row r="13">
          <cell r="A13">
            <v>11</v>
          </cell>
          <cell r="B13">
            <v>9</v>
          </cell>
          <cell r="C13">
            <v>4</v>
          </cell>
        </row>
        <row r="14">
          <cell r="A14">
            <v>12</v>
          </cell>
          <cell r="B14">
            <v>9</v>
          </cell>
          <cell r="C14">
            <v>5</v>
          </cell>
        </row>
        <row r="15">
          <cell r="A15">
            <v>13</v>
          </cell>
          <cell r="B15">
            <v>9</v>
          </cell>
          <cell r="C15">
            <v>5</v>
          </cell>
        </row>
        <row r="16">
          <cell r="A16">
            <v>14</v>
          </cell>
          <cell r="B16">
            <v>9</v>
          </cell>
          <cell r="C16">
            <v>5</v>
          </cell>
        </row>
        <row r="17">
          <cell r="A17">
            <v>15</v>
          </cell>
          <cell r="B17">
            <v>9</v>
          </cell>
          <cell r="C17">
            <v>6</v>
          </cell>
        </row>
        <row r="18">
          <cell r="A18">
            <v>16</v>
          </cell>
          <cell r="B18">
            <v>9</v>
          </cell>
          <cell r="C18">
            <v>6</v>
          </cell>
        </row>
        <row r="19">
          <cell r="A19">
            <v>17</v>
          </cell>
          <cell r="B19">
            <v>9</v>
          </cell>
          <cell r="C19">
            <v>6</v>
          </cell>
        </row>
        <row r="20">
          <cell r="A20">
            <v>18</v>
          </cell>
          <cell r="B20">
            <v>9</v>
          </cell>
          <cell r="C20">
            <v>7</v>
          </cell>
        </row>
        <row r="21">
          <cell r="A21">
            <v>19</v>
          </cell>
          <cell r="B21">
            <v>9</v>
          </cell>
          <cell r="C21">
            <v>7</v>
          </cell>
        </row>
        <row r="22">
          <cell r="A22">
            <v>20</v>
          </cell>
          <cell r="B22">
            <v>9</v>
          </cell>
          <cell r="C22">
            <v>7</v>
          </cell>
        </row>
        <row r="23">
          <cell r="A23">
            <v>21</v>
          </cell>
          <cell r="B23">
            <v>9</v>
          </cell>
          <cell r="C23">
            <v>8</v>
          </cell>
        </row>
        <row r="24">
          <cell r="A24">
            <v>22</v>
          </cell>
          <cell r="B24">
            <v>9</v>
          </cell>
          <cell r="C24">
            <v>8</v>
          </cell>
        </row>
        <row r="25">
          <cell r="A25">
            <v>23</v>
          </cell>
          <cell r="B25">
            <v>9</v>
          </cell>
          <cell r="C25">
            <v>8</v>
          </cell>
        </row>
        <row r="26">
          <cell r="A26">
            <v>24</v>
          </cell>
          <cell r="B26">
            <v>9</v>
          </cell>
          <cell r="C26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J"/>
      <sheetName val="NB"/>
      <sheetName val="Hut Pjk"/>
      <sheetName val="neraca All"/>
      <sheetName val="L&amp;R All"/>
      <sheetName val="CF"/>
      <sheetName val="neraca 1"/>
      <sheetName val="L&amp;R"/>
      <sheetName val="ekuitas"/>
      <sheetName val="Note BS"/>
      <sheetName val="GL"/>
      <sheetName val="Jan"/>
      <sheetName val="Feb"/>
      <sheetName val="Mrt"/>
      <sheetName val="Apr"/>
      <sheetName val="COVER"/>
      <sheetName val="ISI"/>
      <sheetName val="FA"/>
      <sheetName val="BS Fiskal"/>
      <sheetName val="PL Fiskal"/>
      <sheetName val="kas penc pe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>
        <row r="7442">
          <cell r="C7442" t="str">
            <v>Biaya gaji&gt;HO(000)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FKT_PJK"/>
      <sheetName val="WP-PBM-04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Ratio_APP"/>
      <sheetName val="GeneralInfo"/>
      <sheetName val="Table Array"/>
      <sheetName val="Lamp 3 BTS-L4-L5-12 Site Bdg"/>
      <sheetName val="Lamp 4 BTS-L4-L5-Cirebon 9"/>
      <sheetName val="Lamp 2 BTS-L4-L5-New 6 Sites Bd"/>
      <sheetName val="Lamp 1 BTS-L4-L5-1-2C Bdg"/>
      <sheetName val="LPP-2"/>
      <sheetName val="Accrued XfÖ_x0006__x000c__x0000__x0000__x0000__x000a_]_x0014__x0000__x0000_"/>
      <sheetName val=""/>
      <sheetName val="TBM"/>
      <sheetName val="Rates"/>
      <sheetName val="Lookups"/>
      <sheetName val="Database"/>
      <sheetName val="Cross Ref"/>
      <sheetName val="Links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Accrued XfÖ_x005f_x0006__x005f_x000c__x0000"/>
      <sheetName val="depot"/>
      <sheetName val="itung2an"/>
      <sheetName val=" J-2-1"/>
      <sheetName val="J-3"/>
      <sheetName val=" J-5"/>
      <sheetName val="J-6"/>
      <sheetName val="Abs 2004"/>
      <sheetName val="Income Statement"/>
      <sheetName val="Shareholders' Equity"/>
      <sheetName val="Parameter"/>
      <sheetName val="GL05"/>
      <sheetName val="Dept"/>
      <sheetName val="Accrued XfÖ_x005f_x005f_x005f_x0006__x005f_x005f_"/>
      <sheetName val="Accrued XfÖ_x0006__x000c_"/>
      <sheetName val="Cash_(A)1"/>
      <sheetName val="A-1-2_(1)1"/>
      <sheetName val="Receivable_(C)1"/>
      <sheetName val="Rec__Affiliate_(H)1"/>
      <sheetName val="Inventories__(D)1"/>
      <sheetName val="prepaid_Taxes_(E)1"/>
      <sheetName val="AR_Others_(G)1"/>
      <sheetName val="Investment_in_Shares_(I)1"/>
      <sheetName val="FIxed_Assets_(J)1"/>
      <sheetName val="List_of_Fixed_Assets1"/>
      <sheetName val="_J-11"/>
      <sheetName val="_J-31"/>
      <sheetName val="_J-61"/>
      <sheetName val="Account_Payable1"/>
      <sheetName val="Bank_Loan_(BB)1"/>
      <sheetName val="Taxes_Payable_(CC)1"/>
      <sheetName val="Other_Payable_(DD)1"/>
      <sheetName val="Advance_Received_(EE)1"/>
      <sheetName val="Accrued_Expenses_(HH)1"/>
      <sheetName val="_Equity2"/>
      <sheetName val="Revenue_(10)1"/>
      <sheetName val="COS_(20)1"/>
      <sheetName val="OPEX_(30)1"/>
      <sheetName val="WBS-2_1"/>
      <sheetName val="W_Pl2"/>
      <sheetName val="Bank_Loan__BB_1"/>
      <sheetName val="Taxes_Payable__CC_1"/>
      <sheetName val="Other_Payable__DD_1"/>
      <sheetName val="Advance_Received__EE_1"/>
      <sheetName val="Accrued_Expenses__HH_1"/>
      <sheetName val="Revenue__10_1"/>
      <sheetName val="COS__20_1"/>
      <sheetName val="OPEX__30_1"/>
      <sheetName val="WBS_2_1"/>
      <sheetName val="W_Pl1"/>
      <sheetName val="COS__20_"/>
      <sheetName val="OPEX__30_"/>
      <sheetName val="WBS_2_"/>
      <sheetName val="master supplier"/>
      <sheetName val="MATERIALFINAL"/>
      <sheetName val="tb-mar"/>
      <sheetName val="status"/>
      <sheetName val="NOTE 14. LIAB"/>
      <sheetName val="NOTE 6. ONCA"/>
      <sheetName val="Permanent info"/>
      <sheetName val="Accrued XfÖ_x0006__x000c__x0000"/>
      <sheetName val="Accrued XfÖ_x005f_x0006__"/>
      <sheetName val="Accrued XfÖ_x005f_x005f_x005f_x005f_x005f_x005f_x"/>
      <sheetName val="Accrued XfÖ_x005f_x0006__x005f_x000c_"/>
      <sheetName val="Accrued XfÖ_x005f_x005f_x005f_x0006__"/>
      <sheetName val="kriteria"/>
      <sheetName val="BBM-03"/>
      <sheetName val="Info"/>
      <sheetName val="Income Statement-May 2004"/>
      <sheetName val="TB98,oct99&amp;sap99-WPL"/>
      <sheetName val="HUTANG "/>
      <sheetName val="Accrued XfÖ_x0006__"/>
      <sheetName val="Accrued XfÖ_x005f_x005f_x"/>
      <sheetName val="LRK"/>
      <sheetName val="PEND+BIAYA"/>
      <sheetName val="NONCAB"/>
      <sheetName val="lr treas"/>
      <sheetName val="#REF"/>
      <sheetName val="B25-95"/>
      <sheetName val="Marshal"/>
      <sheetName val="AJE"/>
      <sheetName val="Table_Array"/>
      <sheetName val="Cross_Ref"/>
      <sheetName val="ID"/>
      <sheetName val="WP ABS 2004"/>
      <sheetName val="rate"/>
      <sheetName val="Penjmitra"/>
      <sheetName val="ummitra"/>
      <sheetName val="Cash__A_1"/>
      <sheetName val="A_1_2__1_1"/>
      <sheetName val="Receivable__C_1"/>
      <sheetName val="Rec__Affiliate__H_1"/>
      <sheetName val="Inventories___D_1"/>
      <sheetName val="prepaid_Taxes__E_1"/>
      <sheetName val="AR_Others__G_1"/>
      <sheetName val="Investment_in_Shares__I_1"/>
      <sheetName val="FIxed_Assets__J_1"/>
      <sheetName val="Worksheet_IMT"/>
      <sheetName val="Income_Statement"/>
      <sheetName val="Shareholders'_Equity"/>
      <sheetName val="Account Payable:Revenue (10)"/>
    </sheetNames>
    <sheetDataSet>
      <sheetData sheetId="0">
        <row r="13">
          <cell r="I13">
            <v>0</v>
          </cell>
        </row>
      </sheetData>
      <sheetData sheetId="1">
        <row r="13">
          <cell r="F13">
            <v>1582629</v>
          </cell>
        </row>
      </sheetData>
      <sheetData sheetId="2">
        <row r="13">
          <cell r="F13">
            <v>13215600.902390938</v>
          </cell>
        </row>
      </sheetData>
      <sheetData sheetId="3">
        <row r="13">
          <cell r="F13">
            <v>9090</v>
          </cell>
        </row>
      </sheetData>
      <sheetData sheetId="4">
        <row r="14">
          <cell r="F14" t="str">
            <v>Vo</v>
          </cell>
        </row>
      </sheetData>
      <sheetData sheetId="5">
        <row r="13">
          <cell r="F13">
            <v>9090</v>
          </cell>
        </row>
      </sheetData>
      <sheetData sheetId="6">
        <row r="13">
          <cell r="J13">
            <v>0</v>
          </cell>
        </row>
      </sheetData>
      <sheetData sheetId="7">
        <row r="13">
          <cell r="F13">
            <v>33343597</v>
          </cell>
        </row>
      </sheetData>
      <sheetData sheetId="8">
        <row r="13">
          <cell r="F13">
            <v>33343597</v>
          </cell>
        </row>
      </sheetData>
      <sheetData sheetId="9">
        <row r="13">
          <cell r="J13">
            <v>0</v>
          </cell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5">
          <cell r="F15">
            <v>0.5</v>
          </cell>
        </row>
      </sheetData>
      <sheetData sheetId="13">
        <row r="13">
          <cell r="F13">
            <v>1582629</v>
          </cell>
        </row>
      </sheetData>
      <sheetData sheetId="14">
        <row r="13">
          <cell r="F13">
            <v>1582629</v>
          </cell>
        </row>
      </sheetData>
      <sheetData sheetId="15">
        <row r="13">
          <cell r="F13">
            <v>33343597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13">
          <cell r="F13">
            <v>9090</v>
          </cell>
        </row>
      </sheetData>
      <sheetData sheetId="19">
        <row r="13">
          <cell r="J13">
            <v>0</v>
          </cell>
        </row>
      </sheetData>
      <sheetData sheetId="20">
        <row r="13">
          <cell r="J13">
            <v>0</v>
          </cell>
        </row>
      </sheetData>
      <sheetData sheetId="21">
        <row r="13">
          <cell r="J13">
            <v>0</v>
          </cell>
        </row>
      </sheetData>
      <sheetData sheetId="22">
        <row r="13">
          <cell r="F13">
            <v>13215600.902390938</v>
          </cell>
        </row>
      </sheetData>
      <sheetData sheetId="23">
        <row r="13">
          <cell r="F13">
            <v>13215600.902390938</v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J13">
            <v>0</v>
          </cell>
        </row>
      </sheetData>
      <sheetData sheetId="28">
        <row r="13">
          <cell r="F13">
            <v>9090</v>
          </cell>
        </row>
      </sheetData>
      <sheetData sheetId="29">
        <row r="13">
          <cell r="H13">
            <v>0</v>
          </cell>
        </row>
      </sheetData>
      <sheetData sheetId="30">
        <row r="13">
          <cell r="F13">
            <v>33343597</v>
          </cell>
        </row>
      </sheetData>
      <sheetData sheetId="31">
        <row r="13">
          <cell r="F13">
            <v>33343597</v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13215600.902390938</v>
          </cell>
        </row>
      </sheetData>
      <sheetData sheetId="37">
        <row r="13">
          <cell r="F13">
            <v>1582629</v>
          </cell>
        </row>
      </sheetData>
      <sheetData sheetId="38">
        <row r="13">
          <cell r="F13">
            <v>33343597</v>
          </cell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13">
          <cell r="F13">
            <v>9090</v>
          </cell>
        </row>
      </sheetData>
      <sheetData sheetId="42">
        <row r="13">
          <cell r="F13">
            <v>33343597</v>
          </cell>
        </row>
      </sheetData>
      <sheetData sheetId="43">
        <row r="13">
          <cell r="F13">
            <v>33343597</v>
          </cell>
        </row>
      </sheetData>
      <sheetData sheetId="44">
        <row r="13">
          <cell r="J13">
            <v>0</v>
          </cell>
        </row>
      </sheetData>
      <sheetData sheetId="45">
        <row r="13">
          <cell r="F13">
            <v>13215600.902390938</v>
          </cell>
        </row>
      </sheetData>
      <sheetData sheetId="46">
        <row r="13">
          <cell r="F13">
            <v>13215600.902390938</v>
          </cell>
        </row>
      </sheetData>
      <sheetData sheetId="47">
        <row r="13">
          <cell r="F13">
            <v>1582629</v>
          </cell>
        </row>
      </sheetData>
      <sheetData sheetId="48" refreshError="1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G14">
            <v>854046.32</v>
          </cell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G15">
            <v>43984143</v>
          </cell>
          <cell r="H15">
            <v>2631633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G17">
            <v>0</v>
          </cell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J19">
            <v>183758429.60000002</v>
          </cell>
        </row>
        <row r="20">
          <cell r="G20" t="str">
            <v>^</v>
          </cell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 t="str">
            <v xml:space="preserve"> </v>
          </cell>
        </row>
      </sheetData>
      <sheetData sheetId="49" refreshError="1">
        <row r="13">
          <cell r="F13">
            <v>9090</v>
          </cell>
          <cell r="J13">
            <v>0</v>
          </cell>
        </row>
        <row r="14">
          <cell r="F14">
            <v>9090</v>
          </cell>
          <cell r="G14">
            <v>854046.32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 refreshError="1">
        <row r="13">
          <cell r="F13">
            <v>13215600.902390938</v>
          </cell>
          <cell r="I13">
            <v>38027</v>
          </cell>
          <cell r="J13">
            <v>0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F15">
            <v>0.5</v>
          </cell>
          <cell r="G15">
            <v>854046.32</v>
          </cell>
          <cell r="H15" t="str">
            <v>to AA-2</v>
          </cell>
          <cell r="I15">
            <v>7703079714</v>
          </cell>
        </row>
        <row r="17">
          <cell r="I17" t="str">
            <v>To AA</v>
          </cell>
        </row>
        <row r="18">
          <cell r="I18">
            <v>38058</v>
          </cell>
        </row>
        <row r="21">
          <cell r="I21">
            <v>-99464529</v>
          </cell>
        </row>
        <row r="22">
          <cell r="I22">
            <v>246440087</v>
          </cell>
        </row>
        <row r="23">
          <cell r="I23">
            <v>38090</v>
          </cell>
        </row>
        <row r="24">
          <cell r="I24">
            <v>291460682</v>
          </cell>
        </row>
        <row r="28">
          <cell r="I28">
            <v>38117</v>
          </cell>
        </row>
        <row r="33">
          <cell r="I33">
            <v>38146</v>
          </cell>
        </row>
        <row r="34">
          <cell r="I34">
            <v>371090181</v>
          </cell>
        </row>
        <row r="36">
          <cell r="I36">
            <v>325293050</v>
          </cell>
        </row>
        <row r="37">
          <cell r="I37">
            <v>486688809</v>
          </cell>
        </row>
        <row r="38">
          <cell r="I38">
            <v>38184</v>
          </cell>
        </row>
        <row r="42"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</row>
      </sheetData>
      <sheetData sheetId="51" refreshError="1">
        <row r="13">
          <cell r="F13">
            <v>33343597</v>
          </cell>
          <cell r="I13">
            <v>0</v>
          </cell>
          <cell r="J13" t="str">
            <v/>
          </cell>
        </row>
        <row r="14">
          <cell r="F14">
            <v>3500000</v>
          </cell>
          <cell r="G14">
            <v>854046.32</v>
          </cell>
          <cell r="I14">
            <v>5224663</v>
          </cell>
        </row>
        <row r="15">
          <cell r="I15">
            <v>0</v>
          </cell>
        </row>
        <row r="16">
          <cell r="G16">
            <v>854046.32</v>
          </cell>
          <cell r="I16">
            <v>73341143938</v>
          </cell>
        </row>
        <row r="17">
          <cell r="G17" t="str">
            <v>toAA-1-1</v>
          </cell>
        </row>
        <row r="18">
          <cell r="I18" t="str">
            <v>To AA</v>
          </cell>
        </row>
        <row r="21">
          <cell r="I21">
            <v>0</v>
          </cell>
        </row>
        <row r="22"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</sheetData>
      <sheetData sheetId="52" refreshError="1">
        <row r="13">
          <cell r="F13">
            <v>9090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ü</v>
          </cell>
          <cell r="G14">
            <v>0</v>
          </cell>
          <cell r="I14">
            <v>5410800000</v>
          </cell>
          <cell r="J14">
            <v>2298650000</v>
          </cell>
        </row>
        <row r="15">
          <cell r="J15">
            <v>0</v>
          </cell>
        </row>
        <row r="16">
          <cell r="F16">
            <v>0</v>
          </cell>
          <cell r="H16">
            <v>0</v>
          </cell>
          <cell r="I16">
            <v>5410800000</v>
          </cell>
          <cell r="J16">
            <v>2298650000</v>
          </cell>
        </row>
        <row r="33">
          <cell r="F33" t="str">
            <v>Ë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53" refreshError="1">
        <row r="13">
          <cell r="F13">
            <v>33343597</v>
          </cell>
          <cell r="J13" t="str">
            <v/>
          </cell>
        </row>
        <row r="14">
          <cell r="G14">
            <v>265000</v>
          </cell>
          <cell r="I14">
            <v>0</v>
          </cell>
          <cell r="J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4">
        <row r="13">
          <cell r="F13">
            <v>33343597</v>
          </cell>
          <cell r="J13" t="str">
            <v/>
          </cell>
        </row>
        <row r="14">
          <cell r="H14">
            <v>1134011616</v>
          </cell>
          <cell r="I14">
            <v>27937440000</v>
          </cell>
        </row>
        <row r="15">
          <cell r="I15">
            <v>4176000000</v>
          </cell>
        </row>
        <row r="17">
          <cell r="I17">
            <v>32113440000</v>
          </cell>
        </row>
      </sheetData>
      <sheetData sheetId="55" refreshError="1">
        <row r="13">
          <cell r="F13">
            <v>1582629</v>
          </cell>
          <cell r="I13">
            <v>0</v>
          </cell>
          <cell r="J13">
            <v>0</v>
          </cell>
        </row>
        <row r="14">
          <cell r="G14">
            <v>4828360</v>
          </cell>
          <cell r="H14">
            <v>1134011616</v>
          </cell>
          <cell r="I14">
            <v>4648751509.6000004</v>
          </cell>
          <cell r="J14">
            <v>2856045</v>
          </cell>
        </row>
        <row r="15">
          <cell r="G15">
            <v>43984143</v>
          </cell>
          <cell r="J15">
            <v>10813963</v>
          </cell>
        </row>
        <row r="16">
          <cell r="G16">
            <v>1961995</v>
          </cell>
          <cell r="I16">
            <v>22973483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  <row r="21">
          <cell r="I21">
            <v>0</v>
          </cell>
        </row>
        <row r="22"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</sheetData>
      <sheetData sheetId="56">
        <row r="13">
          <cell r="F13">
            <v>33343597</v>
          </cell>
          <cell r="J13" t="str">
            <v/>
          </cell>
        </row>
        <row r="15">
          <cell r="F15">
            <v>0.5</v>
          </cell>
        </row>
        <row r="18">
          <cell r="I18" t="str">
            <v>To AA</v>
          </cell>
        </row>
      </sheetData>
      <sheetData sheetId="57" refreshError="1">
        <row r="13">
          <cell r="F13">
            <v>1582629</v>
          </cell>
          <cell r="H13">
            <v>38026</v>
          </cell>
          <cell r="I13">
            <v>38027</v>
          </cell>
          <cell r="J13" t="str">
            <v/>
          </cell>
        </row>
        <row r="14">
          <cell r="F14">
            <v>5051013</v>
          </cell>
          <cell r="H14">
            <v>5224663</v>
          </cell>
          <cell r="I14">
            <v>1473890377</v>
          </cell>
        </row>
        <row r="15">
          <cell r="F15">
            <v>6633642</v>
          </cell>
          <cell r="I15">
            <v>7703079714</v>
          </cell>
        </row>
        <row r="16">
          <cell r="F16">
            <v>26724654</v>
          </cell>
        </row>
        <row r="17">
          <cell r="I17" t="str">
            <v>To AA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 refreshError="1">
        <row r="13">
          <cell r="F13">
            <v>13215600.902390938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 refreshError="1">
        <row r="13">
          <cell r="F13">
            <v>13215600.902390938</v>
          </cell>
          <cell r="I13">
            <v>38027</v>
          </cell>
          <cell r="J13" t="str">
            <v/>
          </cell>
        </row>
        <row r="14">
          <cell r="F14">
            <v>3500000</v>
          </cell>
          <cell r="H14">
            <v>10</v>
          </cell>
          <cell r="I14">
            <v>350000</v>
          </cell>
        </row>
        <row r="15">
          <cell r="F15">
            <v>3500000</v>
          </cell>
          <cell r="I15">
            <v>350000</v>
          </cell>
        </row>
        <row r="16">
          <cell r="F16">
            <v>26724654</v>
          </cell>
        </row>
        <row r="17">
          <cell r="I17">
            <v>32113440000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 refreshError="1">
        <row r="13">
          <cell r="F13">
            <v>1582629</v>
          </cell>
          <cell r="H13">
            <v>0</v>
          </cell>
          <cell r="I13">
            <v>0</v>
          </cell>
          <cell r="J13" t="str">
            <v/>
          </cell>
        </row>
        <row r="14">
          <cell r="F14">
            <v>6757620.5976090599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I16">
            <v>73341143938</v>
          </cell>
        </row>
        <row r="17">
          <cell r="G17">
            <v>205103545</v>
          </cell>
          <cell r="J17">
            <v>0</v>
          </cell>
        </row>
        <row r="18">
          <cell r="G18" t="str">
            <v>^</v>
          </cell>
          <cell r="I18" t="str">
            <v>To AA</v>
          </cell>
          <cell r="J18" t="str">
            <v>^</v>
          </cell>
        </row>
        <row r="21">
          <cell r="I21">
            <v>0</v>
          </cell>
        </row>
        <row r="22"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</sheetData>
      <sheetData sheetId="61" refreshError="1">
        <row r="13">
          <cell r="F13">
            <v>33343597</v>
          </cell>
          <cell r="H13">
            <v>0</v>
          </cell>
          <cell r="I13">
            <v>0</v>
          </cell>
          <cell r="J13" t="str">
            <v/>
          </cell>
        </row>
        <row r="14">
          <cell r="F14">
            <v>1787500</v>
          </cell>
          <cell r="I14">
            <v>350000</v>
          </cell>
        </row>
        <row r="15">
          <cell r="F15">
            <v>1298750</v>
          </cell>
        </row>
        <row r="16">
          <cell r="F16">
            <v>3000000</v>
          </cell>
          <cell r="I16">
            <v>5410800000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2" refreshError="1">
        <row r="13">
          <cell r="F13">
            <v>9090</v>
          </cell>
          <cell r="J13" t="str">
            <v/>
          </cell>
        </row>
        <row r="14">
          <cell r="H14">
            <v>1134011616</v>
          </cell>
          <cell r="I14">
            <v>0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3">
        <row r="13">
          <cell r="F13">
            <v>33343597</v>
          </cell>
          <cell r="J13">
            <v>0</v>
          </cell>
        </row>
        <row r="14">
          <cell r="F14" t="str">
            <v>Vo</v>
          </cell>
          <cell r="H14">
            <v>5224663</v>
          </cell>
        </row>
      </sheetData>
      <sheetData sheetId="64" refreshError="1">
        <row r="13">
          <cell r="F13">
            <v>9090</v>
          </cell>
          <cell r="I13">
            <v>0</v>
          </cell>
          <cell r="J13">
            <v>0</v>
          </cell>
        </row>
        <row r="14">
          <cell r="G14">
            <v>854046.32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 refreshError="1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H14">
            <v>5224663</v>
          </cell>
          <cell r="I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 refreshError="1">
        <row r="13">
          <cell r="F13">
            <v>33343597</v>
          </cell>
          <cell r="J13" t="str">
            <v/>
          </cell>
        </row>
        <row r="14">
          <cell r="G14">
            <v>265000</v>
          </cell>
        </row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67" refreshError="1">
        <row r="13">
          <cell r="F13">
            <v>33343597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24215376.597609058</v>
          </cell>
          <cell r="H14">
            <v>5224663</v>
          </cell>
          <cell r="J14">
            <v>24215376.597609058</v>
          </cell>
        </row>
        <row r="16">
          <cell r="G16">
            <v>24215376.597609058</v>
          </cell>
          <cell r="J16">
            <v>24215376.597609058</v>
          </cell>
        </row>
        <row r="17">
          <cell r="G17" t="str">
            <v>^</v>
          </cell>
          <cell r="J17" t="str">
            <v>^</v>
          </cell>
        </row>
        <row r="18">
          <cell r="I18">
            <v>38058</v>
          </cell>
        </row>
        <row r="23">
          <cell r="I23">
            <v>38090</v>
          </cell>
        </row>
        <row r="28">
          <cell r="I28">
            <v>38117</v>
          </cell>
        </row>
        <row r="33">
          <cell r="I33">
            <v>38146</v>
          </cell>
        </row>
        <row r="38">
          <cell r="I38">
            <v>38184</v>
          </cell>
        </row>
        <row r="43">
          <cell r="I43">
            <v>38209</v>
          </cell>
        </row>
      </sheetData>
      <sheetData sheetId="68" refreshError="1">
        <row r="13">
          <cell r="F13">
            <v>13215600.902390938</v>
          </cell>
          <cell r="J13">
            <v>0</v>
          </cell>
        </row>
        <row r="14">
          <cell r="H14">
            <v>27937440000</v>
          </cell>
        </row>
        <row r="15">
          <cell r="F15">
            <v>13215600.902390938</v>
          </cell>
          <cell r="G15">
            <v>37430977.5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69" refreshError="1">
        <row r="13">
          <cell r="F13">
            <v>13215600.902390938</v>
          </cell>
          <cell r="H13">
            <v>0</v>
          </cell>
          <cell r="I13">
            <v>38027</v>
          </cell>
          <cell r="J13">
            <v>0</v>
          </cell>
        </row>
        <row r="14">
          <cell r="H14">
            <v>27937440000</v>
          </cell>
          <cell r="I14">
            <v>27937440000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 t="str">
            <v>û</v>
          </cell>
        </row>
        <row r="16"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</row>
        <row r="18">
          <cell r="I18">
            <v>350000</v>
          </cell>
        </row>
        <row r="19">
          <cell r="I19">
            <v>350000</v>
          </cell>
        </row>
        <row r="22">
          <cell r="I22">
            <v>350000</v>
          </cell>
        </row>
        <row r="23">
          <cell r="I23">
            <v>350000</v>
          </cell>
        </row>
        <row r="26">
          <cell r="I26">
            <v>350000</v>
          </cell>
        </row>
        <row r="27">
          <cell r="I27">
            <v>350000</v>
          </cell>
        </row>
        <row r="30">
          <cell r="I30">
            <v>350000</v>
          </cell>
        </row>
        <row r="31">
          <cell r="I31">
            <v>350000</v>
          </cell>
        </row>
        <row r="34">
          <cell r="I34">
            <v>350000</v>
          </cell>
        </row>
        <row r="35">
          <cell r="I35">
            <v>350000</v>
          </cell>
        </row>
        <row r="38">
          <cell r="I38">
            <v>350000</v>
          </cell>
        </row>
        <row r="39">
          <cell r="I39">
            <v>350000</v>
          </cell>
        </row>
        <row r="42">
          <cell r="I42">
            <v>350000</v>
          </cell>
        </row>
        <row r="43">
          <cell r="I43">
            <v>350000</v>
          </cell>
        </row>
        <row r="46">
          <cell r="I46">
            <v>350000</v>
          </cell>
        </row>
        <row r="47">
          <cell r="I47">
            <v>350000</v>
          </cell>
        </row>
      </sheetData>
      <sheetData sheetId="70" refreshError="1">
        <row r="13">
          <cell r="F13">
            <v>1582629</v>
          </cell>
          <cell r="H13">
            <v>0</v>
          </cell>
          <cell r="I13">
            <v>0</v>
          </cell>
          <cell r="J13" t="str">
            <v/>
          </cell>
        </row>
        <row r="14">
          <cell r="H14">
            <v>66452582451</v>
          </cell>
          <cell r="I14">
            <v>73341143938</v>
          </cell>
          <cell r="J14">
            <v>6888561487</v>
          </cell>
        </row>
        <row r="15">
          <cell r="H15">
            <v>0</v>
          </cell>
          <cell r="I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71">
        <row r="13">
          <cell r="F13">
            <v>9090</v>
          </cell>
        </row>
      </sheetData>
      <sheetData sheetId="72">
        <row r="14">
          <cell r="F14" t="str">
            <v>Vo</v>
          </cell>
        </row>
      </sheetData>
      <sheetData sheetId="73">
        <row r="14">
          <cell r="G14">
            <v>854046.32</v>
          </cell>
        </row>
      </sheetData>
      <sheetData sheetId="74">
        <row r="13">
          <cell r="J13">
            <v>0</v>
          </cell>
        </row>
      </sheetData>
      <sheetData sheetId="75">
        <row r="14">
          <cell r="G14">
            <v>265000</v>
          </cell>
        </row>
      </sheetData>
      <sheetData sheetId="76">
        <row r="13">
          <cell r="F13">
            <v>33343597</v>
          </cell>
        </row>
      </sheetData>
      <sheetData sheetId="77">
        <row r="13">
          <cell r="J13">
            <v>0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5">
          <cell r="F15">
            <v>0.5</v>
          </cell>
        </row>
      </sheetData>
      <sheetData sheetId="81">
        <row r="14">
          <cell r="F14">
            <v>3500000</v>
          </cell>
        </row>
      </sheetData>
      <sheetData sheetId="82">
        <row r="13">
          <cell r="H13">
            <v>0</v>
          </cell>
        </row>
      </sheetData>
      <sheetData sheetId="83">
        <row r="13">
          <cell r="F13">
            <v>33343597</v>
          </cell>
        </row>
      </sheetData>
      <sheetData sheetId="84">
        <row r="13">
          <cell r="F13">
            <v>9090</v>
          </cell>
        </row>
      </sheetData>
      <sheetData sheetId="85">
        <row r="14">
          <cell r="F14" t="str">
            <v>Vo</v>
          </cell>
        </row>
      </sheetData>
      <sheetData sheetId="86">
        <row r="13">
          <cell r="J13">
            <v>0</v>
          </cell>
        </row>
      </sheetData>
      <sheetData sheetId="87">
        <row r="13">
          <cell r="J13">
            <v>0</v>
          </cell>
        </row>
      </sheetData>
      <sheetData sheetId="88">
        <row r="14">
          <cell r="G14">
            <v>265000</v>
          </cell>
        </row>
      </sheetData>
      <sheetData sheetId="89">
        <row r="13">
          <cell r="F13">
            <v>13215600.902390938</v>
          </cell>
        </row>
      </sheetData>
      <sheetData sheetId="90">
        <row r="13">
          <cell r="J13">
            <v>0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1582629</v>
          </cell>
        </row>
      </sheetData>
      <sheetData sheetId="93">
        <row r="15">
          <cell r="F15">
            <v>0.5</v>
          </cell>
        </row>
      </sheetData>
      <sheetData sheetId="94">
        <row r="13">
          <cell r="F13">
            <v>1582629</v>
          </cell>
        </row>
      </sheetData>
      <sheetData sheetId="95">
        <row r="13">
          <cell r="F13">
            <v>1582629</v>
          </cell>
        </row>
      </sheetData>
      <sheetData sheetId="96">
        <row r="13">
          <cell r="F13">
            <v>33343597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13">
          <cell r="J13">
            <v>0</v>
          </cell>
        </row>
      </sheetData>
      <sheetData sheetId="101">
        <row r="13">
          <cell r="J13">
            <v>0</v>
          </cell>
        </row>
      </sheetData>
      <sheetData sheetId="102">
        <row r="13">
          <cell r="F13">
            <v>13215600.902390938</v>
          </cell>
        </row>
      </sheetData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 refreshError="1"/>
      <sheetData sheetId="30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plier"/>
      <sheetName val="JAN"/>
      <sheetName val="FEB"/>
      <sheetName val="MAR"/>
      <sheetName val="APR"/>
      <sheetName val="MEI"/>
      <sheetName val="JUNI"/>
      <sheetName val="JULI"/>
      <sheetName val="AGST"/>
      <sheetName val="SEPT"/>
      <sheetName val="OKT"/>
      <sheetName val="NOV"/>
      <sheetName val="DES"/>
      <sheetName val="ASLI"/>
      <sheetName val="NAMA"/>
      <sheetName val="LPB"/>
      <sheetName val="Sheet4"/>
      <sheetName val="DC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daftar isi "/>
      <sheetName val="Opini"/>
      <sheetName val="opini (2)"/>
      <sheetName val="NERACA"/>
      <sheetName val="LR"/>
      <sheetName val="Ekuitas"/>
      <sheetName val="ARUS KAS"/>
      <sheetName val="Koreksi Fiskal"/>
      <sheetName val="catatan"/>
      <sheetName val="FIXED ASSETS"/>
      <sheetName val="WS"/>
      <sheetName val="AJE"/>
      <sheetName val="AP"/>
      <sheetName val="AR"/>
      <sheetName val="GL-2009"/>
      <sheetName val="Revenue"/>
      <sheetName val="Sheet1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Field1</v>
          </cell>
          <cell r="B1" t="str">
            <v>SumOfdb</v>
          </cell>
          <cell r="C1" t="str">
            <v>SumOfcr</v>
          </cell>
        </row>
        <row r="2">
          <cell r="A2">
            <v>111210</v>
          </cell>
          <cell r="B2">
            <v>5637465621</v>
          </cell>
          <cell r="C2">
            <v>6734787431</v>
          </cell>
        </row>
        <row r="3">
          <cell r="A3">
            <v>111220</v>
          </cell>
          <cell r="B3">
            <v>1925752592</v>
          </cell>
          <cell r="C3">
            <v>6384221735</v>
          </cell>
        </row>
        <row r="4">
          <cell r="A4">
            <v>111230</v>
          </cell>
          <cell r="B4">
            <v>10607287</v>
          </cell>
          <cell r="C4">
            <v>86444339</v>
          </cell>
        </row>
        <row r="5">
          <cell r="A5">
            <v>111300</v>
          </cell>
          <cell r="B5">
            <v>11031000</v>
          </cell>
          <cell r="C5">
            <v>84350</v>
          </cell>
        </row>
        <row r="6">
          <cell r="A6">
            <v>112200</v>
          </cell>
          <cell r="B6">
            <v>22435300</v>
          </cell>
          <cell r="C6">
            <v>46871763</v>
          </cell>
        </row>
        <row r="7">
          <cell r="A7">
            <v>113200</v>
          </cell>
          <cell r="B7">
            <v>12319276239</v>
          </cell>
          <cell r="C7">
            <v>7462517397</v>
          </cell>
        </row>
        <row r="8">
          <cell r="A8">
            <v>114100</v>
          </cell>
          <cell r="B8">
            <v>326840527</v>
          </cell>
          <cell r="C8">
            <v>396997994</v>
          </cell>
        </row>
        <row r="9">
          <cell r="A9">
            <v>114310</v>
          </cell>
          <cell r="B9">
            <v>44592000</v>
          </cell>
        </row>
        <row r="10">
          <cell r="A10">
            <v>114320</v>
          </cell>
          <cell r="B10">
            <v>107792264</v>
          </cell>
          <cell r="C10">
            <v>325954640</v>
          </cell>
        </row>
        <row r="11">
          <cell r="A11">
            <v>114330</v>
          </cell>
          <cell r="B11">
            <v>177899100</v>
          </cell>
        </row>
        <row r="12">
          <cell r="A12">
            <v>115000</v>
          </cell>
          <cell r="B12">
            <v>7406830</v>
          </cell>
          <cell r="C12">
            <v>1937830</v>
          </cell>
        </row>
        <row r="13">
          <cell r="A13">
            <v>131300</v>
          </cell>
          <cell r="B13">
            <v>180000000</v>
          </cell>
        </row>
        <row r="14">
          <cell r="A14">
            <v>131400</v>
          </cell>
          <cell r="B14">
            <v>88613000</v>
          </cell>
        </row>
        <row r="15">
          <cell r="A15">
            <v>132400</v>
          </cell>
          <cell r="C15">
            <v>199752884</v>
          </cell>
        </row>
        <row r="16">
          <cell r="A16">
            <v>143100</v>
          </cell>
          <cell r="B16">
            <v>12333120</v>
          </cell>
        </row>
        <row r="17">
          <cell r="A17">
            <v>144000</v>
          </cell>
          <cell r="B17">
            <v>5981590410</v>
          </cell>
        </row>
        <row r="18">
          <cell r="A18">
            <v>145000</v>
          </cell>
          <cell r="B18">
            <v>88649998</v>
          </cell>
          <cell r="C18">
            <v>76883334</v>
          </cell>
        </row>
        <row r="19">
          <cell r="A19">
            <v>211150</v>
          </cell>
          <cell r="B19">
            <v>179693745</v>
          </cell>
          <cell r="C19">
            <v>180678245</v>
          </cell>
        </row>
        <row r="20">
          <cell r="A20">
            <v>211220</v>
          </cell>
          <cell r="B20">
            <v>9676747</v>
          </cell>
          <cell r="C20">
            <v>11301979</v>
          </cell>
        </row>
        <row r="21">
          <cell r="A21">
            <v>212200</v>
          </cell>
          <cell r="C21">
            <v>78756661</v>
          </cell>
        </row>
        <row r="22">
          <cell r="A22">
            <v>213100</v>
          </cell>
          <cell r="B22">
            <v>1232045004</v>
          </cell>
          <cell r="C22">
            <v>1183624246</v>
          </cell>
        </row>
        <row r="23">
          <cell r="A23">
            <v>213200</v>
          </cell>
          <cell r="B23">
            <v>318617313</v>
          </cell>
          <cell r="C23">
            <v>328930289</v>
          </cell>
        </row>
        <row r="24">
          <cell r="A24">
            <v>213300</v>
          </cell>
          <cell r="B24">
            <v>38533374</v>
          </cell>
          <cell r="C24">
            <v>38918124</v>
          </cell>
        </row>
        <row r="25">
          <cell r="A25">
            <v>213400</v>
          </cell>
          <cell r="B25">
            <v>3588205</v>
          </cell>
        </row>
        <row r="26">
          <cell r="A26">
            <v>214000</v>
          </cell>
          <cell r="C26">
            <v>924950000</v>
          </cell>
        </row>
        <row r="27">
          <cell r="A27">
            <v>215000</v>
          </cell>
          <cell r="B27">
            <v>627022500</v>
          </cell>
          <cell r="C27">
            <v>721102199</v>
          </cell>
        </row>
        <row r="28">
          <cell r="A28">
            <v>220000</v>
          </cell>
          <cell r="B28">
            <v>352315588</v>
          </cell>
          <cell r="C28">
            <v>2153511476</v>
          </cell>
        </row>
        <row r="29">
          <cell r="A29">
            <v>411000</v>
          </cell>
          <cell r="B29">
            <v>924950000</v>
          </cell>
          <cell r="C29">
            <v>11836242467</v>
          </cell>
        </row>
        <row r="30">
          <cell r="A30">
            <v>501000</v>
          </cell>
          <cell r="B30">
            <v>3621149044</v>
          </cell>
          <cell r="C30">
            <v>11756290</v>
          </cell>
        </row>
        <row r="31">
          <cell r="A31">
            <v>502000</v>
          </cell>
          <cell r="B31">
            <v>12875205</v>
          </cell>
        </row>
        <row r="32">
          <cell r="A32">
            <v>504000</v>
          </cell>
          <cell r="B32">
            <v>345479205</v>
          </cell>
        </row>
        <row r="33">
          <cell r="A33">
            <v>505000</v>
          </cell>
          <cell r="B33">
            <v>288927590</v>
          </cell>
          <cell r="C33">
            <v>0</v>
          </cell>
        </row>
        <row r="34">
          <cell r="A34">
            <v>506000</v>
          </cell>
          <cell r="B34">
            <v>463099628</v>
          </cell>
        </row>
        <row r="35">
          <cell r="A35">
            <v>507000</v>
          </cell>
          <cell r="B35">
            <v>48867500</v>
          </cell>
        </row>
        <row r="36">
          <cell r="A36">
            <v>508400</v>
          </cell>
          <cell r="B36">
            <v>199752884</v>
          </cell>
        </row>
        <row r="37">
          <cell r="A37">
            <v>510000</v>
          </cell>
          <cell r="B37">
            <v>80739336</v>
          </cell>
        </row>
        <row r="38">
          <cell r="A38">
            <v>511000</v>
          </cell>
          <cell r="B38">
            <v>22467800</v>
          </cell>
        </row>
        <row r="39">
          <cell r="A39">
            <v>512000</v>
          </cell>
          <cell r="B39">
            <v>845883513</v>
          </cell>
          <cell r="C39">
            <v>780108413</v>
          </cell>
        </row>
        <row r="40">
          <cell r="A40">
            <v>513000</v>
          </cell>
          <cell r="B40">
            <v>257417800</v>
          </cell>
        </row>
        <row r="41">
          <cell r="A41">
            <v>514000</v>
          </cell>
          <cell r="B41">
            <v>20837763</v>
          </cell>
        </row>
        <row r="42">
          <cell r="A42">
            <v>516000</v>
          </cell>
          <cell r="B42">
            <v>41421600</v>
          </cell>
        </row>
        <row r="43">
          <cell r="A43">
            <v>517000</v>
          </cell>
          <cell r="B43">
            <v>80425500</v>
          </cell>
        </row>
        <row r="44">
          <cell r="A44">
            <v>518000</v>
          </cell>
          <cell r="B44">
            <v>116814255</v>
          </cell>
        </row>
        <row r="45">
          <cell r="A45">
            <v>519000</v>
          </cell>
          <cell r="B45">
            <v>111496000</v>
          </cell>
        </row>
        <row r="46">
          <cell r="A46">
            <v>520000</v>
          </cell>
          <cell r="B46">
            <v>271443000</v>
          </cell>
        </row>
        <row r="47">
          <cell r="A47">
            <v>521000</v>
          </cell>
          <cell r="B47">
            <v>122676000</v>
          </cell>
        </row>
        <row r="48">
          <cell r="A48">
            <v>522000</v>
          </cell>
          <cell r="B48">
            <v>392680000</v>
          </cell>
        </row>
        <row r="49">
          <cell r="A49">
            <v>523000</v>
          </cell>
          <cell r="B49">
            <v>10000000</v>
          </cell>
        </row>
        <row r="50">
          <cell r="A50">
            <v>524000</v>
          </cell>
          <cell r="B50">
            <v>12000000</v>
          </cell>
        </row>
        <row r="51">
          <cell r="A51">
            <v>525000</v>
          </cell>
          <cell r="B51">
            <v>1419108413</v>
          </cell>
        </row>
        <row r="52">
          <cell r="A52">
            <v>599000</v>
          </cell>
          <cell r="C52">
            <v>720</v>
          </cell>
        </row>
        <row r="53">
          <cell r="A53">
            <v>611000</v>
          </cell>
          <cell r="C53">
            <v>22555937</v>
          </cell>
        </row>
        <row r="54">
          <cell r="A54">
            <v>612000</v>
          </cell>
          <cell r="C54">
            <v>228487884</v>
          </cell>
        </row>
        <row r="55">
          <cell r="A55">
            <v>613000</v>
          </cell>
          <cell r="B55">
            <v>329769</v>
          </cell>
          <cell r="C55">
            <v>19717678</v>
          </cell>
        </row>
        <row r="56">
          <cell r="A56">
            <v>622000</v>
          </cell>
          <cell r="B56">
            <v>462870000</v>
          </cell>
        </row>
        <row r="57">
          <cell r="A57">
            <v>623000</v>
          </cell>
          <cell r="B57">
            <v>9233506</v>
          </cell>
        </row>
        <row r="58">
          <cell r="A58">
            <v>624000</v>
          </cell>
          <cell r="B58">
            <v>350373230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Marshal"/>
      <sheetName val="F1771"/>
      <sheetName val="F1771-I"/>
      <sheetName val="F1771-II"/>
      <sheetName val="F1771- III"/>
      <sheetName val="F1771-IV"/>
      <sheetName val="F1771- V"/>
      <sheetName val="F1771-VI"/>
      <sheetName val="Depreciation  schedule"/>
      <sheetName val="Depreciation"/>
      <sheetName val="Penyusutan"/>
      <sheetName val="Attachement"/>
      <sheetName val="Gain FA"/>
      <sheetName val="Lampiran"/>
      <sheetName val="WP- Lain"/>
      <sheetName val="ppH22"/>
      <sheetName val="Fiskal"/>
      <sheetName val="Sheet14"/>
      <sheetName val="sAL-REC"/>
      <sheetName val="Cover"/>
      <sheetName val="reconciliation"/>
      <sheetName val="GeneralInfo"/>
      <sheetName val="Type"/>
      <sheetName val="BTR"/>
      <sheetName val="BGR"/>
      <sheetName val="BKS"/>
      <sheetName val="Permanent_info"/>
      <sheetName val="F1771-_III"/>
      <sheetName val="F1771-_V"/>
      <sheetName val="Depreciation__schedule"/>
      <sheetName val="Gain_FA"/>
      <sheetName val="WP-_Lain"/>
      <sheetName val="Table"/>
      <sheetName val="TB"/>
      <sheetName val="POMALAA"/>
      <sheetName val="FA FISKAL"/>
      <sheetName val="SUMMARY"/>
      <sheetName val="SheetGMP"/>
      <sheetName val="SheetGMT"/>
      <sheetName val="DH_RI_SI Exceptions"/>
      <sheetName val="Sum"/>
      <sheetName val="Sheet2"/>
      <sheetName val="MY_SG&amp;A"/>
      <sheetName val="Sheet1"/>
      <sheetName val="SMD"/>
      <sheetName val="U.P"/>
      <sheetName val="WHT-21"/>
      <sheetName val="Mth by Mth KPI's"/>
      <sheetName val="Analysis Data"/>
      <sheetName val="MW"/>
      <sheetName val="FIXED ASSETS"/>
      <sheetName val="Cost Rate &amp; Factor"/>
      <sheetName val="Orders"/>
      <sheetName val="STOCK"/>
      <sheetName val="TRANP BIBIT"/>
      <sheetName val="TP"/>
      <sheetName val="KEND"/>
      <sheetName val="LAPORAN "/>
      <sheetName val="01"/>
      <sheetName val="Marshal -1"/>
      <sheetName val="MULTIPERIOD RETURNS"/>
      <sheetName val="IS"/>
      <sheetName val="Ex-Rate"/>
      <sheetName val="B1 Data"/>
      <sheetName val="MTD_Flash_Report"/>
      <sheetName val="Power"/>
      <sheetName val="Metals"/>
      <sheetName val="B1"/>
      <sheetName val="A3"/>
      <sheetName val="LOOKUP"/>
      <sheetName val="Account Code"/>
      <sheetName val="Monthly Recap"/>
      <sheetName val="Inputs"/>
      <sheetName val="CA Sheet"/>
      <sheetName val="DFR CT"/>
      <sheetName val="FSA"/>
      <sheetName val="Permanent_info1"/>
      <sheetName val="F1771-_III1"/>
      <sheetName val="F1771-_V1"/>
      <sheetName val="Depreciation__schedule1"/>
      <sheetName val="Gain_FA1"/>
      <sheetName val="WP-_Lain1"/>
      <sheetName val="Cost_Rate_&amp;_Factor"/>
      <sheetName val="FIXED_ASSETS"/>
      <sheetName val="Marshal_-1"/>
      <sheetName val="CIP_USD"/>
      <sheetName val="RATE"/>
      <sheetName val="Macro1"/>
      <sheetName val="Irregular Income"/>
      <sheetName val="FE-1770.P1"/>
      <sheetName val="MASTER"/>
      <sheetName val="MMR"/>
      <sheetName val="KGCC"/>
      <sheetName val="MSDK"/>
      <sheetName val="Links"/>
      <sheetName val="Lead-BS"/>
      <sheetName val="Data"/>
      <sheetName val="U"/>
      <sheetName val="Front Page"/>
      <sheetName val="소상 &quot;1&quot;"/>
      <sheetName val="Daftar Isi"/>
      <sheetName val="COEFF "/>
      <sheetName val="BS Assum"/>
      <sheetName val="SUPPORT"/>
      <sheetName val="cellular"/>
      <sheetName val="monthly"/>
      <sheetName val="LIST 99"/>
      <sheetName val="MAIN MENU"/>
      <sheetName val="VAT out"/>
      <sheetName val="Prepaid Rent"/>
      <sheetName val="Parameter"/>
      <sheetName val="DATA21"/>
      <sheetName val="gl-cip"/>
      <sheetName val="CVR"/>
      <sheetName val="recaploan_mop,cop,eop,loan_des "/>
      <sheetName val="HQ"/>
      <sheetName val="1771"/>
      <sheetName val="rab_50"/>
      <sheetName val="TRANP_BIBIT"/>
      <sheetName val="CA_Sheet"/>
      <sheetName val="B1_Data"/>
      <sheetName val="MULTIPERIOD_RETURNS"/>
      <sheetName val="Mth_by_Mth_KPI's"/>
      <sheetName val="Analysis_Data"/>
      <sheetName val="#REF"/>
      <sheetName val="Isolasi Luar Dalam"/>
      <sheetName val="Isolasi Luar"/>
      <sheetName val="Family"/>
      <sheetName val="tabel nilai"/>
      <sheetName val="F1771-III"/>
      <sheetName val="0"/>
      <sheetName val="data (2)"/>
      <sheetName val="Rev Accrual Sum"/>
      <sheetName val="Tabel PErkiraan"/>
      <sheetName val="TB Client 0607"/>
      <sheetName val="1771'98-Adj Rev2"/>
      <sheetName val="Tran0104"/>
      <sheetName val="cwip"/>
      <sheetName val="NAP"/>
      <sheetName val="d_com"/>
      <sheetName val="Entity"/>
      <sheetName val="2011"/>
      <sheetName val="Altman Z Score"/>
      <sheetName val="A"/>
      <sheetName val="Smartphone_Symbian Parameters"/>
      <sheetName val="Data-1996"/>
      <sheetName val="Lookup Lists"/>
      <sheetName val="laporan"/>
      <sheetName val="NL"/>
      <sheetName val="EXC-R2004"/>
      <sheetName val=" MS"/>
      <sheetName val="FA_FISKAL"/>
      <sheetName val="DH_RI_SI_Exceptions"/>
      <sheetName val="U_P"/>
      <sheetName val="Table Array"/>
      <sheetName val="recaploan_mop,cop,eop,loan_apr "/>
      <sheetName val="LAMKOM"/>
      <sheetName val="MSC-L5"/>
      <sheetName val="Opening"/>
      <sheetName val="Cisco"/>
      <sheetName val="Updated MU2"/>
      <sheetName val="NAME"/>
      <sheetName val="harsat"/>
      <sheetName val="ASSUM-COMB-Prop"/>
      <sheetName val="working papers"/>
      <sheetName val="C"/>
      <sheetName val="C1"/>
      <sheetName val="C1.01"/>
      <sheetName val="C2 Cash"/>
      <sheetName val="C2"/>
      <sheetName val="C3"/>
      <sheetName val="C4"/>
      <sheetName val="C5"/>
      <sheetName val="C6"/>
      <sheetName val="C6-1"/>
      <sheetName val="C6-2"/>
      <sheetName val="C6-3"/>
      <sheetName val="C6-4"/>
      <sheetName val="C7"/>
      <sheetName val="Monthly RecapLO"/>
      <sheetName val="F"/>
      <sheetName val="F1"/>
      <sheetName val="F1.01"/>
      <sheetName val="A2-1"/>
      <sheetName val="A2-2"/>
      <sheetName val="F.1 OTHER REC "/>
      <sheetName val="F3"/>
      <sheetName val="F4"/>
      <sheetName val="F5-1"/>
      <sheetName val="F5-2"/>
      <sheetName val="F5-3"/>
      <sheetName val="F5-4"/>
      <sheetName val="F5-5"/>
      <sheetName val="F6"/>
      <sheetName val="F7-1"/>
      <sheetName val="MATERIALFINAL"/>
      <sheetName val="ACTABLE"/>
      <sheetName val="H7.1"/>
      <sheetName val="PRODUKSI"/>
      <sheetName val="Account Payable"/>
      <sheetName val="Revenue (10)"/>
      <sheetName val="SCORE_RC_Code"/>
      <sheetName val="SAA"/>
      <sheetName val="omzet"/>
      <sheetName val="INV-KTR"/>
      <sheetName val="KKP 01 Audit"/>
      <sheetName val="Kertas kerja dan lap. keuangan"/>
      <sheetName val="ANALISIS"/>
      <sheetName val="Sheet3"/>
      <sheetName val="rekapMM"/>
    </sheetNames>
    <sheetDataSet>
      <sheetData sheetId="0" refreshError="1">
        <row r="7">
          <cell r="E7" t="str">
            <v>PT INTERNATIONAL COATINGS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scal pl"/>
      <sheetName val="AJE"/>
      <sheetName val="RJE"/>
      <sheetName val="RE"/>
      <sheetName val="BS final"/>
      <sheetName val="IS"/>
      <sheetName val="CF"/>
      <sheetName val="WPComSummary"/>
      <sheetName val="WBS"/>
      <sheetName val="RecPAybreport"/>
      <sheetName val="WPL"/>
      <sheetName val="cogs"/>
      <sheetName val="Sales"/>
      <sheetName val="Others"/>
      <sheetName val="op.exp"/>
      <sheetName val="Selling"/>
      <sheetName val="G&amp;A"/>
      <sheetName val="FA"/>
      <sheetName val="Rec&amp;Payb-net"/>
      <sheetName val="Accruals"/>
      <sheetName val="Account Payable"/>
      <sheetName val="Revenue (10)"/>
      <sheetName val="fiscal_pl"/>
      <sheetName val="BS_final"/>
      <sheetName val="op_exp"/>
      <sheetName val="fiscal_pl1"/>
      <sheetName val="BS_final1"/>
      <sheetName val="op_exp1"/>
      <sheetName val="TBM"/>
      <sheetName val="RATE"/>
      <sheetName val="rl"/>
      <sheetName val="Rates"/>
      <sheetName val="Wells"/>
      <sheetName val="Zones"/>
      <sheetName val="F - BSI June 2000"/>
      <sheetName val="A.4.3"/>
      <sheetName val="A.4.2"/>
      <sheetName val="A"/>
      <sheetName val="EpiCalendar"/>
      <sheetName val="PARAMETER"/>
      <sheetName val="Trial"/>
      <sheetName val="Bukti Potong"/>
      <sheetName val="CAPBUDG"/>
      <sheetName val="CAPSALE"/>
      <sheetName val="Account Coding - Revise"/>
      <sheetName val="F1771-V"/>
      <sheetName val="RD I-BUT"/>
      <sheetName val="Exc. Rate"/>
      <sheetName val="Quantity"/>
      <sheetName val="KP_List"/>
      <sheetName val="FA1999"/>
      <sheetName val="DATA"/>
      <sheetName val="HEADER"/>
      <sheetName val="TB0"/>
      <sheetName val="fiscal_pl3"/>
      <sheetName val="BS_final3"/>
      <sheetName val="op_exp3"/>
      <sheetName val="Account_Payable1"/>
      <sheetName val="Revenue_(10)1"/>
      <sheetName val="fiscal_pl2"/>
      <sheetName val="BS_final2"/>
      <sheetName val="op_exp2"/>
      <sheetName val="Account_Payable"/>
      <sheetName val="Revenue_(10)"/>
      <sheetName val="3800"/>
      <sheetName val="Oct 99"/>
      <sheetName val="SCORE_RC_Code"/>
      <sheetName val="EXP0905"/>
      <sheetName val="GL"/>
      <sheetName val="bal sheet"/>
      <sheetName val="MED"/>
      <sheetName val="Journal Template"/>
      <sheetName val="A1 Thru A11- LUMP SUM CONSTR"/>
      <sheetName val="ws anyar"/>
      <sheetName val="Bangunan _Jkt_"/>
      <sheetName val="bayar_04_fak"/>
      <sheetName val="Schedule Angsuran"/>
      <sheetName val="RMS - STR"/>
      <sheetName val="RATIO"/>
      <sheetName val="AFTER 55"/>
      <sheetName val="REVENUE"/>
      <sheetName val="PREMI"/>
      <sheetName val="TB-WP"/>
      <sheetName val="RUGILABA"/>
      <sheetName val="R1-CAPEX-03-A"/>
      <sheetName val="CRITERIA1"/>
      <sheetName val="Journal 1"/>
      <sheetName val="Suivi 98 (2)"/>
      <sheetName val="real_bk_gs_smt1"/>
      <sheetName val="Mort"/>
      <sheetName val="BS"/>
      <sheetName val="SheetGMP"/>
      <sheetName val="SheetGMT"/>
      <sheetName val="imbalan kerja TEMPO TV"/>
      <sheetName val="SE"/>
      <sheetName val="Quarter"/>
      <sheetName val="General"/>
      <sheetName val="Cost Input Sheet"/>
      <sheetName val="Sandi"/>
      <sheetName val="Engine DVB"/>
      <sheetName val="IS-RP"/>
      <sheetName val="pl"/>
      <sheetName val="랙_기능별 물자"/>
      <sheetName val="BS-RTI"/>
      <sheetName val="COA"/>
      <sheetName val="CBO0497"/>
      <sheetName val="SE-C"/>
      <sheetName val="AJP"/>
      <sheetName val="WS THT"/>
      <sheetName val="WA THT"/>
      <sheetName val="AN"/>
      <sheetName val="PAN"/>
      <sheetName val="Catt LK"/>
      <sheetName val="LR"/>
      <sheetName val="HPeng"/>
      <sheetName val="GajPeg"/>
      <sheetName val="B.Kant"/>
      <sheetName val="CALCS1"/>
      <sheetName val="harga"/>
      <sheetName val="PLL"/>
      <sheetName val="PP"/>
      <sheetName val="Fixset"/>
      <sheetName val="GeneralInfo"/>
      <sheetName val="Ex_Rate"/>
      <sheetName val="Rincian"/>
      <sheetName val="TB98,oct99&amp;sap99-WPL"/>
      <sheetName val="F1771-2"/>
      <sheetName val="Neraca detail per book"/>
      <sheetName val="PR0404"/>
      <sheetName val="PR0405"/>
      <sheetName val="PR0406"/>
      <sheetName val="PR0804"/>
      <sheetName val="PR0805"/>
      <sheetName val="PR0806"/>
      <sheetName val="PR1204"/>
      <sheetName val="PR1205"/>
      <sheetName val="PR1206"/>
      <sheetName val="PR0204"/>
      <sheetName val="PR0205"/>
      <sheetName val="PR0206"/>
      <sheetName val="PR0104"/>
      <sheetName val="PR0105"/>
      <sheetName val="PR0106"/>
      <sheetName val="PR0704"/>
      <sheetName val="PR0705"/>
      <sheetName val="PR0706"/>
      <sheetName val="PR0604"/>
      <sheetName val="PR0605"/>
      <sheetName val="PR0606"/>
      <sheetName val="PR0304"/>
      <sheetName val="PR0305"/>
      <sheetName val="PR0306"/>
      <sheetName val="PR0504"/>
      <sheetName val="PR0505"/>
      <sheetName val="PR0506"/>
      <sheetName val="PR1104"/>
      <sheetName val="PR1105"/>
      <sheetName val="PR1106"/>
      <sheetName val="PR1006"/>
      <sheetName val="PR1004"/>
      <sheetName val="PR1005"/>
      <sheetName val="PR0904"/>
      <sheetName val="PR0905"/>
      <sheetName val="PR0906"/>
      <sheetName val="Items 1206"/>
      <sheetName val="Entry  HTM"/>
      <sheetName val="Entry Broker"/>
      <sheetName val="SK HTM"/>
      <sheetName val="Kartu"/>
      <sheetName val="Searching"/>
      <sheetName val="TB BS"/>
      <sheetName val="TB P&amp;L"/>
      <sheetName val="Notes"/>
      <sheetName val="Bordereau"/>
      <sheetName val="Commercial"/>
      <sheetName val="Product List"/>
      <sheetName val="Calc"/>
      <sheetName val="WP-SP-03"/>
      <sheetName val="PL98"/>
      <sheetName val="BALANCE"/>
      <sheetName val="WP-PBM-04"/>
      <sheetName val="Sheet1"/>
      <sheetName val="Price"/>
      <sheetName val="6340 configuration inputs"/>
      <sheetName val="KAS $"/>
      <sheetName val="WBS 2005"/>
      <sheetName val="Permanent info"/>
      <sheetName val="Income Statement-May 2004"/>
      <sheetName val="Marshal"/>
      <sheetName val="F1771-II"/>
      <sheetName val="F1771-III"/>
      <sheetName val="KKP 01 Audit"/>
      <sheetName val="Kertas kerja dan lap. keuangan"/>
      <sheetName val="Akun"/>
      <sheetName val="kkp pph 21"/>
      <sheetName val="Proyeksi"/>
      <sheetName val="panther"/>
      <sheetName val="Liabilities"/>
      <sheetName val="B24-1"/>
      <sheetName val="DL"/>
      <sheetName val="K&amp;B"/>
      <sheetName val="WHT_21"/>
      <sheetName val="Chalcedony"/>
      <sheetName val="Chrysocolla"/>
      <sheetName val="Fluorite Comm"/>
      <sheetName val="Std-Industri"/>
      <sheetName val="Instructions"/>
      <sheetName val="RumusTB 1 bln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pr"/>
      <sheetName val="Feb"/>
      <sheetName val="Jan"/>
      <sheetName val="Mar"/>
      <sheetName val="WS"/>
      <sheetName val="F1771-3"/>
      <sheetName val="A_4_3"/>
      <sheetName val="A_4_2"/>
      <sheetName val="Exc__Rate"/>
      <sheetName val="RéaliséGlobal"/>
      <sheetName val="kriteria"/>
      <sheetName val="SALESAGT'03"/>
      <sheetName val="SALESAPR'03"/>
      <sheetName val="SALESDES'03"/>
      <sheetName val="SALESFEB'03"/>
      <sheetName val="SALESJAN'03"/>
      <sheetName val="SALESJULI'03"/>
      <sheetName val="SALESJUNI'03"/>
      <sheetName val="SALESMEI'03"/>
      <sheetName val="SALESMRT'03"/>
      <sheetName val="SALESNOP'03"/>
      <sheetName val="SALESOKT'03"/>
      <sheetName val="SALESSEP'03"/>
      <sheetName val="Proj Summ"/>
      <sheetName val="ISAT Single BSS Reference"/>
      <sheetName val="MTD-REPORT"/>
      <sheetName val="BS-GMT"/>
      <sheetName val="Summary"/>
      <sheetName val="Exc__Rate1"/>
      <sheetName val="A_4_31"/>
      <sheetName val="A_4_21"/>
      <sheetName val="rkp-bgt"/>
      <sheetName val="fin pro centers"/>
      <sheetName val="F2a"/>
    </sheetNames>
    <sheetDataSet>
      <sheetData sheetId="0">
        <row r="3">
          <cell r="M3" t="str">
            <v>- 2 -</v>
          </cell>
        </row>
      </sheetData>
      <sheetData sheetId="1">
        <row r="3">
          <cell r="M3" t="str">
            <v>- 2 -</v>
          </cell>
        </row>
      </sheetData>
      <sheetData sheetId="2">
        <row r="3">
          <cell r="M3" t="str">
            <v>- 2 -</v>
          </cell>
        </row>
      </sheetData>
      <sheetData sheetId="3">
        <row r="3">
          <cell r="M3" t="str">
            <v>- 2 -</v>
          </cell>
        </row>
      </sheetData>
      <sheetData sheetId="4" refreshError="1">
        <row r="3">
          <cell r="M3" t="str">
            <v>- 2 -</v>
          </cell>
        </row>
        <row r="6">
          <cell r="B6" t="str">
            <v>PT BHP STEEL INDONESIA</v>
          </cell>
        </row>
        <row r="7">
          <cell r="B7" t="str">
            <v>BALANCE SHEETS</v>
          </cell>
        </row>
        <row r="8">
          <cell r="B8" t="str">
            <v>JUNE 30, 2000 AND MAY 31, 1999</v>
          </cell>
        </row>
        <row r="11">
          <cell r="B11" t="str">
            <v>A S S E T S</v>
          </cell>
          <cell r="N11" t="str">
            <v>LIABILITIES AND STOCKHOLDERS' EQUITY</v>
          </cell>
        </row>
        <row r="14">
          <cell r="F14" t="str">
            <v>Notes</v>
          </cell>
          <cell r="H14" t="str">
            <v>2000</v>
          </cell>
          <cell r="K14" t="str">
            <v>1999</v>
          </cell>
          <cell r="R14" t="str">
            <v>Notes</v>
          </cell>
          <cell r="T14" t="str">
            <v>2000</v>
          </cell>
          <cell r="W14" t="str">
            <v>1999</v>
          </cell>
        </row>
        <row r="15">
          <cell r="B15" t="str">
            <v>CURRENT ASSETS</v>
          </cell>
          <cell r="N15" t="str">
            <v>CURRENT LIABILITIES</v>
          </cell>
        </row>
        <row r="16">
          <cell r="B16" t="str">
            <v>Cash and cash equivalent</v>
          </cell>
          <cell r="H16" t="str">
            <v>US$</v>
          </cell>
          <cell r="I16">
            <v>4358936.8899999997</v>
          </cell>
          <cell r="K16" t="str">
            <v>US$</v>
          </cell>
          <cell r="L16">
            <v>3291466</v>
          </cell>
          <cell r="N16" t="str">
            <v>Short-term bank loans</v>
          </cell>
          <cell r="R16">
            <v>6</v>
          </cell>
          <cell r="T16" t="str">
            <v>US$</v>
          </cell>
          <cell r="U16">
            <v>16800000</v>
          </cell>
          <cell r="W16" t="str">
            <v>US$</v>
          </cell>
          <cell r="X16">
            <v>19300000</v>
          </cell>
        </row>
        <row r="17">
          <cell r="B17" t="str">
            <v xml:space="preserve">Accounts receivable </v>
          </cell>
          <cell r="N17" t="str">
            <v>Accounts payable</v>
          </cell>
        </row>
        <row r="18">
          <cell r="C18" t="str">
            <v>Trade - net of allowance for doubtful accounts of</v>
          </cell>
          <cell r="O18" t="str">
            <v>Trade</v>
          </cell>
          <cell r="R18" t="str">
            <v>2b,3</v>
          </cell>
          <cell r="U18">
            <v>1170575.47</v>
          </cell>
          <cell r="X18">
            <v>4820841</v>
          </cell>
        </row>
        <row r="19">
          <cell r="D19" t="str">
            <v>US$  405,903 in  2000 and US$ 439,292   in 1999</v>
          </cell>
          <cell r="F19" t="str">
            <v>2b,2c,3</v>
          </cell>
          <cell r="I19">
            <v>2760353.3400000008</v>
          </cell>
          <cell r="L19">
            <v>4463087</v>
          </cell>
          <cell r="O19" t="str">
            <v>Non - trade</v>
          </cell>
        </row>
        <row r="20">
          <cell r="P20" t="str">
            <v>Third parties</v>
          </cell>
          <cell r="U20">
            <v>46046.9</v>
          </cell>
          <cell r="X20">
            <v>118100</v>
          </cell>
        </row>
        <row r="21">
          <cell r="C21" t="str">
            <v xml:space="preserve">Non - trade </v>
          </cell>
          <cell r="P21" t="str">
            <v>Related parties</v>
          </cell>
          <cell r="R21" t="str">
            <v>2b,3</v>
          </cell>
          <cell r="U21">
            <v>0</v>
          </cell>
          <cell r="X21">
            <v>7043</v>
          </cell>
        </row>
        <row r="22">
          <cell r="D22" t="str">
            <v>Third parties</v>
          </cell>
          <cell r="I22">
            <v>250166.43</v>
          </cell>
          <cell r="L22">
            <v>240888</v>
          </cell>
          <cell r="N22" t="str">
            <v>Accrued  expenses</v>
          </cell>
          <cell r="R22" t="str">
            <v xml:space="preserve"> </v>
          </cell>
          <cell r="U22">
            <v>2697292.2600000002</v>
          </cell>
          <cell r="X22">
            <v>2145442</v>
          </cell>
        </row>
        <row r="23">
          <cell r="D23" t="str">
            <v>Related parties</v>
          </cell>
          <cell r="F23" t="str">
            <v>2b,2c,3</v>
          </cell>
          <cell r="I23">
            <v>44852.9</v>
          </cell>
          <cell r="L23">
            <v>11000</v>
          </cell>
          <cell r="N23" t="str">
            <v>Income taxes payable</v>
          </cell>
          <cell r="R23">
            <v>7</v>
          </cell>
          <cell r="U23">
            <v>19997.330000000005</v>
          </cell>
          <cell r="X23">
            <v>10225</v>
          </cell>
        </row>
        <row r="24">
          <cell r="B24" t="str">
            <v>Inventories</v>
          </cell>
          <cell r="F24" t="str">
            <v>2d,4</v>
          </cell>
          <cell r="I24">
            <v>6646045.9500000011</v>
          </cell>
          <cell r="L24">
            <v>9586715</v>
          </cell>
          <cell r="N24" t="str">
            <v>Advances from customers</v>
          </cell>
          <cell r="U24">
            <v>286009</v>
          </cell>
          <cell r="X24">
            <v>551018</v>
          </cell>
        </row>
        <row r="25">
          <cell r="B25" t="str">
            <v>Advances</v>
          </cell>
          <cell r="I25">
            <v>218465.46000000002</v>
          </cell>
          <cell r="L25">
            <v>13700</v>
          </cell>
          <cell r="N25" t="str">
            <v>Current maturity of long-term loan</v>
          </cell>
          <cell r="R25">
            <v>8</v>
          </cell>
          <cell r="U25">
            <v>5000000</v>
          </cell>
          <cell r="X25">
            <v>5000000</v>
          </cell>
        </row>
        <row r="26">
          <cell r="B26" t="str">
            <v>Prepaid expenses</v>
          </cell>
          <cell r="F26" t="str">
            <v>2e</v>
          </cell>
          <cell r="I26">
            <v>180921.66999999998</v>
          </cell>
          <cell r="L26">
            <v>443913</v>
          </cell>
        </row>
        <row r="27">
          <cell r="M27" t="str">
            <v xml:space="preserve"> </v>
          </cell>
          <cell r="N27" t="str">
            <v>Total Current Liabilities</v>
          </cell>
          <cell r="U27">
            <v>26019920.959999997</v>
          </cell>
          <cell r="X27">
            <v>31952669</v>
          </cell>
        </row>
        <row r="28">
          <cell r="B28" t="str">
            <v>Total Current Assets</v>
          </cell>
          <cell r="I28">
            <v>14459742.640000002</v>
          </cell>
          <cell r="L28">
            <v>18050769</v>
          </cell>
        </row>
        <row r="32">
          <cell r="B32" t="str">
            <v>PROPERTY, PLANT AND EQUIPMENT - Net of</v>
          </cell>
          <cell r="N32" t="str">
            <v>LONG-TERM LOAN - Net of Current Maturity</v>
          </cell>
          <cell r="R32">
            <v>8</v>
          </cell>
          <cell r="U32">
            <v>20000000</v>
          </cell>
          <cell r="X32">
            <v>20000000</v>
          </cell>
        </row>
        <row r="33">
          <cell r="B33" t="str">
            <v>Accumulated Depreciation</v>
          </cell>
          <cell r="F33" t="str">
            <v>2b,5</v>
          </cell>
          <cell r="I33">
            <v>43116468.849999994</v>
          </cell>
          <cell r="L33">
            <v>45022693</v>
          </cell>
        </row>
        <row r="36">
          <cell r="N36" t="str">
            <v>STOCKHOLDERS' EQUITY</v>
          </cell>
        </row>
        <row r="37">
          <cell r="B37" t="str">
            <v>OTHER ASSETS</v>
          </cell>
          <cell r="N37" t="str">
            <v>Capital stock - US$ 1,000 par value</v>
          </cell>
        </row>
        <row r="38">
          <cell r="B38" t="str">
            <v>Refundable deposits</v>
          </cell>
          <cell r="I38">
            <v>63020.400000000009</v>
          </cell>
          <cell r="L38">
            <v>84966</v>
          </cell>
          <cell r="O38" t="str">
            <v>Authorized, subscribed and fully paid - 30,000 shares</v>
          </cell>
          <cell r="R38">
            <v>9</v>
          </cell>
          <cell r="U38">
            <v>30000000</v>
          </cell>
          <cell r="X38">
            <v>30000000</v>
          </cell>
        </row>
        <row r="39">
          <cell r="B39" t="str">
            <v>Claims for tax refund</v>
          </cell>
          <cell r="F39" t="str">
            <v>2j</v>
          </cell>
          <cell r="I39">
            <v>705925.56</v>
          </cell>
          <cell r="L39" t="str">
            <v>-</v>
          </cell>
          <cell r="N39" t="str">
            <v>Deficit</v>
          </cell>
          <cell r="S39" t="str">
            <v>(</v>
          </cell>
          <cell r="U39">
            <v>18958850.560000006</v>
          </cell>
          <cell r="V39" t="str">
            <v>)   (</v>
          </cell>
          <cell r="X39">
            <v>18794241</v>
          </cell>
          <cell r="Y39" t="str">
            <v>)</v>
          </cell>
        </row>
        <row r="41">
          <cell r="B41" t="str">
            <v>Total Other Assets</v>
          </cell>
          <cell r="I41">
            <v>768945.96000000008</v>
          </cell>
          <cell r="L41">
            <v>84966</v>
          </cell>
          <cell r="N41" t="str">
            <v>Stockholders' Equity - Net</v>
          </cell>
          <cell r="U41">
            <v>11041149.439999994</v>
          </cell>
          <cell r="X41">
            <v>11205759</v>
          </cell>
        </row>
        <row r="44">
          <cell r="N44" t="str">
            <v xml:space="preserve">TOTAL LIABILITIES AND </v>
          </cell>
        </row>
        <row r="45">
          <cell r="B45" t="str">
            <v>TOTAL ASSETS</v>
          </cell>
          <cell r="H45" t="str">
            <v>US$</v>
          </cell>
          <cell r="I45">
            <v>58345157.449999996</v>
          </cell>
          <cell r="K45" t="str">
            <v>US$</v>
          </cell>
          <cell r="L45">
            <v>63158428</v>
          </cell>
          <cell r="N45" t="str">
            <v>STOCKHOLDERS' EQUITY</v>
          </cell>
          <cell r="T45" t="str">
            <v>US$</v>
          </cell>
          <cell r="U45">
            <v>57061070.399999991</v>
          </cell>
          <cell r="W45" t="str">
            <v>US$</v>
          </cell>
          <cell r="X45">
            <v>63158428</v>
          </cell>
        </row>
        <row r="46">
          <cell r="U46">
            <v>-1284087.0500000045</v>
          </cell>
        </row>
        <row r="52">
          <cell r="A52" t="str">
            <v>See accompanying Notes to Financial Statements which</v>
          </cell>
        </row>
        <row r="53">
          <cell r="A53" t="str">
            <v>an integral part of the financial statements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Rekap biaya"/>
      <sheetName val="Tabel PErkiraan"/>
      <sheetName val="AKTIVA TETAP-Fiskal"/>
      <sheetName val="Neraca (2)"/>
      <sheetName val="Trial RL  (2)"/>
      <sheetName val="Trial RL "/>
      <sheetName val="Neraca"/>
      <sheetName val="bUKU  Bank  "/>
      <sheetName val="bUKU  Bank   "/>
      <sheetName val="Jurnal umum   "/>
      <sheetName val="Rekap Pendapatan "/>
      <sheetName val="Rekap FP"/>
      <sheetName val="JASA ANGKUTAN"/>
      <sheetName val="JASA EMKL"/>
      <sheetName val="Jurnal Pengeluaran Bank"/>
    </sheetNames>
    <sheetDataSet>
      <sheetData sheetId="0"/>
      <sheetData sheetId="1"/>
      <sheetData sheetId="2">
        <row r="3">
          <cell r="A3" t="str">
            <v>NO. REK</v>
          </cell>
          <cell r="B3" t="str">
            <v>Keterangan</v>
          </cell>
        </row>
        <row r="4">
          <cell r="A4">
            <v>101</v>
          </cell>
          <cell r="B4" t="str">
            <v>Kas</v>
          </cell>
        </row>
        <row r="5">
          <cell r="A5">
            <v>102</v>
          </cell>
          <cell r="B5" t="str">
            <v xml:space="preserve">Bank </v>
          </cell>
        </row>
        <row r="6">
          <cell r="A6">
            <v>103</v>
          </cell>
          <cell r="B6" t="str">
            <v>Piutang Usaha</v>
          </cell>
        </row>
        <row r="7">
          <cell r="A7">
            <v>104</v>
          </cell>
          <cell r="B7" t="str">
            <v>Piutang Karyawan</v>
          </cell>
        </row>
        <row r="8">
          <cell r="A8">
            <v>105</v>
          </cell>
          <cell r="B8" t="str">
            <v>Piutang Lain-lain</v>
          </cell>
        </row>
        <row r="9">
          <cell r="A9" t="str">
            <v>105-1</v>
          </cell>
          <cell r="B9" t="str">
            <v>Piutang Pemegang Saham</v>
          </cell>
        </row>
        <row r="10">
          <cell r="A10">
            <v>106</v>
          </cell>
          <cell r="B10" t="str">
            <v>Pajak dibayar dimuka</v>
          </cell>
        </row>
        <row r="11">
          <cell r="A11" t="str">
            <v>106-1</v>
          </cell>
          <cell r="B11" t="str">
            <v>Asuransi dibayar dimuka</v>
          </cell>
        </row>
        <row r="12">
          <cell r="A12">
            <v>107</v>
          </cell>
          <cell r="B12" t="str">
            <v>AT-Perlengkapan Kantor</v>
          </cell>
        </row>
        <row r="13">
          <cell r="A13">
            <v>108</v>
          </cell>
          <cell r="B13" t="str">
            <v>Akumulasi Penyusutan Perlengkapan Kantor</v>
          </cell>
        </row>
        <row r="14">
          <cell r="A14">
            <v>109</v>
          </cell>
          <cell r="B14" t="str">
            <v>Kendaraan</v>
          </cell>
        </row>
        <row r="15">
          <cell r="A15">
            <v>110</v>
          </cell>
          <cell r="B15" t="str">
            <v>Akumulasi Penyusutan Kendaraan</v>
          </cell>
        </row>
        <row r="16">
          <cell r="A16">
            <v>111</v>
          </cell>
          <cell r="B16" t="str">
            <v>Hutang Usaha</v>
          </cell>
        </row>
        <row r="17">
          <cell r="A17">
            <v>112</v>
          </cell>
          <cell r="B17" t="str">
            <v>Hutang Pajak</v>
          </cell>
        </row>
        <row r="18">
          <cell r="A18">
            <v>113</v>
          </cell>
          <cell r="B18" t="str">
            <v>Hutang Lain-lain</v>
          </cell>
        </row>
        <row r="19">
          <cell r="A19">
            <v>114</v>
          </cell>
          <cell r="B19" t="str">
            <v>PPN</v>
          </cell>
        </row>
        <row r="20">
          <cell r="A20">
            <v>115</v>
          </cell>
          <cell r="B20" t="str">
            <v>Modal</v>
          </cell>
        </row>
        <row r="21">
          <cell r="A21">
            <v>201</v>
          </cell>
          <cell r="B21" t="str">
            <v>Pendapatan</v>
          </cell>
        </row>
        <row r="22">
          <cell r="A22">
            <v>202</v>
          </cell>
          <cell r="B22" t="str">
            <v>Biaya Angkut</v>
          </cell>
        </row>
        <row r="23">
          <cell r="A23">
            <v>203</v>
          </cell>
          <cell r="B23" t="str">
            <v>Biaya Buruh Pelabuhan</v>
          </cell>
        </row>
        <row r="24">
          <cell r="A24">
            <v>204</v>
          </cell>
          <cell r="B24" t="str">
            <v>Biaya Gaji</v>
          </cell>
        </row>
        <row r="25">
          <cell r="A25">
            <v>205</v>
          </cell>
          <cell r="B25" t="str">
            <v>Biaya THR/Bonus</v>
          </cell>
        </row>
        <row r="26">
          <cell r="A26">
            <v>206</v>
          </cell>
          <cell r="B26" t="str">
            <v>Tunjangan</v>
          </cell>
        </row>
        <row r="27">
          <cell r="A27">
            <v>207</v>
          </cell>
          <cell r="B27" t="str">
            <v>Biaya Pengobatan</v>
          </cell>
        </row>
        <row r="28">
          <cell r="A28">
            <v>208</v>
          </cell>
          <cell r="B28" t="str">
            <v>Biaya Penyusutan Perlengkapan Kantor</v>
          </cell>
        </row>
        <row r="29">
          <cell r="A29">
            <v>209</v>
          </cell>
          <cell r="B29" t="str">
            <v>Biaya Penyusutan Kendaraan</v>
          </cell>
        </row>
        <row r="30">
          <cell r="A30" t="str">
            <v>209-1</v>
          </cell>
          <cell r="B30" t="str">
            <v>Biaya Asuransi</v>
          </cell>
        </row>
        <row r="31">
          <cell r="A31">
            <v>210</v>
          </cell>
          <cell r="B31" t="str">
            <v>Biaya Kantor</v>
          </cell>
        </row>
        <row r="32">
          <cell r="A32">
            <v>211</v>
          </cell>
          <cell r="B32" t="str">
            <v>Biaya Keamanan &amp; Kebersihan</v>
          </cell>
        </row>
        <row r="33">
          <cell r="A33">
            <v>212</v>
          </cell>
          <cell r="B33" t="str">
            <v>Biaya Parkir, Tol &amp; Bensin</v>
          </cell>
        </row>
        <row r="34">
          <cell r="A34">
            <v>213</v>
          </cell>
          <cell r="B34" t="str">
            <v>Biaya Telepon &amp; Fax</v>
          </cell>
        </row>
        <row r="35">
          <cell r="A35">
            <v>214</v>
          </cell>
          <cell r="B35" t="str">
            <v>Biaya Listrik &amp; Air</v>
          </cell>
        </row>
        <row r="36">
          <cell r="A36">
            <v>215</v>
          </cell>
          <cell r="B36" t="str">
            <v>Biaya Telepon seluler</v>
          </cell>
        </row>
        <row r="37">
          <cell r="A37">
            <v>216</v>
          </cell>
          <cell r="B37" t="str">
            <v>Sumbangan</v>
          </cell>
        </row>
        <row r="38">
          <cell r="A38">
            <v>217</v>
          </cell>
          <cell r="B38" t="str">
            <v>Biaya Pemeliharaan &amp; Perbaikan</v>
          </cell>
        </row>
        <row r="39">
          <cell r="A39">
            <v>218</v>
          </cell>
          <cell r="B39" t="str">
            <v>Biaya PPh</v>
          </cell>
        </row>
        <row r="40">
          <cell r="A40">
            <v>219</v>
          </cell>
          <cell r="B40" t="str">
            <v>Biaya Lain-lain</v>
          </cell>
        </row>
        <row r="41">
          <cell r="A41" t="str">
            <v>219-1</v>
          </cell>
          <cell r="B41" t="str">
            <v>Biaya Bunga Pinjaman</v>
          </cell>
        </row>
        <row r="42">
          <cell r="A42">
            <v>220</v>
          </cell>
          <cell r="B42" t="str">
            <v>Biaya Administrasi Bank</v>
          </cell>
        </row>
        <row r="43">
          <cell r="A43">
            <v>221</v>
          </cell>
          <cell r="B43" t="str">
            <v>Pendapatan (Biaya) Lain-lain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Rekap biaya"/>
      <sheetName val="Tabel PErkiraan"/>
      <sheetName val="AKTIVA TETAP-Fiskal"/>
      <sheetName val="Neraca (2)"/>
      <sheetName val="Trial RL  (2)"/>
      <sheetName val="Trial RL "/>
      <sheetName val="Neraca"/>
      <sheetName val="bUKU  Bank  "/>
      <sheetName val="bUKU  Bank   "/>
      <sheetName val="Jurnal umum   "/>
      <sheetName val="Rekap Pendapatan "/>
      <sheetName val="Rekap FP"/>
      <sheetName val="JASA ANGKUTAN"/>
      <sheetName val="JASA EMKL"/>
      <sheetName val="Jurnal Pengeluaran Bank"/>
    </sheetNames>
    <sheetDataSet>
      <sheetData sheetId="0"/>
      <sheetData sheetId="1"/>
      <sheetData sheetId="2">
        <row r="3">
          <cell r="A3" t="str">
            <v>NO. REK</v>
          </cell>
          <cell r="B3" t="str">
            <v>Keterangan</v>
          </cell>
        </row>
        <row r="4">
          <cell r="A4">
            <v>101</v>
          </cell>
          <cell r="B4" t="str">
            <v>Kas</v>
          </cell>
        </row>
        <row r="5">
          <cell r="A5">
            <v>102</v>
          </cell>
          <cell r="B5" t="str">
            <v xml:space="preserve">Bank </v>
          </cell>
        </row>
        <row r="6">
          <cell r="A6">
            <v>103</v>
          </cell>
          <cell r="B6" t="str">
            <v>Piutang Usaha</v>
          </cell>
        </row>
        <row r="7">
          <cell r="A7">
            <v>104</v>
          </cell>
          <cell r="B7" t="str">
            <v>Piutang Karyawan</v>
          </cell>
        </row>
        <row r="8">
          <cell r="A8">
            <v>105</v>
          </cell>
          <cell r="B8" t="str">
            <v>Piutang Lain-lain</v>
          </cell>
        </row>
        <row r="9">
          <cell r="A9" t="str">
            <v>105-1</v>
          </cell>
          <cell r="B9" t="str">
            <v>Piutang Pemegang Saham</v>
          </cell>
        </row>
        <row r="10">
          <cell r="A10">
            <v>106</v>
          </cell>
          <cell r="B10" t="str">
            <v>Pajak dibayar dimuka</v>
          </cell>
        </row>
        <row r="11">
          <cell r="A11" t="str">
            <v>106-1</v>
          </cell>
          <cell r="B11" t="str">
            <v>Asuransi dibayar dimuka</v>
          </cell>
        </row>
        <row r="12">
          <cell r="A12">
            <v>107</v>
          </cell>
          <cell r="B12" t="str">
            <v>AT-Perlengkapan Kantor</v>
          </cell>
        </row>
        <row r="13">
          <cell r="A13">
            <v>108</v>
          </cell>
          <cell r="B13" t="str">
            <v>Akumulasi Penyusutan Perlengkapan Kantor</v>
          </cell>
        </row>
        <row r="14">
          <cell r="A14">
            <v>109</v>
          </cell>
          <cell r="B14" t="str">
            <v>Kendaraan</v>
          </cell>
        </row>
        <row r="15">
          <cell r="A15">
            <v>110</v>
          </cell>
          <cell r="B15" t="str">
            <v>Akumulasi Penyusutan Kendaraan</v>
          </cell>
        </row>
        <row r="16">
          <cell r="A16">
            <v>111</v>
          </cell>
          <cell r="B16" t="str">
            <v>Hutang Usaha</v>
          </cell>
        </row>
        <row r="17">
          <cell r="A17">
            <v>112</v>
          </cell>
          <cell r="B17" t="str">
            <v>Hutang Pajak</v>
          </cell>
        </row>
        <row r="18">
          <cell r="A18">
            <v>113</v>
          </cell>
          <cell r="B18" t="str">
            <v>Hutang Lain-lain</v>
          </cell>
        </row>
        <row r="19">
          <cell r="A19">
            <v>114</v>
          </cell>
          <cell r="B19" t="str">
            <v>PPN</v>
          </cell>
        </row>
        <row r="20">
          <cell r="A20">
            <v>115</v>
          </cell>
          <cell r="B20" t="str">
            <v>Modal</v>
          </cell>
        </row>
        <row r="21">
          <cell r="A21">
            <v>201</v>
          </cell>
          <cell r="B21" t="str">
            <v>Pendapatan</v>
          </cell>
        </row>
        <row r="22">
          <cell r="A22">
            <v>202</v>
          </cell>
          <cell r="B22" t="str">
            <v>Biaya Angkut</v>
          </cell>
        </row>
        <row r="23">
          <cell r="A23">
            <v>203</v>
          </cell>
          <cell r="B23" t="str">
            <v>Biaya Buruh Pelabuhan</v>
          </cell>
        </row>
        <row r="24">
          <cell r="A24">
            <v>204</v>
          </cell>
          <cell r="B24" t="str">
            <v>Biaya Gaji</v>
          </cell>
        </row>
        <row r="25">
          <cell r="A25">
            <v>205</v>
          </cell>
          <cell r="B25" t="str">
            <v>Biaya THR/Bonus</v>
          </cell>
        </row>
        <row r="26">
          <cell r="A26">
            <v>206</v>
          </cell>
          <cell r="B26" t="str">
            <v>Tunjangan</v>
          </cell>
        </row>
        <row r="27">
          <cell r="A27">
            <v>207</v>
          </cell>
          <cell r="B27" t="str">
            <v>Biaya Pengobatan</v>
          </cell>
        </row>
        <row r="28">
          <cell r="A28">
            <v>208</v>
          </cell>
          <cell r="B28" t="str">
            <v>Biaya Penyusutan Perlengkapan Kantor</v>
          </cell>
        </row>
        <row r="29">
          <cell r="A29">
            <v>209</v>
          </cell>
          <cell r="B29" t="str">
            <v>Biaya Penyusutan Kendaraan</v>
          </cell>
        </row>
        <row r="30">
          <cell r="A30" t="str">
            <v>209-1</v>
          </cell>
          <cell r="B30" t="str">
            <v>Biaya Asuransi</v>
          </cell>
        </row>
        <row r="31">
          <cell r="A31">
            <v>210</v>
          </cell>
          <cell r="B31" t="str">
            <v>Biaya Kantor</v>
          </cell>
        </row>
        <row r="32">
          <cell r="A32">
            <v>211</v>
          </cell>
          <cell r="B32" t="str">
            <v>Biaya Keamanan &amp; Kebersihan</v>
          </cell>
        </row>
        <row r="33">
          <cell r="A33">
            <v>212</v>
          </cell>
          <cell r="B33" t="str">
            <v>Biaya Parkir, Tol &amp; Bensin</v>
          </cell>
        </row>
        <row r="34">
          <cell r="A34">
            <v>213</v>
          </cell>
          <cell r="B34" t="str">
            <v>Biaya Telepon &amp; Fax</v>
          </cell>
        </row>
        <row r="35">
          <cell r="A35">
            <v>214</v>
          </cell>
          <cell r="B35" t="str">
            <v>Biaya Listrik &amp; Air</v>
          </cell>
        </row>
        <row r="36">
          <cell r="A36">
            <v>215</v>
          </cell>
          <cell r="B36" t="str">
            <v>Biaya Telepon seluler</v>
          </cell>
        </row>
        <row r="37">
          <cell r="A37">
            <v>216</v>
          </cell>
          <cell r="B37" t="str">
            <v>Sumbangan</v>
          </cell>
        </row>
        <row r="38">
          <cell r="A38">
            <v>217</v>
          </cell>
          <cell r="B38" t="str">
            <v>Biaya Pemeliharaan &amp; Perbaikan</v>
          </cell>
        </row>
        <row r="39">
          <cell r="A39">
            <v>218</v>
          </cell>
          <cell r="B39" t="str">
            <v>Biaya PPh</v>
          </cell>
        </row>
        <row r="40">
          <cell r="A40">
            <v>219</v>
          </cell>
          <cell r="B40" t="str">
            <v>Biaya Lain-lain</v>
          </cell>
        </row>
        <row r="41">
          <cell r="A41" t="str">
            <v>219-1</v>
          </cell>
          <cell r="B41" t="str">
            <v>Biaya Bunga Pinjaman</v>
          </cell>
        </row>
        <row r="42">
          <cell r="A42">
            <v>220</v>
          </cell>
          <cell r="B42" t="str">
            <v>Biaya Administrasi Bank</v>
          </cell>
        </row>
        <row r="43">
          <cell r="A43">
            <v>221</v>
          </cell>
          <cell r="B43" t="str">
            <v>Pendapatan (Biaya) Lain-lain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L"/>
      <sheetName val="Turnover"/>
      <sheetName val="Audit Adjustment"/>
      <sheetName val="CashFlow"/>
      <sheetName val="3000"/>
      <sheetName val="3200"/>
      <sheetName val="3300"/>
      <sheetName val="3350"/>
      <sheetName val="3400"/>
      <sheetName val="3440"/>
      <sheetName val="3600"/>
      <sheetName val="3800"/>
      <sheetName val="4000"/>
      <sheetName val="4100"/>
      <sheetName val="4500"/>
      <sheetName val="4700"/>
      <sheetName val="5000"/>
      <sheetName val="6000"/>
      <sheetName val="6100"/>
      <sheetName val="6200"/>
      <sheetName val="6300"/>
      <sheetName val="TBDEC02"/>
      <sheetName val="P&amp;LDEC2002"/>
      <sheetName val="MKT-Dec 02"/>
      <sheetName val="ADM-Dec02"/>
      <sheetName val="PL Oct. 200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L"/>
      <sheetName val="Turnover"/>
      <sheetName val="Audit Adjustment"/>
      <sheetName val="CashFlow"/>
      <sheetName val="3000"/>
      <sheetName val="3200"/>
      <sheetName val="3300"/>
      <sheetName val="3350"/>
      <sheetName val="3400"/>
      <sheetName val="3440"/>
      <sheetName val="3600"/>
      <sheetName val="3800"/>
      <sheetName val="4000"/>
      <sheetName val="4100"/>
      <sheetName val="4500"/>
      <sheetName val="4700"/>
      <sheetName val="5000"/>
      <sheetName val="6000"/>
      <sheetName val="6100"/>
      <sheetName val="6200"/>
      <sheetName val="6300"/>
      <sheetName val="TBDEC02"/>
      <sheetName val="P&amp;LDEC2002"/>
      <sheetName val="MKT-Dec 02"/>
      <sheetName val="ADM-Dec02"/>
      <sheetName val="PL Oct. 200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atan"/>
      <sheetName val="HOME"/>
      <sheetName val="O_Perhitungan Pajak Terutang"/>
      <sheetName val="Taxable Income"/>
      <sheetName val="GL"/>
      <sheetName val="Amortisasi"/>
      <sheetName val="Mapping Korfis"/>
      <sheetName val="1771-II"/>
      <sheetName val="Carrying Loss Forward"/>
      <sheetName val="8A-6"/>
      <sheetName val="Daftar Nominatif Entertain"/>
    </sheetNames>
    <sheetDataSet>
      <sheetData sheetId="0" refreshError="1"/>
      <sheetData sheetId="1" refreshError="1"/>
      <sheetData sheetId="2">
        <row r="107">
          <cell r="G107">
            <v>200271412.5</v>
          </cell>
        </row>
      </sheetData>
      <sheetData sheetId="3">
        <row r="11">
          <cell r="D11">
            <v>2550619500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ANK"/>
      <sheetName val="ged"/>
      <sheetName val="NH-Badan"/>
      <sheetName val="laporan"/>
      <sheetName val="LPP-2"/>
      <sheetName val="Tax Rate"/>
      <sheetName val="analisa L-K"/>
      <sheetName val="DbKtr"/>
      <sheetName val="DES 02"/>
      <sheetName val="WBS2"/>
      <sheetName val="IDR customers"/>
      <sheetName val="USD customers"/>
      <sheetName val="add-tanah"/>
      <sheetName val="Income Statement-May 2004"/>
      <sheetName val="Okt"/>
      <sheetName val="Home"/>
      <sheetName val="2002"/>
      <sheetName val="Tran0104"/>
      <sheetName val="PPH1298S"/>
      <sheetName val="BS"/>
      <sheetName val="9"/>
      <sheetName val="C1 NOV"/>
      <sheetName val="3800"/>
      <sheetName val="BS-RTI"/>
      <sheetName val="master supplier"/>
      <sheetName val="GeneralInfo"/>
      <sheetName val="P'DPTAN &amp; BEBAN LAIN2"/>
      <sheetName val="AKTIVA TETAP"/>
      <sheetName val="PERINC'PASSIVA"/>
      <sheetName val="Details BS YTD"/>
      <sheetName val="P&amp;L98"/>
      <sheetName val="Marshal"/>
      <sheetName val="Significant Processes"/>
      <sheetName val="EX RATE"/>
    </sheetNames>
    <sheetDataSet>
      <sheetData sheetId="0" refreshError="1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sued"/>
      <sheetName val="Checklist"/>
      <sheetName val="FORM"/>
      <sheetName val="CIT Calculation"/>
      <sheetName val="Taxable Income"/>
      <sheetName val="1771-II"/>
      <sheetName val="Mapping Koreksi"/>
      <sheetName val="8A-6"/>
      <sheetName val="Carrying Loss Forward"/>
      <sheetName val="NERACA 2020"/>
      <sheetName val="LR 2020"/>
      <sheetName val="WS"/>
      <sheetName val="REKALKULASI ASET"/>
      <sheetName val="Jan-Jun"/>
      <sheetName val="Jul-Des"/>
    </sheetNames>
    <sheetDataSet>
      <sheetData sheetId="0" refreshError="1"/>
      <sheetData sheetId="1">
        <row r="4">
          <cell r="D4" t="str">
            <v>YAYASAN DAAR EL QOLAM</v>
          </cell>
        </row>
      </sheetData>
      <sheetData sheetId="2" refreshError="1"/>
      <sheetData sheetId="3">
        <row r="43">
          <cell r="A43" t="str">
            <v>5101-400</v>
          </cell>
        </row>
      </sheetData>
      <sheetData sheetId="4">
        <row r="15">
          <cell r="D15">
            <v>0</v>
          </cell>
        </row>
      </sheetData>
      <sheetData sheetId="5"/>
      <sheetData sheetId="6" refreshError="1"/>
      <sheetData sheetId="7" refreshError="1"/>
      <sheetData sheetId="8">
        <row r="12">
          <cell r="G12">
            <v>0</v>
          </cell>
        </row>
      </sheetData>
      <sheetData sheetId="9">
        <row r="9">
          <cell r="I9">
            <v>18356202488.639999</v>
          </cell>
        </row>
      </sheetData>
      <sheetData sheetId="10">
        <row r="31">
          <cell r="H31">
            <v>68560474474</v>
          </cell>
        </row>
      </sheetData>
      <sheetData sheetId="11" refreshError="1"/>
      <sheetData sheetId="12">
        <row r="1072">
          <cell r="AX1072">
            <v>-1683333.333333334</v>
          </cell>
        </row>
      </sheetData>
      <sheetData sheetId="13">
        <row r="24227">
          <cell r="W24227">
            <v>147435000</v>
          </cell>
        </row>
      </sheetData>
      <sheetData sheetId="14">
        <row r="36158">
          <cell r="W36158">
            <v>213470000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SI"/>
      <sheetName val="Opini"/>
      <sheetName val="LK "/>
      <sheetName val="CALK "/>
      <sheetName val="Kontrol"/>
      <sheetName val="CF"/>
      <sheetName val="WP CF"/>
      <sheetName val="WBS"/>
      <sheetName val="WPL"/>
      <sheetName val="AJP"/>
      <sheetName val="TOP WBS"/>
      <sheetName val="A1"/>
      <sheetName val="A2"/>
      <sheetName val="A"/>
      <sheetName val="B"/>
      <sheetName val="C"/>
      <sheetName val="D"/>
      <sheetName val="E"/>
      <sheetName val="UJ"/>
      <sheetName val="AT"/>
      <sheetName val="AT1"/>
      <sheetName val="AT2"/>
      <sheetName val="UB1"/>
      <sheetName val="UPB1"/>
      <sheetName val="HD"/>
      <sheetName val="HP"/>
      <sheetName val="HLL"/>
      <sheetName val="UB3"/>
      <sheetName val="M"/>
      <sheetName val="WPL1"/>
      <sheetName val="WPL2"/>
      <sheetName val="WPL3 "/>
      <sheetName val="WPL4"/>
      <sheetName val="WPL5"/>
      <sheetName val="AT_2022 Ok"/>
      <sheetName val="AT_2022"/>
      <sheetName val="Draft"/>
      <sheetName val="kurs"/>
      <sheetName val="AT_2020"/>
      <sheetName val="Sheet3"/>
    </sheetNames>
    <sheetDataSet>
      <sheetData sheetId="0"/>
      <sheetData sheetId="1"/>
      <sheetData sheetId="2"/>
      <sheetData sheetId="3"/>
      <sheetData sheetId="4"/>
      <sheetData sheetId="5">
        <row r="156">
          <cell r="AE156">
            <v>5725000000</v>
          </cell>
          <cell r="AK156">
            <v>3925000000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5">
          <cell r="J5" t="str">
            <v>YAYASAN AISYAH LAMPUNG</v>
          </cell>
        </row>
      </sheetData>
      <sheetData sheetId="35"/>
      <sheetData sheetId="36">
        <row r="188">
          <cell r="S188">
            <v>11260688809</v>
          </cell>
        </row>
      </sheetData>
      <sheetData sheetId="37"/>
      <sheetData sheetId="38"/>
      <sheetData sheetId="39"/>
      <sheetData sheetId="4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_2022"/>
      <sheetName val="AT_2022 Lap Keu"/>
      <sheetName val="AT_2022 Ok"/>
    </sheetNames>
    <sheetDataSet>
      <sheetData sheetId="0" refreshError="1">
        <row r="18">
          <cell r="J18">
            <v>5456993917.5</v>
          </cell>
        </row>
        <row r="22">
          <cell r="F22">
            <v>3926852000</v>
          </cell>
        </row>
        <row r="28">
          <cell r="T28">
            <v>4922478960</v>
          </cell>
        </row>
        <row r="30">
          <cell r="F30">
            <v>39140158410</v>
          </cell>
          <cell r="T30">
            <v>36319037510</v>
          </cell>
          <cell r="W30">
            <v>33304089510</v>
          </cell>
        </row>
      </sheetData>
      <sheetData sheetId="1" refreshError="1">
        <row r="188">
          <cell r="R188">
            <v>2438215810</v>
          </cell>
          <cell r="S188">
            <v>11260688809</v>
          </cell>
          <cell r="T188">
            <v>27879469601</v>
          </cell>
          <cell r="U188">
            <v>36319037510</v>
          </cell>
          <cell r="V188">
            <v>2085575697.5</v>
          </cell>
          <cell r="W188">
            <v>8822472999</v>
          </cell>
          <cell r="X188">
            <v>27496564511</v>
          </cell>
          <cell r="Y188">
            <v>33304089510</v>
          </cell>
          <cell r="Z188">
            <v>1933707197.5</v>
          </cell>
          <cell r="AA188">
            <v>6736897301.5</v>
          </cell>
          <cell r="AB188">
            <v>26567192208.5</v>
          </cell>
        </row>
      </sheetData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2"/>
      <sheetName val="2021"/>
      <sheetName val="2020"/>
      <sheetName val="2019"/>
      <sheetName val="2018"/>
    </sheetNames>
    <sheetDataSet>
      <sheetData sheetId="0"/>
      <sheetData sheetId="1"/>
      <sheetData sheetId="2"/>
      <sheetData sheetId="3"/>
      <sheetData sheetId="4">
        <row r="172">
          <cell r="F172">
            <v>14927761610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(12P)"/>
      <sheetName val="B12$"/>
      <sheetName val="Buku Piutang"/>
      <sheetName val="ACC12 (2)"/>
      <sheetName val="ACC12"/>
      <sheetName val="B12"/>
      <sheetName val="Pttge"/>
      <sheetName val="B12 (2)"/>
      <sheetName val="B12 (3)"/>
      <sheetName val="DB12"/>
      <sheetName val="TB12(3)"/>
      <sheetName val="Nrc12(3)"/>
      <sheetName val="RL12(3)"/>
      <sheetName val="TB12(6)"/>
      <sheetName val="Nrc12(6)"/>
      <sheetName val="RL12(6)"/>
      <sheetName val="Nrc12"/>
      <sheetName val="RL12"/>
      <sheetName val="AT(KI2011)"/>
      <sheetName val="AT(KI2012)"/>
      <sheetName val="B(12P) (2)"/>
      <sheetName val="Kartu Stok"/>
    </sheetNames>
    <sheetDataSet>
      <sheetData sheetId="0"/>
      <sheetData sheetId="1"/>
      <sheetData sheetId="2"/>
      <sheetData sheetId="3"/>
      <sheetData sheetId="4">
        <row r="4">
          <cell r="A4">
            <v>100000</v>
          </cell>
          <cell r="B4" t="str">
            <v>ASET</v>
          </cell>
          <cell r="C4" t="str">
            <v>D</v>
          </cell>
          <cell r="D4" t="str">
            <v>NERACA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A5">
            <v>110000</v>
          </cell>
          <cell r="B5" t="str">
            <v>ASET LANCAR</v>
          </cell>
          <cell r="C5" t="str">
            <v>D</v>
          </cell>
          <cell r="D5" t="str">
            <v>NERACA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>
            <v>111001</v>
          </cell>
          <cell r="B6" t="str">
            <v>Kas</v>
          </cell>
          <cell r="C6" t="str">
            <v>D</v>
          </cell>
          <cell r="D6" t="str">
            <v>NERACA</v>
          </cell>
          <cell r="E6">
            <v>502937564</v>
          </cell>
          <cell r="F6">
            <v>0</v>
          </cell>
          <cell r="G6">
            <v>0</v>
          </cell>
          <cell r="H6">
            <v>0</v>
          </cell>
          <cell r="I6">
            <v>520067702</v>
          </cell>
          <cell r="J6">
            <v>0</v>
          </cell>
          <cell r="K6">
            <v>0</v>
          </cell>
          <cell r="L6">
            <v>0</v>
          </cell>
          <cell r="M6">
            <v>874466545.77999997</v>
          </cell>
          <cell r="N6">
            <v>0</v>
          </cell>
          <cell r="O6">
            <v>0</v>
          </cell>
          <cell r="P6">
            <v>0</v>
          </cell>
          <cell r="Q6">
            <v>874466545.77999997</v>
          </cell>
          <cell r="R6">
            <v>0</v>
          </cell>
        </row>
        <row r="7">
          <cell r="A7">
            <v>111002</v>
          </cell>
          <cell r="B7" t="str">
            <v>Kas proyek Kaltim (Jakarta)</v>
          </cell>
          <cell r="C7" t="str">
            <v>D</v>
          </cell>
          <cell r="D7" t="str">
            <v>NERACA</v>
          </cell>
          <cell r="E7">
            <v>24289667</v>
          </cell>
          <cell r="F7">
            <v>0</v>
          </cell>
          <cell r="G7">
            <v>0</v>
          </cell>
          <cell r="H7">
            <v>0</v>
          </cell>
          <cell r="I7">
            <v>3768116</v>
          </cell>
          <cell r="J7">
            <v>0</v>
          </cell>
          <cell r="K7">
            <v>0</v>
          </cell>
          <cell r="L7">
            <v>0</v>
          </cell>
          <cell r="M7">
            <v>20304940.73</v>
          </cell>
          <cell r="N7">
            <v>0</v>
          </cell>
          <cell r="O7">
            <v>20902043</v>
          </cell>
          <cell r="P7">
            <v>0</v>
          </cell>
          <cell r="Q7">
            <v>0</v>
          </cell>
          <cell r="R7">
            <v>0</v>
          </cell>
        </row>
        <row r="8">
          <cell r="A8">
            <v>111003</v>
          </cell>
          <cell r="B8" t="str">
            <v>Kas proyek Kaltim (Tenggarong)</v>
          </cell>
          <cell r="C8">
            <v>0</v>
          </cell>
          <cell r="D8">
            <v>0</v>
          </cell>
          <cell r="E8">
            <v>432325451</v>
          </cell>
          <cell r="F8">
            <v>0</v>
          </cell>
          <cell r="G8">
            <v>0</v>
          </cell>
          <cell r="H8">
            <v>0</v>
          </cell>
          <cell r="I8">
            <v>23736643</v>
          </cell>
          <cell r="J8">
            <v>0</v>
          </cell>
          <cell r="K8">
            <v>0</v>
          </cell>
          <cell r="L8">
            <v>0</v>
          </cell>
          <cell r="M8">
            <v>9587808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>
            <v>112001</v>
          </cell>
          <cell r="B9" t="str">
            <v>Bank BRI AC.001901000655305</v>
          </cell>
          <cell r="C9" t="str">
            <v>D</v>
          </cell>
          <cell r="D9" t="str">
            <v>NERACA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18547964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>
            <v>112002</v>
          </cell>
          <cell r="B10" t="str">
            <v>Bank Citibank AC.0/550122/006 (IDR)</v>
          </cell>
          <cell r="C10" t="str">
            <v>D</v>
          </cell>
          <cell r="D10" t="str">
            <v>NERACA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21530125</v>
          </cell>
          <cell r="J10">
            <v>0</v>
          </cell>
          <cell r="K10">
            <v>0</v>
          </cell>
          <cell r="L10">
            <v>0</v>
          </cell>
          <cell r="M10">
            <v>528492358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>
            <v>112003</v>
          </cell>
          <cell r="B11" t="str">
            <v>Bank Citibank AC.0/550122/502 (USD)</v>
          </cell>
          <cell r="C11" t="str">
            <v>D</v>
          </cell>
          <cell r="D11" t="str">
            <v>NERACA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17679542.759999998</v>
          </cell>
          <cell r="J11">
            <v>0</v>
          </cell>
          <cell r="K11">
            <v>1966.36</v>
          </cell>
          <cell r="L11">
            <v>0</v>
          </cell>
          <cell r="M11">
            <v>21602125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>
            <v>112004</v>
          </cell>
          <cell r="B12" t="str">
            <v>Bank BRI AC.001902000052309 (USD)</v>
          </cell>
          <cell r="C12" t="str">
            <v>D</v>
          </cell>
          <cell r="D12" t="str">
            <v>NERACA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4019156.82</v>
          </cell>
          <cell r="J12">
            <v>0</v>
          </cell>
          <cell r="K12">
            <v>447.02</v>
          </cell>
          <cell r="L12">
            <v>0</v>
          </cell>
          <cell r="M12">
            <v>18558232</v>
          </cell>
          <cell r="N12">
            <v>0</v>
          </cell>
          <cell r="O12">
            <v>1974.28</v>
          </cell>
          <cell r="P12">
            <v>0</v>
          </cell>
          <cell r="Q12">
            <v>1988.72</v>
          </cell>
          <cell r="R12">
            <v>0</v>
          </cell>
        </row>
        <row r="13">
          <cell r="A13">
            <v>112005</v>
          </cell>
          <cell r="B13" t="str">
            <v>Bank Niaga AC.103-01-00132-00-6</v>
          </cell>
          <cell r="C13" t="str">
            <v>D</v>
          </cell>
          <cell r="D13" t="str">
            <v>NERACA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4648488</v>
          </cell>
          <cell r="N13">
            <v>0</v>
          </cell>
          <cell r="O13">
            <v>494.52</v>
          </cell>
          <cell r="P13">
            <v>0</v>
          </cell>
          <cell r="Q13">
            <v>0</v>
          </cell>
          <cell r="R13">
            <v>0</v>
          </cell>
        </row>
        <row r="14">
          <cell r="A14">
            <v>112006</v>
          </cell>
          <cell r="B14" t="str">
            <v>Bank Niaga AC.103-02-00037-00-9</v>
          </cell>
          <cell r="C14" t="str">
            <v>D</v>
          </cell>
          <cell r="D14" t="str">
            <v>NERACA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>
            <v>112007</v>
          </cell>
          <cell r="B15" t="str">
            <v>Bank Niaga AC.064-02-00244-00-0 (USD)</v>
          </cell>
          <cell r="C15" t="str">
            <v>D</v>
          </cell>
          <cell r="D15" t="str">
            <v>NERACA</v>
          </cell>
          <cell r="E15">
            <v>47912954.32</v>
          </cell>
          <cell r="F15">
            <v>0</v>
          </cell>
          <cell r="G15">
            <v>5283.74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>
            <v>112008</v>
          </cell>
          <cell r="B16" t="str">
            <v>Bank Niaga AC.008-01-64321-00-5</v>
          </cell>
          <cell r="C16" t="str">
            <v>D</v>
          </cell>
          <cell r="D16" t="str">
            <v>NERACA</v>
          </cell>
          <cell r="E16">
            <v>2111252632.02</v>
          </cell>
          <cell r="F16">
            <v>0</v>
          </cell>
          <cell r="G16">
            <v>0</v>
          </cell>
          <cell r="H16">
            <v>0</v>
          </cell>
          <cell r="I16">
            <v>2194851544.1999998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112009</v>
          </cell>
          <cell r="B17" t="str">
            <v>Bank BRI CAB. TENGGARONG AC.212-01-000665-30-8</v>
          </cell>
          <cell r="C17" t="str">
            <v>D</v>
          </cell>
          <cell r="D17" t="str">
            <v>NERACA</v>
          </cell>
          <cell r="E17">
            <v>5594271</v>
          </cell>
          <cell r="F17">
            <v>0</v>
          </cell>
          <cell r="G17">
            <v>0</v>
          </cell>
          <cell r="H17">
            <v>0</v>
          </cell>
          <cell r="I17">
            <v>6809421.5</v>
          </cell>
          <cell r="J17">
            <v>0</v>
          </cell>
          <cell r="K17">
            <v>0</v>
          </cell>
          <cell r="L17">
            <v>0</v>
          </cell>
          <cell r="M17">
            <v>712235113.63999999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>
            <v>112010</v>
          </cell>
          <cell r="B18" t="str">
            <v>Bank Niaga AC.064-01-64025-00-1</v>
          </cell>
          <cell r="C18" t="str">
            <v>D</v>
          </cell>
          <cell r="D18" t="str">
            <v>NERACA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67907266.5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112011</v>
          </cell>
          <cell r="B19" t="str">
            <v>Bank Niaga AC.064-02-27227-00-5 (USD)</v>
          </cell>
          <cell r="C19">
            <v>0</v>
          </cell>
          <cell r="D19">
            <v>0</v>
          </cell>
          <cell r="E19">
            <v>1325498396.24</v>
          </cell>
          <cell r="F19">
            <v>0</v>
          </cell>
          <cell r="G19">
            <v>146173.18</v>
          </cell>
          <cell r="H19">
            <v>0</v>
          </cell>
          <cell r="I19">
            <v>383864810.94</v>
          </cell>
          <cell r="J19">
            <v>0</v>
          </cell>
          <cell r="K19">
            <v>42694.34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>
            <v>112012</v>
          </cell>
          <cell r="B20" t="str">
            <v>Bank BRI Syariah AC. 31-16-0078-9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1571624.39</v>
          </cell>
          <cell r="J20">
            <v>0</v>
          </cell>
          <cell r="K20">
            <v>0</v>
          </cell>
          <cell r="L20">
            <v>0</v>
          </cell>
          <cell r="M20">
            <v>245330412</v>
          </cell>
          <cell r="N20">
            <v>0</v>
          </cell>
          <cell r="O20">
            <v>26098.98</v>
          </cell>
          <cell r="P20">
            <v>0</v>
          </cell>
          <cell r="Q20">
            <v>0</v>
          </cell>
          <cell r="R20">
            <v>0</v>
          </cell>
        </row>
        <row r="21">
          <cell r="A21">
            <v>112013</v>
          </cell>
          <cell r="B21" t="str">
            <v>Bank Kesawan AC. 891-30-03000-0</v>
          </cell>
          <cell r="C21">
            <v>0</v>
          </cell>
          <cell r="D21">
            <v>0</v>
          </cell>
          <cell r="E21">
            <v>1018187.05</v>
          </cell>
          <cell r="F21">
            <v>0</v>
          </cell>
          <cell r="G21">
            <v>0</v>
          </cell>
          <cell r="H21">
            <v>0</v>
          </cell>
          <cell r="I21">
            <v>3804187.05</v>
          </cell>
          <cell r="J21">
            <v>0</v>
          </cell>
          <cell r="K21">
            <v>0</v>
          </cell>
          <cell r="L21">
            <v>0</v>
          </cell>
          <cell r="M21">
            <v>585007956.25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>
            <v>112014</v>
          </cell>
          <cell r="B22" t="str">
            <v>Bank Niaga AC.064-01-64060-00-1</v>
          </cell>
          <cell r="C22">
            <v>0</v>
          </cell>
          <cell r="D22">
            <v>0</v>
          </cell>
          <cell r="E22">
            <v>152131185.97999999</v>
          </cell>
          <cell r="F22">
            <v>0</v>
          </cell>
          <cell r="G22">
            <v>0</v>
          </cell>
          <cell r="H22">
            <v>0</v>
          </cell>
          <cell r="I22">
            <v>2305665.75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112015</v>
          </cell>
          <cell r="B23" t="str">
            <v>Bank ANZ Panin Bank AC.729012-00001</v>
          </cell>
          <cell r="C23">
            <v>0</v>
          </cell>
          <cell r="D23">
            <v>0</v>
          </cell>
          <cell r="E23">
            <v>443558</v>
          </cell>
          <cell r="F23">
            <v>0</v>
          </cell>
          <cell r="G23">
            <v>0</v>
          </cell>
          <cell r="H23">
            <v>0</v>
          </cell>
          <cell r="I23">
            <v>45798356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>
            <v>112016</v>
          </cell>
          <cell r="B24" t="str">
            <v>Bank ANZ Panin Bank AC.729012-00002 (USD)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89.91</v>
          </cell>
          <cell r="J24">
            <v>0</v>
          </cell>
          <cell r="K24">
            <v>0.01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>
            <v>112017</v>
          </cell>
          <cell r="B25" t="str">
            <v>Bank Niaga AC.365,01,00061,00,1 (Tenggarong)</v>
          </cell>
          <cell r="C25">
            <v>0</v>
          </cell>
          <cell r="D25">
            <v>0</v>
          </cell>
          <cell r="E25">
            <v>4249182819.96</v>
          </cell>
          <cell r="F25">
            <v>0</v>
          </cell>
          <cell r="G25">
            <v>1672658532.6800001</v>
          </cell>
          <cell r="H25">
            <v>0</v>
          </cell>
          <cell r="I25">
            <v>1999524681.71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A26">
            <v>112018</v>
          </cell>
          <cell r="B26" t="str">
            <v>Bank Niaga AC. 064-01-00686-00-1 (IDR - Esc)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>
            <v>112019</v>
          </cell>
          <cell r="B27" t="str">
            <v>Bank Kesawan AC. 891-31-00131-3 (USD)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4945050</v>
          </cell>
          <cell r="J27">
            <v>0</v>
          </cell>
          <cell r="K27">
            <v>550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>
            <v>112020</v>
          </cell>
          <cell r="B28" t="str">
            <v>Bank Niaga AC. 064-01-64159-00-4</v>
          </cell>
          <cell r="C28">
            <v>0</v>
          </cell>
          <cell r="D28">
            <v>0</v>
          </cell>
          <cell r="E28">
            <v>30736027.739999998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>
            <v>112021</v>
          </cell>
          <cell r="B29" t="str">
            <v>Bank Niaga AC. 856-01-00134-00-4</v>
          </cell>
          <cell r="C29">
            <v>0</v>
          </cell>
          <cell r="D29">
            <v>0</v>
          </cell>
          <cell r="E29">
            <v>10001199479.459999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>
            <v>112022</v>
          </cell>
          <cell r="B30" t="str">
            <v>Bank ANZ Panin Bank AC.729012-00012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>
            <v>112023</v>
          </cell>
          <cell r="B31" t="str">
            <v>Bank Permata AC. 1209009214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>
            <v>112024</v>
          </cell>
          <cell r="B32" t="str">
            <v>Bank Permata AC. 1209009249 (USD)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>
            <v>112500</v>
          </cell>
          <cell r="B33" t="str">
            <v>DEPOSITO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A34">
            <v>112501</v>
          </cell>
          <cell r="B34" t="str">
            <v>Deposito IDR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>
            <v>112502</v>
          </cell>
          <cell r="B35" t="str">
            <v>Deposito USD</v>
          </cell>
          <cell r="C35" t="str">
            <v>D</v>
          </cell>
          <cell r="D35" t="str">
            <v>NERACA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>
            <v>112503</v>
          </cell>
          <cell r="B36" t="str">
            <v>Deposito Bank Kesawan</v>
          </cell>
          <cell r="C36" t="str">
            <v>D</v>
          </cell>
          <cell r="D36" t="str">
            <v>NERACA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>
            <v>112504</v>
          </cell>
          <cell r="B37" t="str">
            <v>DOC</v>
          </cell>
          <cell r="C37" t="str">
            <v>D</v>
          </cell>
          <cell r="D37" t="str">
            <v>NERACA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41037000000</v>
          </cell>
          <cell r="N37">
            <v>0</v>
          </cell>
          <cell r="O37">
            <v>4350000</v>
          </cell>
          <cell r="P37">
            <v>0</v>
          </cell>
          <cell r="Q37">
            <v>0</v>
          </cell>
          <cell r="R37">
            <v>0</v>
          </cell>
        </row>
        <row r="38">
          <cell r="A38">
            <v>112505</v>
          </cell>
          <cell r="B38" t="str">
            <v>Deposito Bank ANZ Panin Bank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>
            <v>112700</v>
          </cell>
          <cell r="B39" t="str">
            <v>Bank Notes (Ambil USD)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>
            <v>113000</v>
          </cell>
          <cell r="B40" t="str">
            <v>PIUTANG DAGANG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>
            <v>113101</v>
          </cell>
          <cell r="B41" t="str">
            <v>Piutang usaha - PT Piramida Perkasa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>
            <v>113102</v>
          </cell>
          <cell r="B42" t="str">
            <v>Piutang usaha - PT Kutai Sarana Mandiri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>
            <v>113201</v>
          </cell>
          <cell r="B43" t="str">
            <v>Cadangan Piutang Tak Tertagih</v>
          </cell>
          <cell r="C43" t="str">
            <v>D</v>
          </cell>
          <cell r="D43" t="str">
            <v>NERACA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>
            <v>114000</v>
          </cell>
          <cell r="B44" t="str">
            <v>PIUTANG AFFILIASI</v>
          </cell>
          <cell r="C44" t="str">
            <v>D</v>
          </cell>
          <cell r="D44" t="str">
            <v>NERACA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>
            <v>114001</v>
          </cell>
          <cell r="B45" t="str">
            <v>Piutang affiliasi PT Kalpataru Investama</v>
          </cell>
          <cell r="C45" t="str">
            <v>D</v>
          </cell>
          <cell r="D45" t="str">
            <v>NERACA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>
            <v>114002</v>
          </cell>
          <cell r="B46" t="str">
            <v>Piutang affiliasi PT Kalpataru Semesta</v>
          </cell>
          <cell r="C46" t="str">
            <v>D</v>
          </cell>
          <cell r="D46" t="str">
            <v>NERACA</v>
          </cell>
          <cell r="E46">
            <v>0</v>
          </cell>
          <cell r="G46">
            <v>-17919014658</v>
          </cell>
          <cell r="H46">
            <v>0</v>
          </cell>
          <cell r="I46">
            <v>15834072156</v>
          </cell>
          <cell r="J46">
            <v>0</v>
          </cell>
          <cell r="K46">
            <v>0</v>
          </cell>
          <cell r="L46">
            <v>307748979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>
            <v>114003</v>
          </cell>
          <cell r="B47" t="str">
            <v>Piutang affiliasi PT Karsima Utama Karya</v>
          </cell>
          <cell r="C47" t="str">
            <v>D</v>
          </cell>
          <cell r="D47" t="str">
            <v>NERACA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-12650671192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>
            <v>114004</v>
          </cell>
          <cell r="B48" t="str">
            <v>Piutang affiliasi PT Mestika Karunia Abadi</v>
          </cell>
          <cell r="C48" t="str">
            <v>D</v>
          </cell>
          <cell r="D48" t="str">
            <v>NERACA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45367703116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>
            <v>114005</v>
          </cell>
          <cell r="B49" t="str">
            <v>Piutang affiliasi PT Prima Cable Indo</v>
          </cell>
          <cell r="C49" t="str">
            <v>D</v>
          </cell>
          <cell r="D49" t="str">
            <v>NERACA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9226827751</v>
          </cell>
          <cell r="J49">
            <v>0</v>
          </cell>
          <cell r="K49">
            <v>0</v>
          </cell>
          <cell r="L49">
            <v>-307748979</v>
          </cell>
          <cell r="M49">
            <v>7359686455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>
            <v>114006</v>
          </cell>
          <cell r="B50" t="str">
            <v>Piutang affiliasi Lushing Trader</v>
          </cell>
          <cell r="C50" t="str">
            <v>D</v>
          </cell>
          <cell r="D50" t="str">
            <v>NERACA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114007</v>
          </cell>
          <cell r="B51" t="str">
            <v>Piutang affiliasi PT Kalpataru Sawit Plantation</v>
          </cell>
          <cell r="C51" t="str">
            <v>D</v>
          </cell>
          <cell r="D51" t="str">
            <v>NERACA</v>
          </cell>
          <cell r="E51">
            <v>6060954785.6999998</v>
          </cell>
          <cell r="F51">
            <v>-0.30000019073486328</v>
          </cell>
          <cell r="G51">
            <v>0</v>
          </cell>
          <cell r="H51">
            <v>0</v>
          </cell>
          <cell r="I51">
            <v>28872028798.560001</v>
          </cell>
          <cell r="J51">
            <v>0</v>
          </cell>
          <cell r="K51">
            <v>-0.43999862670898438</v>
          </cell>
          <cell r="L51">
            <v>12605054959.560001</v>
          </cell>
          <cell r="M51">
            <v>9872380191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>
            <v>114008</v>
          </cell>
          <cell r="B52" t="str">
            <v>Piutang affiliasi PT Kutai Sawit Plantation</v>
          </cell>
          <cell r="C52" t="str">
            <v>D</v>
          </cell>
          <cell r="D52" t="str">
            <v>NERACA</v>
          </cell>
          <cell r="E52">
            <v>663162041.70000005</v>
          </cell>
          <cell r="F52">
            <v>0</v>
          </cell>
          <cell r="G52">
            <v>0</v>
          </cell>
          <cell r="H52">
            <v>0</v>
          </cell>
          <cell r="I52">
            <v>20482014041</v>
          </cell>
          <cell r="J52">
            <v>0</v>
          </cell>
          <cell r="K52">
            <v>0</v>
          </cell>
          <cell r="L52">
            <v>7669325663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>
            <v>114009</v>
          </cell>
          <cell r="B53" t="str">
            <v>Piutang affiliasi PT Kutai Inti Utama</v>
          </cell>
          <cell r="C53" t="str">
            <v>D</v>
          </cell>
          <cell r="D53" t="str">
            <v>NERACA</v>
          </cell>
          <cell r="E53">
            <v>5365672210</v>
          </cell>
          <cell r="F53">
            <v>0</v>
          </cell>
          <cell r="G53">
            <v>0</v>
          </cell>
          <cell r="H53">
            <v>0</v>
          </cell>
          <cell r="I53">
            <v>12536960367</v>
          </cell>
          <cell r="J53">
            <v>0</v>
          </cell>
          <cell r="K53">
            <v>0</v>
          </cell>
          <cell r="L53">
            <v>4179181295</v>
          </cell>
          <cell r="M53">
            <v>28555080002.389999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114010</v>
          </cell>
          <cell r="B54" t="str">
            <v>Piutang affiliasi PT Mahakam Sawit Plantation</v>
          </cell>
          <cell r="C54" t="str">
            <v>D</v>
          </cell>
          <cell r="D54" t="str">
            <v>NERACA</v>
          </cell>
          <cell r="E54">
            <v>4924924252.6999998</v>
          </cell>
          <cell r="F54">
            <v>0</v>
          </cell>
          <cell r="G54">
            <v>0</v>
          </cell>
          <cell r="H54">
            <v>0</v>
          </cell>
          <cell r="I54">
            <v>38712142312</v>
          </cell>
          <cell r="J54">
            <v>0</v>
          </cell>
          <cell r="K54">
            <v>0</v>
          </cell>
          <cell r="L54">
            <v>13101878084</v>
          </cell>
          <cell r="M54">
            <v>14195879997.700001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>
            <v>114011</v>
          </cell>
          <cell r="B55" t="str">
            <v>Piutang affiliasi PT Malaya Sawit Khatulistiwa</v>
          </cell>
          <cell r="C55" t="str">
            <v>D</v>
          </cell>
          <cell r="D55" t="str">
            <v>NERACA</v>
          </cell>
          <cell r="E55">
            <v>3828120257.6999998</v>
          </cell>
          <cell r="F55">
            <v>0</v>
          </cell>
          <cell r="G55">
            <v>0</v>
          </cell>
          <cell r="H55">
            <v>0</v>
          </cell>
          <cell r="I55">
            <v>18129078279</v>
          </cell>
          <cell r="J55">
            <v>0</v>
          </cell>
          <cell r="K55">
            <v>0</v>
          </cell>
          <cell r="L55">
            <v>7402133517</v>
          </cell>
          <cell r="M55">
            <v>12498742530.959999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>
            <v>114012</v>
          </cell>
          <cell r="B56" t="str">
            <v>Piutang affiliasi PT Kota Bangun Plantation</v>
          </cell>
          <cell r="C56" t="str">
            <v>D</v>
          </cell>
          <cell r="D56" t="str">
            <v>NERACA</v>
          </cell>
          <cell r="E56">
            <v>5332320202</v>
          </cell>
          <cell r="F56">
            <v>0</v>
          </cell>
          <cell r="G56">
            <v>0</v>
          </cell>
          <cell r="H56">
            <v>0</v>
          </cell>
          <cell r="I56">
            <v>25038833272</v>
          </cell>
          <cell r="J56">
            <v>0</v>
          </cell>
          <cell r="K56">
            <v>0</v>
          </cell>
          <cell r="L56">
            <v>8127673611</v>
          </cell>
          <cell r="M56">
            <v>10821663870.799999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>
            <v>114013</v>
          </cell>
          <cell r="B57" t="str">
            <v>Piutang affiliasi PT Sawit Khatulistiwa Plantation</v>
          </cell>
          <cell r="C57" t="str">
            <v>D</v>
          </cell>
          <cell r="D57" t="str">
            <v>NERACA</v>
          </cell>
          <cell r="E57">
            <v>30635653427.580002</v>
          </cell>
          <cell r="F57">
            <v>-0.4199981689453125</v>
          </cell>
          <cell r="G57">
            <v>0</v>
          </cell>
          <cell r="H57">
            <v>0</v>
          </cell>
          <cell r="I57">
            <v>18456877232.790001</v>
          </cell>
          <cell r="J57">
            <v>0</v>
          </cell>
          <cell r="K57">
            <v>-0.20999908447265625</v>
          </cell>
          <cell r="L57">
            <v>6366263504.7900009</v>
          </cell>
          <cell r="M57">
            <v>5628864449.2700005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>
            <v>114014</v>
          </cell>
          <cell r="B58" t="str">
            <v>Piutang affiliasi PT Pasir Sawit Plantation</v>
          </cell>
          <cell r="C58" t="str">
            <v>D</v>
          </cell>
          <cell r="D58" t="str">
            <v>NERACA</v>
          </cell>
          <cell r="E58">
            <v>600000</v>
          </cell>
          <cell r="F58">
            <v>0</v>
          </cell>
          <cell r="G58">
            <v>0</v>
          </cell>
          <cell r="H58">
            <v>0</v>
          </cell>
          <cell r="I58">
            <v>600000</v>
          </cell>
          <cell r="J58">
            <v>0</v>
          </cell>
          <cell r="K58">
            <v>0</v>
          </cell>
          <cell r="L58">
            <v>0</v>
          </cell>
          <cell r="M58">
            <v>4156486237.8099999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114015</v>
          </cell>
          <cell r="B59" t="str">
            <v>Piutang affiliasi PT Kalpataru Borneo Semesta</v>
          </cell>
          <cell r="C59" t="str">
            <v>D</v>
          </cell>
          <cell r="D59" t="str">
            <v>NERACA</v>
          </cell>
          <cell r="E59">
            <v>216512830</v>
          </cell>
          <cell r="F59">
            <v>0</v>
          </cell>
          <cell r="G59">
            <v>0</v>
          </cell>
          <cell r="H59">
            <v>0</v>
          </cell>
          <cell r="I59">
            <v>185440865</v>
          </cell>
          <cell r="J59">
            <v>0</v>
          </cell>
          <cell r="K59">
            <v>0</v>
          </cell>
          <cell r="L59">
            <v>-11242336</v>
          </cell>
          <cell r="M59">
            <v>21399074989.380001</v>
          </cell>
          <cell r="N59">
            <v>0</v>
          </cell>
          <cell r="O59">
            <v>0.38000106811523438</v>
          </cell>
          <cell r="P59">
            <v>0</v>
          </cell>
          <cell r="Q59">
            <v>0</v>
          </cell>
          <cell r="R59">
            <v>0</v>
          </cell>
        </row>
        <row r="60">
          <cell r="A60">
            <v>114016</v>
          </cell>
          <cell r="B60" t="str">
            <v>Piutang affiliasi PT Kartanegara Inti Utama</v>
          </cell>
          <cell r="C60" t="str">
            <v>D</v>
          </cell>
          <cell r="D60" t="str">
            <v>NERACA</v>
          </cell>
          <cell r="E60">
            <v>3654114169</v>
          </cell>
          <cell r="F60">
            <v>0</v>
          </cell>
          <cell r="G60">
            <v>0</v>
          </cell>
          <cell r="H60">
            <v>0</v>
          </cell>
          <cell r="I60">
            <v>6243523501</v>
          </cell>
          <cell r="J60">
            <v>0</v>
          </cell>
          <cell r="K60">
            <v>0</v>
          </cell>
          <cell r="L60">
            <v>-54504130</v>
          </cell>
          <cell r="M60">
            <v>250000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A61">
            <v>114017</v>
          </cell>
          <cell r="B61" t="str">
            <v>Piutang affiliasi PT Kalpataru Inti Bersama</v>
          </cell>
          <cell r="C61" t="str">
            <v>D</v>
          </cell>
          <cell r="D61" t="str">
            <v>NERACA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111489375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>
            <v>114018</v>
          </cell>
          <cell r="B62" t="str">
            <v>Piutang affiliasi Global Oils &amp; Grains Pte Ltd</v>
          </cell>
          <cell r="C62" t="str">
            <v>D</v>
          </cell>
          <cell r="D62" t="str">
            <v>NERACA</v>
          </cell>
          <cell r="E62">
            <v>10469446114</v>
          </cell>
          <cell r="F62">
            <v>0</v>
          </cell>
          <cell r="G62">
            <v>0</v>
          </cell>
          <cell r="H62">
            <v>0</v>
          </cell>
          <cell r="I62">
            <v>9690718649</v>
          </cell>
          <cell r="J62">
            <v>0</v>
          </cell>
          <cell r="K62">
            <v>0</v>
          </cell>
          <cell r="L62">
            <v>0</v>
          </cell>
          <cell r="M62">
            <v>540513225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>
            <v>114019</v>
          </cell>
          <cell r="B63" t="str">
            <v>Piutang affiliasi Indoham</v>
          </cell>
          <cell r="C63" t="str">
            <v>D</v>
          </cell>
          <cell r="D63" t="str">
            <v>NERACA</v>
          </cell>
          <cell r="E63">
            <v>231842380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>
            <v>114020</v>
          </cell>
          <cell r="B64" t="str">
            <v>Piutang affiliasi PT Kalpataru Jaya</v>
          </cell>
          <cell r="C64" t="str">
            <v>D</v>
          </cell>
          <cell r="D64" t="str">
            <v>NERACA</v>
          </cell>
          <cell r="E64">
            <v>551093598.85000002</v>
          </cell>
          <cell r="F64">
            <v>0</v>
          </cell>
          <cell r="G64">
            <v>0</v>
          </cell>
          <cell r="H64">
            <v>0</v>
          </cell>
          <cell r="I64">
            <v>382984500</v>
          </cell>
          <cell r="J64">
            <v>0</v>
          </cell>
          <cell r="K64">
            <v>0</v>
          </cell>
          <cell r="L64">
            <v>-76051820</v>
          </cell>
          <cell r="M64">
            <v>8082485480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>
            <v>114021</v>
          </cell>
          <cell r="B65" t="str">
            <v>Piutang affiliasi PT Kumala Sakti Permai</v>
          </cell>
          <cell r="C65" t="str">
            <v>D</v>
          </cell>
          <cell r="D65" t="str">
            <v>NERACA</v>
          </cell>
          <cell r="E65">
            <v>3151064725</v>
          </cell>
          <cell r="F65">
            <v>0</v>
          </cell>
          <cell r="G65">
            <v>0</v>
          </cell>
          <cell r="H65">
            <v>0</v>
          </cell>
          <cell r="I65">
            <v>3226980000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>
            <v>114022</v>
          </cell>
          <cell r="B66" t="str">
            <v>Piutang affiliasi PT Pasir Khatulistiwa Plantation</v>
          </cell>
          <cell r="C66" t="str">
            <v>D</v>
          </cell>
          <cell r="D66" t="str">
            <v>NERACA</v>
          </cell>
          <cell r="E66">
            <v>600000</v>
          </cell>
          <cell r="F66">
            <v>0</v>
          </cell>
          <cell r="G66">
            <v>0</v>
          </cell>
          <cell r="H66">
            <v>0</v>
          </cell>
          <cell r="I66">
            <v>600000</v>
          </cell>
          <cell r="J66">
            <v>0</v>
          </cell>
          <cell r="K66">
            <v>0</v>
          </cell>
          <cell r="L66">
            <v>0</v>
          </cell>
          <cell r="M66">
            <v>754200000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>
            <v>114023</v>
          </cell>
          <cell r="B67" t="str">
            <v>Piutang affiliasi PT Safir Sawit Plantation</v>
          </cell>
          <cell r="C67" t="str">
            <v>D</v>
          </cell>
          <cell r="D67" t="str">
            <v>NERACA</v>
          </cell>
          <cell r="E67">
            <v>250000</v>
          </cell>
          <cell r="F67">
            <v>0</v>
          </cell>
          <cell r="G67">
            <v>0</v>
          </cell>
          <cell r="H67">
            <v>0</v>
          </cell>
          <cell r="I67">
            <v>250000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>
            <v>114024</v>
          </cell>
          <cell r="B68" t="str">
            <v>Piutang affiliasi PT Kamayu Biswa Ardita</v>
          </cell>
          <cell r="C68">
            <v>0</v>
          </cell>
          <cell r="D68">
            <v>0</v>
          </cell>
          <cell r="E68">
            <v>412107500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A69">
            <v>114025</v>
          </cell>
          <cell r="B69" t="str">
            <v>Piutang affiliasi PT Subur Alam Kalimantan Utama</v>
          </cell>
          <cell r="C69">
            <v>0</v>
          </cell>
          <cell r="D69">
            <v>0</v>
          </cell>
          <cell r="E69">
            <v>57500000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>
            <v>114026</v>
          </cell>
          <cell r="B70" t="str">
            <v>Piutang affiliasi PT Semoi Prima Lestari</v>
          </cell>
          <cell r="C70">
            <v>0</v>
          </cell>
          <cell r="D70">
            <v>0</v>
          </cell>
          <cell r="E70">
            <v>270000000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>
            <v>114027</v>
          </cell>
          <cell r="B71" t="str">
            <v>Piutang affiliasi PT Berkat Sawit Makmur</v>
          </cell>
          <cell r="C71">
            <v>0</v>
          </cell>
          <cell r="D71">
            <v>0</v>
          </cell>
          <cell r="E71">
            <v>700000000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>
            <v>114028</v>
          </cell>
          <cell r="B72" t="str">
            <v>Piutang affiliasi PT Sejahtera Karunia Prima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>
            <v>114029</v>
          </cell>
          <cell r="B73" t="str">
            <v>Piutang affiliasi PT Mapala Sarana Sukses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>
            <v>114030</v>
          </cell>
          <cell r="B74" t="str">
            <v>Piutang affiliasi PT Kutai Sarana Mandiri</v>
          </cell>
          <cell r="C74">
            <v>0</v>
          </cell>
          <cell r="D74">
            <v>0</v>
          </cell>
          <cell r="E74">
            <v>759200000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>
            <v>114031</v>
          </cell>
          <cell r="B75" t="str">
            <v>Piutang affiliasi PT Borneo Sawit Abadi</v>
          </cell>
          <cell r="C75">
            <v>0</v>
          </cell>
          <cell r="D75">
            <v>0</v>
          </cell>
          <cell r="E75">
            <v>250000000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>
            <v>114032</v>
          </cell>
          <cell r="B76" t="str">
            <v>Piutang affiliasi PT Mahakam Jaya 9</v>
          </cell>
          <cell r="C76">
            <v>0</v>
          </cell>
          <cell r="D76">
            <v>0</v>
          </cell>
          <cell r="E76">
            <v>6500000000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>
            <v>114033</v>
          </cell>
          <cell r="B77" t="str">
            <v>Piutang affiliasi CV Andalan prima</v>
          </cell>
          <cell r="C77">
            <v>0</v>
          </cell>
          <cell r="D77">
            <v>0</v>
          </cell>
          <cell r="E77">
            <v>100000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>
            <v>114034</v>
          </cell>
          <cell r="B78" t="str">
            <v>Piutang affiliasi PT Borneo Agro Sejahtera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>
            <v>114035</v>
          </cell>
          <cell r="B79" t="str">
            <v>Piutang affiliasi PT Pelita Andalan Borneo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A80">
            <v>114036</v>
          </cell>
          <cell r="B80" t="str">
            <v>Piutang affiliasi PT Kalimantan Prima Jaya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>
            <v>114037</v>
          </cell>
          <cell r="B81" t="str">
            <v>Piutang affiliasi PT Karunia Subur Mahakam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A82">
            <v>114038</v>
          </cell>
          <cell r="B82" t="str">
            <v>Piutang affiliasi PT Karya Perdana Kaltim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>
            <v>114039</v>
          </cell>
          <cell r="B83" t="str">
            <v>Piutang affiliasi PT Tabang Touch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>
            <v>114040</v>
          </cell>
          <cell r="B84" t="str">
            <v>Piutang affiliasi PT Putera Kaltim Mandiri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>
            <v>114041</v>
          </cell>
          <cell r="B85" t="str">
            <v>Piutang affiliasi PT Yustina Prima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>
            <v>114102</v>
          </cell>
          <cell r="B86" t="str">
            <v>Piutang lain-lain (KMSP)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>
            <v>114103</v>
          </cell>
          <cell r="B87" t="str">
            <v>Piutang lain-lain (Joint Hope Investments)</v>
          </cell>
          <cell r="C87">
            <v>0</v>
          </cell>
          <cell r="D87">
            <v>0</v>
          </cell>
          <cell r="E87">
            <v>35311701990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>
            <v>114104</v>
          </cell>
          <cell r="B88" t="str">
            <v>Piutang lain-lain (PT Bara Borneo Abadi)</v>
          </cell>
          <cell r="C88">
            <v>0</v>
          </cell>
          <cell r="D88">
            <v>0</v>
          </cell>
          <cell r="E88">
            <v>547355000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>
            <v>114105</v>
          </cell>
          <cell r="B89" t="str">
            <v>Piutang lain-lain (PT Mirza Pratama Putra)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A90">
            <v>114300</v>
          </cell>
          <cell r="B90" t="str">
            <v>Burhanuddin C/A.</v>
          </cell>
          <cell r="C90">
            <v>0</v>
          </cell>
          <cell r="D90">
            <v>0</v>
          </cell>
          <cell r="E90">
            <v>123103685160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115100</v>
          </cell>
          <cell r="B91" t="str">
            <v>Piutang karyawan tetap</v>
          </cell>
          <cell r="C91">
            <v>0</v>
          </cell>
          <cell r="D91">
            <v>0</v>
          </cell>
          <cell r="E91">
            <v>40350000</v>
          </cell>
          <cell r="F91">
            <v>0</v>
          </cell>
          <cell r="G91">
            <v>0</v>
          </cell>
          <cell r="H91">
            <v>0</v>
          </cell>
          <cell r="I91">
            <v>31800000</v>
          </cell>
          <cell r="J91">
            <v>0</v>
          </cell>
          <cell r="K91">
            <v>0</v>
          </cell>
          <cell r="L91">
            <v>0</v>
          </cell>
          <cell r="M91">
            <v>250000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115200</v>
          </cell>
          <cell r="B92" t="str">
            <v>Piuttang sementara (kasbon)</v>
          </cell>
          <cell r="C92">
            <v>0</v>
          </cell>
          <cell r="D92">
            <v>0</v>
          </cell>
          <cell r="E92">
            <v>448669156</v>
          </cell>
          <cell r="F92">
            <v>0</v>
          </cell>
          <cell r="G92">
            <v>0</v>
          </cell>
          <cell r="H92">
            <v>0</v>
          </cell>
          <cell r="I92">
            <v>61346716</v>
          </cell>
          <cell r="J92">
            <v>0</v>
          </cell>
          <cell r="K92">
            <v>1622804987</v>
          </cell>
          <cell r="L92">
            <v>0</v>
          </cell>
          <cell r="M92">
            <v>250000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115201</v>
          </cell>
          <cell r="B93" t="str">
            <v>Piutang sementara (kasbon) - Mr. Subhash</v>
          </cell>
          <cell r="C93">
            <v>0</v>
          </cell>
          <cell r="D93">
            <v>0</v>
          </cell>
          <cell r="E93">
            <v>1000000</v>
          </cell>
          <cell r="F93">
            <v>0</v>
          </cell>
          <cell r="G93">
            <v>0</v>
          </cell>
          <cell r="H93">
            <v>0</v>
          </cell>
          <cell r="I93">
            <v>1000000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A94">
            <v>115202</v>
          </cell>
          <cell r="B94" t="str">
            <v>Piutang sementara (kasbon) - Budi MR</v>
          </cell>
          <cell r="C94" t="str">
            <v>D</v>
          </cell>
          <cell r="D94" t="str">
            <v>NERACA</v>
          </cell>
          <cell r="E94">
            <v>193800000</v>
          </cell>
          <cell r="F94">
            <v>0</v>
          </cell>
          <cell r="G94">
            <v>0</v>
          </cell>
          <cell r="H94">
            <v>0</v>
          </cell>
          <cell r="I94">
            <v>200800000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A95">
            <v>115203</v>
          </cell>
          <cell r="B95" t="str">
            <v>Piutang sementara (kasbon) - Devi L</v>
          </cell>
          <cell r="C95" t="str">
            <v>D</v>
          </cell>
          <cell r="D95" t="str">
            <v>NERACA</v>
          </cell>
          <cell r="E95">
            <v>157813444</v>
          </cell>
          <cell r="F95">
            <v>0</v>
          </cell>
          <cell r="G95">
            <v>0</v>
          </cell>
          <cell r="H95">
            <v>0</v>
          </cell>
          <cell r="I95">
            <v>15040500</v>
          </cell>
          <cell r="J95">
            <v>0</v>
          </cell>
          <cell r="K95">
            <v>0</v>
          </cell>
          <cell r="L95">
            <v>0</v>
          </cell>
          <cell r="M95">
            <v>3116847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A96">
            <v>115204</v>
          </cell>
          <cell r="B96" t="str">
            <v>Piutang sementara (kasbon) - Heroe W</v>
          </cell>
          <cell r="C96" t="str">
            <v>D</v>
          </cell>
          <cell r="D96" t="str">
            <v>NERACA</v>
          </cell>
          <cell r="E96">
            <v>4000000</v>
          </cell>
          <cell r="F96">
            <v>0</v>
          </cell>
          <cell r="G96">
            <v>0</v>
          </cell>
          <cell r="H96">
            <v>0</v>
          </cell>
          <cell r="I96">
            <v>4000000</v>
          </cell>
          <cell r="J96">
            <v>0</v>
          </cell>
          <cell r="K96">
            <v>0</v>
          </cell>
          <cell r="L96">
            <v>0</v>
          </cell>
          <cell r="M96">
            <v>1000000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>
            <v>115205</v>
          </cell>
          <cell r="B97" t="str">
            <v>Piutang sementara (kasbon) - Satya D</v>
          </cell>
          <cell r="C97" t="str">
            <v>D</v>
          </cell>
          <cell r="D97" t="str">
            <v>NERACA</v>
          </cell>
          <cell r="E97">
            <v>2700000</v>
          </cell>
          <cell r="F97">
            <v>0</v>
          </cell>
          <cell r="G97">
            <v>0</v>
          </cell>
          <cell r="H97">
            <v>0</v>
          </cell>
          <cell r="I97">
            <v>2700000</v>
          </cell>
          <cell r="J97">
            <v>0</v>
          </cell>
          <cell r="K97">
            <v>0</v>
          </cell>
          <cell r="L97">
            <v>0</v>
          </cell>
          <cell r="M97">
            <v>36200000</v>
          </cell>
          <cell r="N97">
            <v>0</v>
          </cell>
          <cell r="O97">
            <v>15000000</v>
          </cell>
          <cell r="P97">
            <v>0</v>
          </cell>
          <cell r="Q97">
            <v>0</v>
          </cell>
          <cell r="R97">
            <v>0</v>
          </cell>
        </row>
        <row r="98">
          <cell r="A98">
            <v>115206</v>
          </cell>
          <cell r="B98" t="str">
            <v>Piutang sementara (kasbon) - Burhanuddin</v>
          </cell>
          <cell r="C98" t="str">
            <v>D</v>
          </cell>
          <cell r="D98" t="str">
            <v>NERACA</v>
          </cell>
          <cell r="E98">
            <v>82420696</v>
          </cell>
          <cell r="F98">
            <v>0</v>
          </cell>
          <cell r="G98">
            <v>0</v>
          </cell>
          <cell r="H98">
            <v>0</v>
          </cell>
          <cell r="I98">
            <v>82420696</v>
          </cell>
          <cell r="J98">
            <v>0</v>
          </cell>
          <cell r="K98">
            <v>0</v>
          </cell>
          <cell r="L98">
            <v>0</v>
          </cell>
          <cell r="M98">
            <v>14103000</v>
          </cell>
          <cell r="N98">
            <v>0</v>
          </cell>
          <cell r="O98">
            <v>600000</v>
          </cell>
          <cell r="P98">
            <v>0</v>
          </cell>
          <cell r="Q98">
            <v>0</v>
          </cell>
          <cell r="R98">
            <v>0</v>
          </cell>
        </row>
        <row r="99">
          <cell r="A99">
            <v>115207</v>
          </cell>
          <cell r="B99" t="str">
            <v>Piutang sementara (kasbon) - Cash Tenggarong</v>
          </cell>
          <cell r="C99" t="str">
            <v>D</v>
          </cell>
          <cell r="D99" t="str">
            <v>NERACA</v>
          </cell>
          <cell r="E99">
            <v>740700</v>
          </cell>
          <cell r="F99">
            <v>0</v>
          </cell>
          <cell r="G99">
            <v>0</v>
          </cell>
          <cell r="H99">
            <v>0</v>
          </cell>
          <cell r="I99">
            <v>179919975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3000000</v>
          </cell>
          <cell r="P99">
            <v>0</v>
          </cell>
          <cell r="Q99">
            <v>0</v>
          </cell>
          <cell r="R99">
            <v>0</v>
          </cell>
        </row>
        <row r="100">
          <cell r="A100">
            <v>115208</v>
          </cell>
          <cell r="B100" t="str">
            <v>Piutang sementara (kasbon) - Koperasi Tukung Abadi</v>
          </cell>
          <cell r="C100" t="str">
            <v>D</v>
          </cell>
          <cell r="D100" t="str">
            <v>NERACA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2700000</v>
          </cell>
          <cell r="N100">
            <v>0</v>
          </cell>
          <cell r="O100">
            <v>2700000</v>
          </cell>
          <cell r="P100">
            <v>0</v>
          </cell>
          <cell r="Q100">
            <v>0</v>
          </cell>
          <cell r="R100">
            <v>0</v>
          </cell>
        </row>
        <row r="101">
          <cell r="A101">
            <v>115209</v>
          </cell>
          <cell r="B101" t="str">
            <v>Piutang sementara (kasbon) - Habib Hussein</v>
          </cell>
          <cell r="C101" t="str">
            <v>D</v>
          </cell>
          <cell r="D101" t="str">
            <v>NERACA</v>
          </cell>
          <cell r="E101">
            <v>50000000</v>
          </cell>
          <cell r="F101">
            <v>0</v>
          </cell>
          <cell r="G101">
            <v>0</v>
          </cell>
          <cell r="H101">
            <v>0</v>
          </cell>
          <cell r="I101">
            <v>50000000</v>
          </cell>
          <cell r="J101">
            <v>0</v>
          </cell>
          <cell r="K101">
            <v>0</v>
          </cell>
          <cell r="L101">
            <v>0</v>
          </cell>
          <cell r="M101">
            <v>81816550</v>
          </cell>
          <cell r="N101">
            <v>0</v>
          </cell>
          <cell r="O101">
            <v>30000000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>
            <v>115210</v>
          </cell>
          <cell r="B102" t="str">
            <v>Piutang sementara (kasbon) - Syukron</v>
          </cell>
          <cell r="C102" t="str">
            <v>D</v>
          </cell>
          <cell r="D102" t="str">
            <v>NERACA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156687475</v>
          </cell>
          <cell r="N102">
            <v>0</v>
          </cell>
          <cell r="O102">
            <v>10300000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115211</v>
          </cell>
          <cell r="B103" t="str">
            <v>Piutang sementara (kasbon) - Operasional</v>
          </cell>
          <cell r="C103" t="str">
            <v>D</v>
          </cell>
          <cell r="D103" t="str">
            <v>NERACA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115212</v>
          </cell>
          <cell r="B104" t="str">
            <v>Piutang sementara (kasbon) - Rahman Sidik</v>
          </cell>
          <cell r="C104" t="str">
            <v>D</v>
          </cell>
          <cell r="D104" t="str">
            <v>NERACA</v>
          </cell>
          <cell r="E104">
            <v>1500000</v>
          </cell>
          <cell r="F104">
            <v>0</v>
          </cell>
          <cell r="G104">
            <v>0</v>
          </cell>
          <cell r="H104">
            <v>0</v>
          </cell>
          <cell r="I104">
            <v>1500000</v>
          </cell>
          <cell r="J104">
            <v>0</v>
          </cell>
          <cell r="K104">
            <v>0</v>
          </cell>
          <cell r="L104">
            <v>0</v>
          </cell>
          <cell r="M104">
            <v>50000000</v>
          </cell>
          <cell r="N104">
            <v>0</v>
          </cell>
          <cell r="O104">
            <v>50000000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115213</v>
          </cell>
          <cell r="B105" t="str">
            <v>Piutang sementara (kasbon) - Hobby S</v>
          </cell>
          <cell r="C105" t="str">
            <v>D</v>
          </cell>
          <cell r="D105" t="str">
            <v>NERACA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5000000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>
            <v>115214</v>
          </cell>
          <cell r="B106" t="str">
            <v>Piutang sementara (kasbon) - Eko S</v>
          </cell>
          <cell r="C106" t="str">
            <v>D</v>
          </cell>
          <cell r="D106" t="str">
            <v>NERACA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18000000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>
            <v>115215</v>
          </cell>
          <cell r="B107" t="str">
            <v>Piutang sementara (kasbon) - Hanafi</v>
          </cell>
          <cell r="C107" t="str">
            <v>D</v>
          </cell>
          <cell r="D107" t="str">
            <v>NERACA</v>
          </cell>
          <cell r="E107">
            <v>13192000</v>
          </cell>
          <cell r="F107">
            <v>0</v>
          </cell>
          <cell r="G107">
            <v>0</v>
          </cell>
          <cell r="H107">
            <v>0</v>
          </cell>
          <cell r="I107">
            <v>17264000</v>
          </cell>
          <cell r="J107">
            <v>0</v>
          </cell>
          <cell r="K107">
            <v>0</v>
          </cell>
          <cell r="L107">
            <v>0</v>
          </cell>
          <cell r="M107">
            <v>1500000</v>
          </cell>
          <cell r="N107">
            <v>0</v>
          </cell>
          <cell r="O107">
            <v>3000000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>
            <v>115216</v>
          </cell>
          <cell r="B108" t="str">
            <v>Piutang sementara (kasbon) - Koperasi Sawit Mitra Usaha</v>
          </cell>
          <cell r="C108" t="str">
            <v>D</v>
          </cell>
          <cell r="D108" t="str">
            <v>NERACA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1000000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115217</v>
          </cell>
          <cell r="B109" t="str">
            <v>Piutang sementara (kasbon) - P. Batang &amp; P. Lawai</v>
          </cell>
          <cell r="C109" t="str">
            <v>D</v>
          </cell>
          <cell r="D109" t="str">
            <v>NERACA</v>
          </cell>
          <cell r="E109">
            <v>46012750</v>
          </cell>
          <cell r="F109">
            <v>0</v>
          </cell>
          <cell r="G109">
            <v>0</v>
          </cell>
          <cell r="H109">
            <v>0</v>
          </cell>
          <cell r="I109">
            <v>3650000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>
            <v>115218</v>
          </cell>
          <cell r="B110" t="str">
            <v>Piutang sementara (kasbon) - Koperasi Rimba Kencana</v>
          </cell>
          <cell r="C110" t="str">
            <v>D</v>
          </cell>
          <cell r="D110" t="str">
            <v>NERACA</v>
          </cell>
          <cell r="E110">
            <v>6000000</v>
          </cell>
          <cell r="F110">
            <v>0</v>
          </cell>
          <cell r="G110">
            <v>0</v>
          </cell>
          <cell r="H110">
            <v>0</v>
          </cell>
          <cell r="I110">
            <v>6000000</v>
          </cell>
          <cell r="J110">
            <v>0</v>
          </cell>
          <cell r="K110">
            <v>0</v>
          </cell>
          <cell r="L110">
            <v>0</v>
          </cell>
          <cell r="M110">
            <v>9992000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>
            <v>115219</v>
          </cell>
          <cell r="B111" t="str">
            <v>Piutang sementara (kasbon) - Anand K</v>
          </cell>
          <cell r="C111" t="str">
            <v>D</v>
          </cell>
          <cell r="D111" t="str">
            <v>NERACA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>
            <v>115220</v>
          </cell>
          <cell r="B112" t="str">
            <v>Piutang sementara (kasbon) - Totok R</v>
          </cell>
          <cell r="C112" t="str">
            <v>D</v>
          </cell>
          <cell r="D112" t="str">
            <v>NERACA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35598500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A113">
            <v>115221</v>
          </cell>
          <cell r="B113" t="str">
            <v>Piutang sementara (kasbon) - Mr. Peter</v>
          </cell>
          <cell r="C113" t="str">
            <v>D</v>
          </cell>
          <cell r="D113" t="str">
            <v>NERACA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6000000</v>
          </cell>
          <cell r="N113">
            <v>0</v>
          </cell>
          <cell r="O113">
            <v>6000000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>
            <v>115222</v>
          </cell>
          <cell r="B114" t="str">
            <v>Piutang sementara (kasbon) - M. Fahmi</v>
          </cell>
          <cell r="C114" t="str">
            <v>D</v>
          </cell>
          <cell r="D114" t="str">
            <v>NERACA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115223</v>
          </cell>
          <cell r="B115" t="str">
            <v>Piutang sementara (kasbon) - Uu Supriatna</v>
          </cell>
          <cell r="C115" t="str">
            <v>D</v>
          </cell>
          <cell r="D115" t="str">
            <v>NERACA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115224</v>
          </cell>
          <cell r="B116" t="str">
            <v>Piutang sementara (kasbon) - Chairil</v>
          </cell>
          <cell r="C116" t="str">
            <v>D</v>
          </cell>
          <cell r="D116" t="str">
            <v>NERACA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50000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115225</v>
          </cell>
          <cell r="B117" t="str">
            <v>Piutang sementara (kasbon) - Basuki</v>
          </cell>
          <cell r="C117" t="str">
            <v>D</v>
          </cell>
          <cell r="D117" t="str">
            <v>NERACA</v>
          </cell>
          <cell r="E117">
            <v>65310900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115226</v>
          </cell>
          <cell r="B118" t="str">
            <v>Piutang sementara (kasbon) - KA. Andal</v>
          </cell>
          <cell r="C118" t="str">
            <v>D</v>
          </cell>
          <cell r="D118" t="str">
            <v>NERACA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115227</v>
          </cell>
          <cell r="B119" t="str">
            <v>Piutang sementara (kasbon) - Ibu Dian M</v>
          </cell>
          <cell r="C119" t="str">
            <v>D</v>
          </cell>
          <cell r="D119" t="str">
            <v>NERACA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50000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115228</v>
          </cell>
          <cell r="B120" t="str">
            <v>Piutang sementara (kasbon) - Musthofa</v>
          </cell>
          <cell r="C120" t="str">
            <v>D</v>
          </cell>
          <cell r="D120" t="str">
            <v>NERACA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13450000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115229</v>
          </cell>
          <cell r="B121" t="str">
            <v>Piutang sementara (kasbon) - Jamil Darus</v>
          </cell>
          <cell r="C121" t="str">
            <v>D</v>
          </cell>
          <cell r="D121" t="str">
            <v>NERACA</v>
          </cell>
          <cell r="E121">
            <v>5000000</v>
          </cell>
          <cell r="F121">
            <v>0</v>
          </cell>
          <cell r="G121">
            <v>0</v>
          </cell>
          <cell r="H121">
            <v>0</v>
          </cell>
          <cell r="I121">
            <v>5000000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115230</v>
          </cell>
          <cell r="B122" t="str">
            <v>Piutang sementara (kasbon) - Suyoto (Yoto)</v>
          </cell>
          <cell r="C122" t="str">
            <v>D</v>
          </cell>
          <cell r="D122" t="str">
            <v>NERACA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115231</v>
          </cell>
          <cell r="B123" t="str">
            <v>Piutang sementara (kasbon) - Dina</v>
          </cell>
          <cell r="C123" t="str">
            <v>D</v>
          </cell>
          <cell r="D123" t="str">
            <v>NERACA</v>
          </cell>
          <cell r="E123">
            <v>6500000</v>
          </cell>
          <cell r="F123">
            <v>0</v>
          </cell>
          <cell r="G123">
            <v>0</v>
          </cell>
          <cell r="H123">
            <v>0</v>
          </cell>
          <cell r="I123">
            <v>6500000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115232</v>
          </cell>
          <cell r="B124" t="str">
            <v>Piutang sementara (kasbon) - PT. RMP</v>
          </cell>
          <cell r="C124" t="str">
            <v>D</v>
          </cell>
          <cell r="D124" t="str">
            <v>NERACA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115233</v>
          </cell>
          <cell r="B125" t="str">
            <v>Piutang sementara (kasbon) - CV. Kalindo Utama Nusa</v>
          </cell>
          <cell r="C125" t="str">
            <v>D</v>
          </cell>
          <cell r="D125" t="str">
            <v>NERACA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5000000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115234</v>
          </cell>
          <cell r="B126" t="str">
            <v>Piutang sementara (kasbon) - Koperasi Sawit Makarti Makmur</v>
          </cell>
          <cell r="C126" t="str">
            <v>D</v>
          </cell>
          <cell r="D126" t="str">
            <v>NERACA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8000000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115235</v>
          </cell>
          <cell r="B127" t="str">
            <v>Piutang sementara (kasbon) - Koperasi Sejahtera Bersama</v>
          </cell>
          <cell r="C127" t="str">
            <v>D</v>
          </cell>
          <cell r="D127" t="str">
            <v>NERACA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115236</v>
          </cell>
          <cell r="B128" t="str">
            <v>Piutang sementara (kasbon) - Mulyadi</v>
          </cell>
          <cell r="C128" t="str">
            <v>D</v>
          </cell>
          <cell r="D128" t="str">
            <v>NERACA</v>
          </cell>
          <cell r="E128">
            <v>153035403</v>
          </cell>
          <cell r="F128">
            <v>0</v>
          </cell>
          <cell r="G128">
            <v>0</v>
          </cell>
          <cell r="H128">
            <v>0</v>
          </cell>
          <cell r="I128">
            <v>54047000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115237</v>
          </cell>
          <cell r="B129" t="str">
            <v>Piutang sementara (kasbon) - Anisa</v>
          </cell>
          <cell r="C129" t="str">
            <v>D</v>
          </cell>
          <cell r="D129" t="str">
            <v>NERACA</v>
          </cell>
          <cell r="E129">
            <v>50000</v>
          </cell>
          <cell r="F129">
            <v>0</v>
          </cell>
          <cell r="G129">
            <v>0</v>
          </cell>
          <cell r="H129">
            <v>0</v>
          </cell>
          <cell r="I129">
            <v>350000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115238</v>
          </cell>
          <cell r="B130" t="str">
            <v>Piutang sementara (kasbon) - Anisa</v>
          </cell>
          <cell r="C130" t="str">
            <v>D</v>
          </cell>
          <cell r="D130" t="str">
            <v>NERACA</v>
          </cell>
          <cell r="E130">
            <v>10000000</v>
          </cell>
          <cell r="F130">
            <v>0</v>
          </cell>
          <cell r="G130">
            <v>0</v>
          </cell>
          <cell r="H130">
            <v>0</v>
          </cell>
          <cell r="I130">
            <v>20070000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115239</v>
          </cell>
          <cell r="B131" t="str">
            <v>Piutang sementara (kasbon) - Nanda</v>
          </cell>
          <cell r="C131" t="str">
            <v>D</v>
          </cell>
          <cell r="D131" t="str">
            <v>NERACA</v>
          </cell>
          <cell r="E131">
            <v>1500000</v>
          </cell>
          <cell r="F131">
            <v>0</v>
          </cell>
          <cell r="G131">
            <v>0</v>
          </cell>
          <cell r="H131">
            <v>0</v>
          </cell>
          <cell r="I131">
            <v>8893150</v>
          </cell>
          <cell r="J131">
            <v>0</v>
          </cell>
          <cell r="K131">
            <v>0</v>
          </cell>
          <cell r="L131">
            <v>0</v>
          </cell>
          <cell r="M131">
            <v>36063300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115240</v>
          </cell>
          <cell r="B132" t="str">
            <v>Piutang sementara (kasbon) - Toni A</v>
          </cell>
          <cell r="C132" t="str">
            <v>D</v>
          </cell>
          <cell r="D132" t="str">
            <v>NERACA</v>
          </cell>
          <cell r="E132">
            <v>12500000</v>
          </cell>
          <cell r="F132">
            <v>0</v>
          </cell>
          <cell r="G132">
            <v>0</v>
          </cell>
          <cell r="H132">
            <v>0</v>
          </cell>
          <cell r="I132">
            <v>37500000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115241</v>
          </cell>
          <cell r="B133" t="str">
            <v>Piutang sementara (kasbon) - Mashadi</v>
          </cell>
          <cell r="C133" t="str">
            <v>D</v>
          </cell>
          <cell r="D133" t="str">
            <v>NERACA</v>
          </cell>
          <cell r="E133">
            <v>122095200</v>
          </cell>
          <cell r="F133">
            <v>0</v>
          </cell>
          <cell r="G133">
            <v>0</v>
          </cell>
          <cell r="H133">
            <v>0</v>
          </cell>
          <cell r="I133">
            <v>9000000</v>
          </cell>
          <cell r="J133">
            <v>0</v>
          </cell>
          <cell r="K133">
            <v>0</v>
          </cell>
          <cell r="L133">
            <v>0</v>
          </cell>
          <cell r="M133">
            <v>4500000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115242</v>
          </cell>
          <cell r="B134" t="str">
            <v>Piutang sementara (kasbon) - Budi Harland</v>
          </cell>
          <cell r="C134">
            <v>0</v>
          </cell>
          <cell r="D134">
            <v>0</v>
          </cell>
          <cell r="E134">
            <v>41458000</v>
          </cell>
          <cell r="F134">
            <v>0</v>
          </cell>
          <cell r="G134">
            <v>0</v>
          </cell>
          <cell r="H134">
            <v>0</v>
          </cell>
          <cell r="I134">
            <v>208000</v>
          </cell>
          <cell r="J134">
            <v>0</v>
          </cell>
          <cell r="K134">
            <v>0</v>
          </cell>
          <cell r="L134">
            <v>0</v>
          </cell>
          <cell r="M134">
            <v>80794275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115243</v>
          </cell>
          <cell r="B135" t="str">
            <v>Piutang sementara (kasbon) - Sanjay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17000000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115244</v>
          </cell>
          <cell r="B136" t="str">
            <v>Piutang sementara (kasbon) - Maslan</v>
          </cell>
          <cell r="C136">
            <v>0</v>
          </cell>
          <cell r="D136">
            <v>0</v>
          </cell>
          <cell r="E136">
            <v>8190000</v>
          </cell>
          <cell r="F136">
            <v>0</v>
          </cell>
          <cell r="G136">
            <v>0</v>
          </cell>
          <cell r="H136">
            <v>0</v>
          </cell>
          <cell r="I136">
            <v>15000000</v>
          </cell>
          <cell r="J136">
            <v>0</v>
          </cell>
          <cell r="K136">
            <v>0</v>
          </cell>
          <cell r="L136">
            <v>0</v>
          </cell>
          <cell r="M136">
            <v>700000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115245</v>
          </cell>
          <cell r="B137" t="str">
            <v>Piutang sementara (kasbon) - Saelan</v>
          </cell>
          <cell r="C137">
            <v>0</v>
          </cell>
          <cell r="D137">
            <v>0</v>
          </cell>
          <cell r="E137">
            <v>1971000</v>
          </cell>
          <cell r="F137">
            <v>0</v>
          </cell>
          <cell r="G137">
            <v>0</v>
          </cell>
          <cell r="H137">
            <v>0</v>
          </cell>
          <cell r="I137">
            <v>3000000</v>
          </cell>
          <cell r="J137">
            <v>0</v>
          </cell>
          <cell r="K137">
            <v>0</v>
          </cell>
          <cell r="L137">
            <v>0</v>
          </cell>
          <cell r="M137">
            <v>261824400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115246</v>
          </cell>
          <cell r="B138" t="str">
            <v>Piutang sementara (kasbon) - Agustinus</v>
          </cell>
          <cell r="C138">
            <v>0</v>
          </cell>
          <cell r="D138">
            <v>0</v>
          </cell>
          <cell r="E138">
            <v>2500000</v>
          </cell>
          <cell r="F138">
            <v>0</v>
          </cell>
          <cell r="G138">
            <v>0</v>
          </cell>
          <cell r="H138">
            <v>0</v>
          </cell>
          <cell r="I138">
            <v>320000</v>
          </cell>
          <cell r="J138">
            <v>0</v>
          </cell>
          <cell r="K138">
            <v>0</v>
          </cell>
          <cell r="L138">
            <v>0</v>
          </cell>
          <cell r="M138">
            <v>3000000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115247</v>
          </cell>
          <cell r="B139" t="str">
            <v>Piutang sementara (kasbon) - Yahya</v>
          </cell>
          <cell r="C139">
            <v>0</v>
          </cell>
          <cell r="D139">
            <v>0</v>
          </cell>
          <cell r="E139">
            <v>293450000</v>
          </cell>
          <cell r="F139">
            <v>0</v>
          </cell>
          <cell r="G139">
            <v>0</v>
          </cell>
          <cell r="H139">
            <v>0</v>
          </cell>
          <cell r="I139">
            <v>309410000</v>
          </cell>
          <cell r="J139">
            <v>0</v>
          </cell>
          <cell r="K139">
            <v>0</v>
          </cell>
          <cell r="L139">
            <v>0</v>
          </cell>
          <cell r="M139">
            <v>500000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115248</v>
          </cell>
          <cell r="B140" t="str">
            <v>Piutang sementara (kasbon) - Rudi H</v>
          </cell>
          <cell r="C140">
            <v>0</v>
          </cell>
          <cell r="D140">
            <v>0</v>
          </cell>
          <cell r="E140">
            <v>165498525</v>
          </cell>
          <cell r="F140">
            <v>0</v>
          </cell>
          <cell r="G140">
            <v>0</v>
          </cell>
          <cell r="H140">
            <v>0</v>
          </cell>
          <cell r="I140">
            <v>10200000</v>
          </cell>
          <cell r="J140">
            <v>0</v>
          </cell>
          <cell r="K140">
            <v>0</v>
          </cell>
          <cell r="L140">
            <v>0</v>
          </cell>
          <cell r="M140">
            <v>1500000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115249</v>
          </cell>
          <cell r="B141" t="str">
            <v>Piutang sementara (kasbon) - Huzairi</v>
          </cell>
          <cell r="C141">
            <v>0</v>
          </cell>
          <cell r="D141">
            <v>0</v>
          </cell>
          <cell r="E141">
            <v>3738000</v>
          </cell>
          <cell r="F141">
            <v>0</v>
          </cell>
          <cell r="G141">
            <v>0</v>
          </cell>
          <cell r="H141">
            <v>0</v>
          </cell>
          <cell r="I141">
            <v>5000000</v>
          </cell>
          <cell r="J141">
            <v>0</v>
          </cell>
          <cell r="K141">
            <v>0</v>
          </cell>
          <cell r="L141">
            <v>0</v>
          </cell>
          <cell r="M141">
            <v>1750000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115250</v>
          </cell>
          <cell r="B142" t="str">
            <v>Piutang sementara (kasbon) - Marmien Jamal</v>
          </cell>
          <cell r="C142">
            <v>0</v>
          </cell>
          <cell r="D142">
            <v>0</v>
          </cell>
          <cell r="E142">
            <v>11235000</v>
          </cell>
          <cell r="F142">
            <v>0</v>
          </cell>
          <cell r="G142">
            <v>0</v>
          </cell>
          <cell r="H142">
            <v>0</v>
          </cell>
          <cell r="I142">
            <v>61400525</v>
          </cell>
          <cell r="J142">
            <v>0</v>
          </cell>
          <cell r="K142">
            <v>0</v>
          </cell>
          <cell r="L142">
            <v>0</v>
          </cell>
          <cell r="M142">
            <v>750000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115251</v>
          </cell>
          <cell r="B143" t="str">
            <v>Piutang sementara (kasbon) - Ahmad</v>
          </cell>
          <cell r="C143">
            <v>0</v>
          </cell>
          <cell r="D143">
            <v>0</v>
          </cell>
          <cell r="E143">
            <v>500000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10000000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115252</v>
          </cell>
          <cell r="B144" t="str">
            <v>Piutang sementara (kasbon) - Rahmatullah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9200000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115253</v>
          </cell>
          <cell r="B145" t="str">
            <v>Piutang sementara (kasbon) - Agus Listiawan</v>
          </cell>
          <cell r="C145">
            <v>0</v>
          </cell>
          <cell r="D145">
            <v>0</v>
          </cell>
          <cell r="E145">
            <v>750000</v>
          </cell>
          <cell r="F145">
            <v>0</v>
          </cell>
          <cell r="G145">
            <v>0</v>
          </cell>
          <cell r="H145">
            <v>0</v>
          </cell>
          <cell r="I145">
            <v>5750000</v>
          </cell>
          <cell r="J145">
            <v>0</v>
          </cell>
          <cell r="K145">
            <v>0</v>
          </cell>
          <cell r="L145">
            <v>0</v>
          </cell>
          <cell r="M145">
            <v>2560000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115254</v>
          </cell>
          <cell r="B146" t="str">
            <v>Piutang sementara (kasbon) - Adi PH</v>
          </cell>
          <cell r="C146">
            <v>0</v>
          </cell>
          <cell r="D146">
            <v>0</v>
          </cell>
          <cell r="E146">
            <v>1250000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600000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115255</v>
          </cell>
          <cell r="B147" t="str">
            <v>Piutang sementara (kasbon) - Sari M</v>
          </cell>
          <cell r="C147">
            <v>0</v>
          </cell>
          <cell r="D147">
            <v>0</v>
          </cell>
          <cell r="E147">
            <v>900000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400000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115256</v>
          </cell>
          <cell r="B148" t="str">
            <v>Piutang sementara (kasbon) - Wawan</v>
          </cell>
          <cell r="C148">
            <v>0</v>
          </cell>
          <cell r="D148">
            <v>0</v>
          </cell>
          <cell r="E148">
            <v>200000</v>
          </cell>
          <cell r="F148">
            <v>0</v>
          </cell>
          <cell r="G148">
            <v>0</v>
          </cell>
          <cell r="H148">
            <v>0</v>
          </cell>
          <cell r="I148">
            <v>270000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115257</v>
          </cell>
          <cell r="B149" t="str">
            <v>Piutang sementara (kasbon) - Zainal</v>
          </cell>
          <cell r="C149">
            <v>0</v>
          </cell>
          <cell r="D149">
            <v>0</v>
          </cell>
          <cell r="E149">
            <v>102965000</v>
          </cell>
          <cell r="F149">
            <v>0</v>
          </cell>
          <cell r="G149">
            <v>0</v>
          </cell>
          <cell r="H149">
            <v>0</v>
          </cell>
          <cell r="I149">
            <v>68150000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115258</v>
          </cell>
          <cell r="B150" t="str">
            <v>Piutang sementara (kasbon) - Hendra W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12000000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115259</v>
          </cell>
          <cell r="B151" t="str">
            <v>Piutang sementara (kasbon) - Wirana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115260</v>
          </cell>
          <cell r="B152" t="str">
            <v>Piutang sementara (kasbon) - Firman</v>
          </cell>
          <cell r="C152">
            <v>0</v>
          </cell>
          <cell r="D152">
            <v>0</v>
          </cell>
          <cell r="E152">
            <v>41760000</v>
          </cell>
          <cell r="F152">
            <v>0</v>
          </cell>
          <cell r="G152">
            <v>0</v>
          </cell>
          <cell r="H152">
            <v>0</v>
          </cell>
          <cell r="I152">
            <v>5757000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115261</v>
          </cell>
          <cell r="B153" t="str">
            <v>Piutang sementara (kasbon) - Hasanudin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18130425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115262</v>
          </cell>
          <cell r="B154" t="str">
            <v>Piutang sementara (kasbon) - Burhan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115263</v>
          </cell>
          <cell r="B155" t="str">
            <v>Piutang sementara (kasbon) - Teguh S</v>
          </cell>
          <cell r="C155">
            <v>0</v>
          </cell>
          <cell r="D155">
            <v>0</v>
          </cell>
          <cell r="E155">
            <v>2500000</v>
          </cell>
          <cell r="F155">
            <v>0</v>
          </cell>
          <cell r="G155">
            <v>0</v>
          </cell>
          <cell r="H155">
            <v>0</v>
          </cell>
          <cell r="I155">
            <v>16000000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115264</v>
          </cell>
          <cell r="B156" t="str">
            <v>Piutang sementara (kasbon) - Darwis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115265</v>
          </cell>
          <cell r="B157" t="str">
            <v>Piutang sementara (kasbon) - Daru W</v>
          </cell>
          <cell r="C157">
            <v>0</v>
          </cell>
          <cell r="D157">
            <v>0</v>
          </cell>
          <cell r="E157">
            <v>257637750</v>
          </cell>
          <cell r="F157">
            <v>0</v>
          </cell>
          <cell r="G157">
            <v>0</v>
          </cell>
          <cell r="H157">
            <v>0</v>
          </cell>
          <cell r="I157">
            <v>106678000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>
            <v>115266</v>
          </cell>
          <cell r="B158" t="str">
            <v>Piutang sementara (kasbon) - Syaipul</v>
          </cell>
          <cell r="C158">
            <v>0</v>
          </cell>
          <cell r="D158">
            <v>0</v>
          </cell>
          <cell r="E158">
            <v>98000000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>
            <v>115267</v>
          </cell>
          <cell r="B159" t="str">
            <v>Piutang sementara (kasbon) - Asnan</v>
          </cell>
          <cell r="C159">
            <v>0</v>
          </cell>
          <cell r="D159">
            <v>0</v>
          </cell>
          <cell r="E159">
            <v>500000</v>
          </cell>
          <cell r="F159">
            <v>0</v>
          </cell>
          <cell r="G159">
            <v>0</v>
          </cell>
          <cell r="H159">
            <v>0</v>
          </cell>
          <cell r="I159">
            <v>500000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>
            <v>115268</v>
          </cell>
          <cell r="B160" t="str">
            <v>Piutang sementara (kasbon) - Supriyono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4120000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>
            <v>115269</v>
          </cell>
          <cell r="B161" t="str">
            <v>Piutang sementara (kasbon) - Karnori</v>
          </cell>
          <cell r="C161">
            <v>0</v>
          </cell>
          <cell r="D161">
            <v>0</v>
          </cell>
          <cell r="E161">
            <v>2000000</v>
          </cell>
          <cell r="F161">
            <v>0</v>
          </cell>
          <cell r="G161">
            <v>0</v>
          </cell>
          <cell r="H161">
            <v>0</v>
          </cell>
          <cell r="I161">
            <v>4100000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>
            <v>115270</v>
          </cell>
          <cell r="B162" t="str">
            <v>Piutang sementara (kasbon) - Ihwan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2500000</v>
          </cell>
          <cell r="J162">
            <v>0</v>
          </cell>
          <cell r="K162">
            <v>0</v>
          </cell>
          <cell r="L162">
            <v>0</v>
          </cell>
          <cell r="M162">
            <v>500000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>
            <v>115271</v>
          </cell>
          <cell r="B163" t="str">
            <v>Piutang sementara (kasbon) - Sri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>
            <v>115272</v>
          </cell>
          <cell r="B164" t="str">
            <v>Piutang sementara (kasbon) - Fikram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>
            <v>115273</v>
          </cell>
          <cell r="B165" t="str">
            <v>Piutang sementara (kasbon) - Yayuk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>
            <v>115274</v>
          </cell>
          <cell r="B166" t="str">
            <v>Piutang sementara (kasbon) - Heri B</v>
          </cell>
          <cell r="C166">
            <v>0</v>
          </cell>
          <cell r="D166">
            <v>0</v>
          </cell>
          <cell r="E166">
            <v>43368000</v>
          </cell>
          <cell r="F166">
            <v>0</v>
          </cell>
          <cell r="G166">
            <v>0</v>
          </cell>
          <cell r="H166">
            <v>0</v>
          </cell>
          <cell r="I166">
            <v>5000000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>
            <v>115275</v>
          </cell>
          <cell r="B167" t="str">
            <v>Piutang sementara (kasbon) - Dwi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2000000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A168">
            <v>115276</v>
          </cell>
          <cell r="B168" t="str">
            <v>Piutang sementara (kasbon) - Martin</v>
          </cell>
          <cell r="C168">
            <v>0</v>
          </cell>
          <cell r="D168">
            <v>0</v>
          </cell>
          <cell r="E168">
            <v>40105750</v>
          </cell>
          <cell r="F168">
            <v>0</v>
          </cell>
          <cell r="G168">
            <v>0</v>
          </cell>
          <cell r="H168">
            <v>0</v>
          </cell>
          <cell r="I168">
            <v>4500000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>
            <v>115277</v>
          </cell>
          <cell r="B169" t="str">
            <v>Piutang sementara (kasbon) - Trisutrisno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67000000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>
            <v>115278</v>
          </cell>
          <cell r="B170" t="str">
            <v>Piutang sementara (kasbon) - Fauzan</v>
          </cell>
          <cell r="C170">
            <v>0</v>
          </cell>
          <cell r="D170">
            <v>0</v>
          </cell>
          <cell r="E170">
            <v>15132000</v>
          </cell>
          <cell r="F170">
            <v>0</v>
          </cell>
          <cell r="G170">
            <v>0</v>
          </cell>
          <cell r="H170">
            <v>0</v>
          </cell>
          <cell r="I170">
            <v>10575000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A171">
            <v>115279</v>
          </cell>
          <cell r="B171" t="str">
            <v>Piutang sementara (kasbon) - Sampun 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A172">
            <v>115280</v>
          </cell>
          <cell r="B172" t="str">
            <v>Piutang sementara (kasbon) - Ali Gusti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A173">
            <v>115281</v>
          </cell>
          <cell r="B173" t="str">
            <v>Piutang sementara (kasbon) - Iwan G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500000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>
            <v>115282</v>
          </cell>
          <cell r="B174" t="str">
            <v>Piutang sementara (kasbon) - Afrizal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A175">
            <v>115283</v>
          </cell>
          <cell r="B175" t="str">
            <v>Piutang sementara (kasbon) - Arman</v>
          </cell>
          <cell r="C175">
            <v>0</v>
          </cell>
          <cell r="D175">
            <v>0</v>
          </cell>
          <cell r="E175">
            <v>500000</v>
          </cell>
          <cell r="F175">
            <v>0</v>
          </cell>
          <cell r="G175">
            <v>0</v>
          </cell>
          <cell r="H175">
            <v>0</v>
          </cell>
          <cell r="I175">
            <v>1500000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>
            <v>115284</v>
          </cell>
          <cell r="B176" t="str">
            <v>Piutang sementara (kasbon) - Denaris</v>
          </cell>
          <cell r="C176">
            <v>0</v>
          </cell>
          <cell r="D176">
            <v>0</v>
          </cell>
          <cell r="E176">
            <v>5000000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</row>
        <row r="177">
          <cell r="A177">
            <v>115285</v>
          </cell>
          <cell r="B177" t="str">
            <v>Piutang sementara (kasbon) - Anderson</v>
          </cell>
          <cell r="C177">
            <v>0</v>
          </cell>
          <cell r="D177">
            <v>0</v>
          </cell>
          <cell r="E177">
            <v>500000</v>
          </cell>
          <cell r="F177">
            <v>0</v>
          </cell>
          <cell r="G177">
            <v>0</v>
          </cell>
          <cell r="H177">
            <v>0</v>
          </cell>
          <cell r="I177">
            <v>500000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>
            <v>115286</v>
          </cell>
          <cell r="B178" t="str">
            <v>Piutang sementara (kasbon) - Anshori</v>
          </cell>
          <cell r="C178">
            <v>0</v>
          </cell>
          <cell r="D178">
            <v>0</v>
          </cell>
          <cell r="E178">
            <v>3500400</v>
          </cell>
          <cell r="F178">
            <v>0</v>
          </cell>
          <cell r="G178">
            <v>0</v>
          </cell>
          <cell r="H178">
            <v>0</v>
          </cell>
          <cell r="I178">
            <v>61520000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A179">
            <v>115287</v>
          </cell>
          <cell r="B179" t="str">
            <v>Piutang sementara (kasbon) - Endang</v>
          </cell>
          <cell r="C179">
            <v>0</v>
          </cell>
          <cell r="D179">
            <v>0</v>
          </cell>
          <cell r="E179">
            <v>52836500</v>
          </cell>
          <cell r="F179">
            <v>0</v>
          </cell>
          <cell r="G179">
            <v>0</v>
          </cell>
          <cell r="H179">
            <v>0</v>
          </cell>
          <cell r="I179">
            <v>11954000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>
            <v>115288</v>
          </cell>
          <cell r="B180" t="str">
            <v>Piutang sementara (kasbon) - Sudirman</v>
          </cell>
          <cell r="C180">
            <v>0</v>
          </cell>
          <cell r="D180">
            <v>0</v>
          </cell>
          <cell r="E180">
            <v>1500000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>
            <v>115289</v>
          </cell>
          <cell r="B181" t="str">
            <v>Piutang sementara (kasbon) - Syarif</v>
          </cell>
          <cell r="C181">
            <v>0</v>
          </cell>
          <cell r="D181">
            <v>0</v>
          </cell>
          <cell r="E181">
            <v>560000</v>
          </cell>
          <cell r="F181">
            <v>0</v>
          </cell>
          <cell r="G181">
            <v>0</v>
          </cell>
          <cell r="H181">
            <v>0</v>
          </cell>
          <cell r="I181">
            <v>560000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A182">
            <v>115290</v>
          </cell>
          <cell r="B182" t="str">
            <v>Piutang sementara (kasbon) - Ardi</v>
          </cell>
          <cell r="C182">
            <v>0</v>
          </cell>
          <cell r="D182">
            <v>0</v>
          </cell>
          <cell r="E182">
            <v>50000</v>
          </cell>
          <cell r="F182">
            <v>0</v>
          </cell>
          <cell r="G182">
            <v>0</v>
          </cell>
          <cell r="H182">
            <v>0</v>
          </cell>
          <cell r="I182">
            <v>50000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>
            <v>115291</v>
          </cell>
          <cell r="B183" t="str">
            <v>Piutang sementara (kasbon) - Eko W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A184">
            <v>115292</v>
          </cell>
          <cell r="B184" t="str">
            <v>Piutang sementara (kasbon) - Yuni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A185">
            <v>115293</v>
          </cell>
          <cell r="B185" t="str">
            <v>Piutang sementara (kasbon) - Erwanto</v>
          </cell>
          <cell r="C185">
            <v>0</v>
          </cell>
          <cell r="D185">
            <v>0</v>
          </cell>
          <cell r="E185">
            <v>5000000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A186">
            <v>115294</v>
          </cell>
          <cell r="B186" t="str">
            <v>Piutang sementara (kasbon) - Kosasih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A187">
            <v>115295</v>
          </cell>
          <cell r="B187" t="str">
            <v>Piutang sementara (kasbon) -  Marco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>
            <v>115296</v>
          </cell>
          <cell r="B188" t="str">
            <v>Piutang sementara (kasbon) -  Roni P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A189">
            <v>115297</v>
          </cell>
          <cell r="B189" t="str">
            <v>Piutang sementara (kasbon) -  Dedy K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>
            <v>115298</v>
          </cell>
          <cell r="B190" t="str">
            <v>Piutang sementara (kasbon) -  Rudi A</v>
          </cell>
          <cell r="C190">
            <v>0</v>
          </cell>
          <cell r="D190">
            <v>0</v>
          </cell>
          <cell r="E190">
            <v>108524000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A191">
            <v>115299</v>
          </cell>
          <cell r="B191" t="str">
            <v>Piutang sementara (kasbon) -  Gusriwal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600000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>
            <v>115300</v>
          </cell>
          <cell r="B192" t="str">
            <v>Piutang sementara (kasbon) - Yakub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A193">
            <v>115301</v>
          </cell>
          <cell r="B193" t="str">
            <v>Piutang sementara (kasbon) - M. Syupri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A194">
            <v>115302</v>
          </cell>
          <cell r="B194" t="str">
            <v>Piutang sementara (kasbon) - Libang 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>
            <v>115303</v>
          </cell>
          <cell r="B195" t="str">
            <v>Piutang sementara (kasbon) - Suryansyah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A196">
            <v>115304</v>
          </cell>
          <cell r="B196" t="str">
            <v>Piutang sementara (kasbon) - Aming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31000000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>
            <v>115305</v>
          </cell>
          <cell r="B197" t="str">
            <v>Piutang sementara (kasbon) - Harianto</v>
          </cell>
          <cell r="C197">
            <v>0</v>
          </cell>
          <cell r="D197">
            <v>0</v>
          </cell>
          <cell r="E197">
            <v>5000000</v>
          </cell>
          <cell r="F197">
            <v>0</v>
          </cell>
          <cell r="G197">
            <v>0</v>
          </cell>
          <cell r="H197">
            <v>0</v>
          </cell>
          <cell r="I197">
            <v>5000000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A198">
            <v>115306</v>
          </cell>
          <cell r="B198" t="str">
            <v>Piutang sementara (kasbon) - Thatik</v>
          </cell>
          <cell r="C198">
            <v>0</v>
          </cell>
          <cell r="D198">
            <v>0</v>
          </cell>
          <cell r="E198">
            <v>5000000</v>
          </cell>
          <cell r="F198">
            <v>0</v>
          </cell>
          <cell r="G198">
            <v>0</v>
          </cell>
          <cell r="H198">
            <v>0</v>
          </cell>
          <cell r="I198">
            <v>5000000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A199">
            <v>115307</v>
          </cell>
          <cell r="B199" t="str">
            <v>Piutang sementara (kasbon) - Agus H</v>
          </cell>
          <cell r="C199">
            <v>0</v>
          </cell>
          <cell r="D199">
            <v>0</v>
          </cell>
          <cell r="E199">
            <v>157070510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>
            <v>115308</v>
          </cell>
          <cell r="B200" t="str">
            <v>Piutang sementara (kasbon) - Syafar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A201">
            <v>115309</v>
          </cell>
          <cell r="B201" t="str">
            <v>Piutang sementara (kasbon) - Syahman</v>
          </cell>
          <cell r="C201">
            <v>0</v>
          </cell>
          <cell r="D201">
            <v>0</v>
          </cell>
          <cell r="E201">
            <v>200000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>
            <v>115310</v>
          </cell>
          <cell r="B202" t="str">
            <v>Piutang sementara (kasbon) - Thukul 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>
            <v>115311</v>
          </cell>
          <cell r="B203" t="str">
            <v>Piutang sementara (kasbon) - Musyafa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A204">
            <v>115312</v>
          </cell>
          <cell r="B204" t="str">
            <v>Piutang sementara (kasbon) - Badrie</v>
          </cell>
          <cell r="C204">
            <v>0</v>
          </cell>
          <cell r="D204">
            <v>0</v>
          </cell>
          <cell r="E204">
            <v>12725000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A205">
            <v>115313</v>
          </cell>
          <cell r="B205" t="str">
            <v>Piutang sementara (kasbon) - Ami</v>
          </cell>
          <cell r="C205">
            <v>0</v>
          </cell>
          <cell r="D205">
            <v>0</v>
          </cell>
          <cell r="E205">
            <v>1900000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A206">
            <v>115314</v>
          </cell>
          <cell r="B206" t="str">
            <v>Piutang sementara (kasbon) - Ribut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>
            <v>115315</v>
          </cell>
          <cell r="B207" t="str">
            <v>Piutang sementara (kasbon) - A Wahib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A208">
            <v>115316</v>
          </cell>
          <cell r="B208" t="str">
            <v>Piutang sementara (kasbon) - Rendra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>
            <v>115317</v>
          </cell>
          <cell r="B209" t="str">
            <v>Piutang sementara (kasbon) - Madsodikin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A210">
            <v>115318</v>
          </cell>
          <cell r="B210" t="str">
            <v>Piutang sementara (kasbon) - Petrus</v>
          </cell>
          <cell r="C210">
            <v>0</v>
          </cell>
          <cell r="D210">
            <v>0</v>
          </cell>
          <cell r="E210">
            <v>1000000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>
            <v>115319</v>
          </cell>
          <cell r="B211" t="str">
            <v>Piutang sementara (kasbon) - Syahril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>
            <v>115320</v>
          </cell>
          <cell r="B212" t="str">
            <v>Piutang sementara (kasbon) - H. Mini</v>
          </cell>
          <cell r="C212">
            <v>0</v>
          </cell>
          <cell r="D212">
            <v>0</v>
          </cell>
          <cell r="E212">
            <v>273000000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>
            <v>115321</v>
          </cell>
          <cell r="B213" t="str">
            <v>Piutang sementara (kasbon) - Jumansyah</v>
          </cell>
          <cell r="C213">
            <v>0</v>
          </cell>
          <cell r="D213">
            <v>0</v>
          </cell>
          <cell r="E213">
            <v>5000000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>
            <v>115322</v>
          </cell>
          <cell r="B214" t="str">
            <v>Piutang sementara (kasbon) - Siswanto</v>
          </cell>
          <cell r="C214">
            <v>0</v>
          </cell>
          <cell r="D214">
            <v>0</v>
          </cell>
          <cell r="E214">
            <v>17236500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>
            <v>115323</v>
          </cell>
          <cell r="B215" t="str">
            <v>Piutang sementara (kasbon) - Bimo F</v>
          </cell>
          <cell r="C215">
            <v>0</v>
          </cell>
          <cell r="D215">
            <v>0</v>
          </cell>
          <cell r="E215">
            <v>10582500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A216">
            <v>115324</v>
          </cell>
          <cell r="B216" t="str">
            <v>Piutang sementara (kasbon) - Irvan</v>
          </cell>
          <cell r="C216">
            <v>0</v>
          </cell>
          <cell r="D216">
            <v>0</v>
          </cell>
          <cell r="E216">
            <v>10850000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>
            <v>115325</v>
          </cell>
          <cell r="B217" t="str">
            <v>Piutang sementara (kasbon) - Syampun S</v>
          </cell>
          <cell r="C217">
            <v>0</v>
          </cell>
          <cell r="D217">
            <v>0</v>
          </cell>
          <cell r="E217">
            <v>5353500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>
            <v>115326</v>
          </cell>
          <cell r="B218" t="str">
            <v>Piutang sementara (kasbon) - Djuniarto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>
            <v>115327</v>
          </cell>
          <cell r="B219" t="str">
            <v>Piutang sementara (kasbon) - Marni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>
            <v>115328</v>
          </cell>
          <cell r="B220" t="str">
            <v>Piutang sementara (kasbon) - Bero H</v>
          </cell>
          <cell r="C220">
            <v>0</v>
          </cell>
          <cell r="D220">
            <v>0</v>
          </cell>
          <cell r="E220">
            <v>13721925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>
            <v>115329</v>
          </cell>
          <cell r="B221" t="str">
            <v>Piutang sementara (kasbon) - Suhaimi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>
            <v>115330</v>
          </cell>
          <cell r="B222" t="str">
            <v>Piutang sementara (kasbon) - Agus Laharji</v>
          </cell>
          <cell r="C222">
            <v>0</v>
          </cell>
          <cell r="D222">
            <v>0</v>
          </cell>
          <cell r="E222">
            <v>5000000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>
            <v>115331</v>
          </cell>
          <cell r="B223" t="str">
            <v>Piutang sementara (kasbon) - Tari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>
            <v>115332</v>
          </cell>
          <cell r="B224" t="str">
            <v>Piutang sementara (kasbon) - Alaigan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115333</v>
          </cell>
          <cell r="B225" t="str">
            <v>Piutang sementara (kasbon) - Ferdi I</v>
          </cell>
          <cell r="C225">
            <v>0</v>
          </cell>
          <cell r="D225">
            <v>0</v>
          </cell>
          <cell r="E225">
            <v>5500000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115334</v>
          </cell>
          <cell r="B226" t="str">
            <v>Piutang sementara (kasbon) - Bambang K</v>
          </cell>
          <cell r="C226">
            <v>0</v>
          </cell>
          <cell r="D226">
            <v>0</v>
          </cell>
          <cell r="E226">
            <v>20500000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>
            <v>115335</v>
          </cell>
          <cell r="B227" t="str">
            <v>Piutang sementara (kasbon) - Adi S</v>
          </cell>
          <cell r="C227">
            <v>0</v>
          </cell>
          <cell r="D227">
            <v>0</v>
          </cell>
          <cell r="E227">
            <v>3250000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>
            <v>115336</v>
          </cell>
          <cell r="B228" t="str">
            <v>Piutang sementara (kasbon) - Kecuk</v>
          </cell>
          <cell r="C228">
            <v>0</v>
          </cell>
          <cell r="D228">
            <v>0</v>
          </cell>
          <cell r="E228">
            <v>8000000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>
            <v>115337</v>
          </cell>
          <cell r="B229" t="str">
            <v>Piutang sementara (kasbon) - Prigia</v>
          </cell>
          <cell r="C229">
            <v>0</v>
          </cell>
          <cell r="D229">
            <v>0</v>
          </cell>
          <cell r="E229">
            <v>1000000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>
            <v>115338</v>
          </cell>
          <cell r="B230" t="str">
            <v>Piutang sementara (kasbon) - Rusli</v>
          </cell>
          <cell r="C230">
            <v>0</v>
          </cell>
          <cell r="D230">
            <v>0</v>
          </cell>
          <cell r="E230">
            <v>5000000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>
            <v>115339</v>
          </cell>
          <cell r="B231" t="str">
            <v>Piutang sementara (kasbon) - Aris PY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>
            <v>115340</v>
          </cell>
          <cell r="B232" t="str">
            <v>Piutang sementara (kasbon) - Zuryarti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115341</v>
          </cell>
          <cell r="B233" t="str">
            <v>Piutang sementara (kasbon) - Subhan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>
            <v>115342</v>
          </cell>
          <cell r="B234" t="str">
            <v>Piutang sementara (kasbon) - Zulkarnaen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>
            <v>115343</v>
          </cell>
          <cell r="B235" t="str">
            <v>Piutang sementara (kasbon) - Hanafiah</v>
          </cell>
          <cell r="C235">
            <v>0</v>
          </cell>
          <cell r="D235">
            <v>0</v>
          </cell>
          <cell r="E235">
            <v>14000000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>
            <v>115344</v>
          </cell>
          <cell r="B236" t="str">
            <v>Piutang sementara (kasbon) - Asep S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>
            <v>115345</v>
          </cell>
          <cell r="B237" t="str">
            <v>Piutang sementara (kasbon) - Dede M</v>
          </cell>
          <cell r="C237">
            <v>0</v>
          </cell>
          <cell r="D237">
            <v>0</v>
          </cell>
          <cell r="E237">
            <v>1000000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>
            <v>115346</v>
          </cell>
          <cell r="B238" t="str">
            <v>Piutang sementara (kasbon) - Syaibe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>
            <v>115347</v>
          </cell>
          <cell r="B239" t="str">
            <v>Piutang sementara (kasbon) - Ahmadi</v>
          </cell>
          <cell r="C239">
            <v>0</v>
          </cell>
          <cell r="D239">
            <v>0</v>
          </cell>
          <cell r="E239">
            <v>14355025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>
            <v>115348</v>
          </cell>
          <cell r="B240" t="str">
            <v>Piutang sementara (kasbon) - Sabran</v>
          </cell>
          <cell r="C240">
            <v>0</v>
          </cell>
          <cell r="D240">
            <v>0</v>
          </cell>
          <cell r="E240">
            <v>10000000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>
            <v>115349</v>
          </cell>
          <cell r="B241" t="str">
            <v>Piutang sementara (kasbon) - Sarbini</v>
          </cell>
          <cell r="C241">
            <v>0</v>
          </cell>
          <cell r="D241">
            <v>0</v>
          </cell>
          <cell r="E241">
            <v>125000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115350</v>
          </cell>
          <cell r="B242" t="str">
            <v>Piutang sementara (kasbon) - Elsatria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>
            <v>115351</v>
          </cell>
          <cell r="B243" t="str">
            <v>Piutang sementara (kasbon) - Fadilah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>
            <v>115352</v>
          </cell>
          <cell r="B244" t="str">
            <v>Piutang sementara (kasbon) - Achmadi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A245">
            <v>115353</v>
          </cell>
          <cell r="B245" t="str">
            <v>Piutang sementara (kasbon) - M Irsan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A246">
            <v>115354</v>
          </cell>
          <cell r="B246" t="str">
            <v>Piutang sementara (kasbon) - Yadi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A247">
            <v>115355</v>
          </cell>
          <cell r="B247" t="str">
            <v>Piutang sementara (kasbon) - Andi Pusworo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A248">
            <v>115356</v>
          </cell>
          <cell r="B248" t="str">
            <v>Piutang sementara (kasbon) - Nurhayatun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A249">
            <v>115357</v>
          </cell>
          <cell r="B249" t="str">
            <v>Piutang sementara (kasbon) - Nurhayatun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>
            <v>115358</v>
          </cell>
          <cell r="B250" t="str">
            <v>Piutang sementara (kasbon) - Lauren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A251">
            <v>115359</v>
          </cell>
          <cell r="B251" t="str">
            <v>Piutang sementara (kasbon) - A Ilham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A252">
            <v>115360</v>
          </cell>
          <cell r="B252" t="str">
            <v>Piutang sementara (kasbon) - Marjuki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>
            <v>115361</v>
          </cell>
          <cell r="B253" t="str">
            <v>Piutang sementara (kasbon) - D Tekwan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>
            <v>115362</v>
          </cell>
          <cell r="B254" t="str">
            <v>Piutang sementara (kasbon) - Zulfadillah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>
            <v>115363</v>
          </cell>
          <cell r="B255" t="str">
            <v>Piutang sementara (kasbon) - C Purba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A256">
            <v>115364</v>
          </cell>
          <cell r="B256" t="str">
            <v>Piutang sementara (kasbon) - Nur Asi 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A257">
            <v>115365</v>
          </cell>
          <cell r="B257" t="str">
            <v>Piutang sementara (kasbon) - Sindu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A258">
            <v>115366</v>
          </cell>
          <cell r="B258" t="str">
            <v>Piutang sementara (kasbon) - Tri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A259">
            <v>115367</v>
          </cell>
          <cell r="B259" t="str">
            <v>Piutang sementara (kasbon) - Argadius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>
            <v>115368</v>
          </cell>
          <cell r="B260" t="str">
            <v>Piutang sementara (kasbon) - Agus CW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>
            <v>115369</v>
          </cell>
          <cell r="B261" t="str">
            <v>Piutang sementara (kasbon) - Manahau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A262">
            <v>115370</v>
          </cell>
          <cell r="B262" t="str">
            <v>Piutang sementara (kasbon) - Dedi S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A263">
            <v>115371</v>
          </cell>
          <cell r="B263" t="str">
            <v>Piutang sementara (kasbon) - Hardedy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A264">
            <v>115372</v>
          </cell>
          <cell r="B264" t="str">
            <v>Piutang sementara (kasbon) - Adit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A265">
            <v>115373</v>
          </cell>
          <cell r="B265" t="str">
            <v>Piutang sementara (kasbon) - Haris 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A266">
            <v>115374</v>
          </cell>
          <cell r="B266" t="str">
            <v>Piutang sementara (kasbon) - Luhur Iwan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A267">
            <v>115375</v>
          </cell>
          <cell r="B267" t="str">
            <v>Piutang sementara (kasbon) - Slamet M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A268">
            <v>115376</v>
          </cell>
          <cell r="B268" t="str">
            <v>Piutang sementara (kasbon) - Staraming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A269">
            <v>115377</v>
          </cell>
          <cell r="B269" t="str">
            <v>Piutang sementara (kasbon) - Pembibitan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A270">
            <v>115378</v>
          </cell>
          <cell r="B270" t="str">
            <v>Piutang sementara (kasbon) - PT Tabang Touch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A271">
            <v>115379</v>
          </cell>
          <cell r="B271" t="str">
            <v>Piutang sementara (kasbon) - Dody I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A272">
            <v>115380</v>
          </cell>
          <cell r="B272" t="str">
            <v>Piutang sementara (kasbon) - Susilo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A273">
            <v>115398</v>
          </cell>
          <cell r="B273" t="str">
            <v>Piutang sementara (kasbon) - Pembebasan lahan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A274">
            <v>115399</v>
          </cell>
          <cell r="B274" t="str">
            <v>Piutang lain-lain</v>
          </cell>
          <cell r="C274">
            <v>0</v>
          </cell>
          <cell r="D274">
            <v>0</v>
          </cell>
          <cell r="E274">
            <v>350000000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>
            <v>115400</v>
          </cell>
          <cell r="B275" t="str">
            <v>Piutang lain-lain II</v>
          </cell>
          <cell r="C275">
            <v>0</v>
          </cell>
          <cell r="D275">
            <v>0</v>
          </cell>
          <cell r="E275">
            <v>53060079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A276">
            <v>115401</v>
          </cell>
          <cell r="B276" t="str">
            <v>Piutang lain-lain III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A277">
            <v>115411</v>
          </cell>
          <cell r="B277" t="str">
            <v>Piutang lain-lain PT Kalpataru Sawit Plt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A278">
            <v>115412</v>
          </cell>
          <cell r="B278" t="str">
            <v>Piutang lain-lain PT Kutai Sawit Plt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A279">
            <v>115413</v>
          </cell>
          <cell r="B279" t="str">
            <v>Piutang lain-lain PT Kutai Inti Utama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A280">
            <v>115414</v>
          </cell>
          <cell r="B280" t="str">
            <v>Piutang lain-lain PT Mahakam Sawit Plt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</row>
        <row r="281">
          <cell r="A281">
            <v>115415</v>
          </cell>
          <cell r="B281" t="str">
            <v>Piutang lain-lain PT Malaya Sawit K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A282">
            <v>115416</v>
          </cell>
          <cell r="B282" t="str">
            <v>Piutang lain-lain PT Kota Bangun Plt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>
            <v>115417</v>
          </cell>
          <cell r="B283" t="str">
            <v>Piutang lain-lain PT Sawit Khatulistiwa Plt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>
            <v>115440</v>
          </cell>
          <cell r="B284" t="str">
            <v>Piutang lain-lain Pembebasan lahan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A285">
            <v>115441</v>
          </cell>
          <cell r="B285" t="str">
            <v>Piutang lain-lain Pembebasan lahan - PT Kalpataru Sawit Plt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A286">
            <v>115442</v>
          </cell>
          <cell r="B286" t="str">
            <v>Piutang lain-lain Pembebasan lahan - PT Kutai Sawit Plt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>
            <v>115443</v>
          </cell>
          <cell r="B287" t="str">
            <v>Piutang lain-lain Pembebasan lahan - PT Kutai Inti Utama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8">
          <cell r="A288">
            <v>115444</v>
          </cell>
          <cell r="B288" t="str">
            <v>Piutang lain-lain Pembebasan lahan - PT Mahakam Sawit Plt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A289">
            <v>115445</v>
          </cell>
          <cell r="B289" t="str">
            <v>Piutang lain-lain Pembebasan lahan - PT Malaya Sawit K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A290">
            <v>115446</v>
          </cell>
          <cell r="B290" t="str">
            <v>Piutang lain-lain Pembebasan lahan - PT Kota Bangun Plt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A291">
            <v>115447</v>
          </cell>
          <cell r="B291" t="str">
            <v>Piutang lain-lain Pembebasan lahan - PT Sawit Khatulistiwa Plt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A292">
            <v>115450</v>
          </cell>
          <cell r="B292" t="str">
            <v>Piutang lain-lain (plasma)</v>
          </cell>
          <cell r="C292">
            <v>0</v>
          </cell>
          <cell r="D292">
            <v>0</v>
          </cell>
          <cell r="E292">
            <v>951264175</v>
          </cell>
          <cell r="F292">
            <v>0</v>
          </cell>
          <cell r="G292">
            <v>0</v>
          </cell>
          <cell r="H292">
            <v>0</v>
          </cell>
          <cell r="I292">
            <v>597022225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A293">
            <v>115451</v>
          </cell>
          <cell r="B293" t="str">
            <v>Piutang lain-lain (plasma) - PT. Kalpataru S Plt)</v>
          </cell>
          <cell r="C293">
            <v>0</v>
          </cell>
          <cell r="D293">
            <v>0</v>
          </cell>
          <cell r="E293">
            <v>331645001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</row>
        <row r="294">
          <cell r="A294">
            <v>115452</v>
          </cell>
          <cell r="B294" t="str">
            <v>Piutang lain-lain (plasma) - PT. Kutai S Plt)</v>
          </cell>
          <cell r="C294">
            <v>0</v>
          </cell>
          <cell r="D294">
            <v>0</v>
          </cell>
          <cell r="E294">
            <v>130057522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A295">
            <v>115453</v>
          </cell>
          <cell r="B295" t="str">
            <v>Piutang lain-lain (plasma) - PT. Kutai Inti Utama)</v>
          </cell>
          <cell r="C295">
            <v>0</v>
          </cell>
          <cell r="D295">
            <v>0</v>
          </cell>
          <cell r="E295">
            <v>266254565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</row>
        <row r="296">
          <cell r="A296">
            <v>115454</v>
          </cell>
          <cell r="B296" t="str">
            <v>Piutang lain-lain (plasma) - PT. Mahakam Sawit Plt)</v>
          </cell>
          <cell r="C296">
            <v>0</v>
          </cell>
          <cell r="D296">
            <v>0</v>
          </cell>
          <cell r="E296">
            <v>268250822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>
            <v>115455</v>
          </cell>
          <cell r="B297" t="str">
            <v>Piutang lain-lain (plasma) - PT. Malaya Sawit Khatulistiwa)</v>
          </cell>
          <cell r="C297">
            <v>0</v>
          </cell>
          <cell r="D297">
            <v>0</v>
          </cell>
          <cell r="E297">
            <v>208264370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A298">
            <v>115456</v>
          </cell>
          <cell r="B298" t="str">
            <v>Piutang lain-lain (plasma) - PT. Kota Bangun Plt)</v>
          </cell>
          <cell r="C298">
            <v>0</v>
          </cell>
          <cell r="D298">
            <v>0</v>
          </cell>
          <cell r="E298">
            <v>204956807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A299">
            <v>115457</v>
          </cell>
          <cell r="B299" t="str">
            <v>Piutang lain-lain (plasma) - PT. Sawit Khatulistiwa Plt)</v>
          </cell>
          <cell r="C299">
            <v>0</v>
          </cell>
          <cell r="D299">
            <v>0</v>
          </cell>
          <cell r="E299">
            <v>851855140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>
            <v>115460</v>
          </cell>
          <cell r="B300" t="str">
            <v>Piutang lain-lain (plasma/koperasi)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A301">
            <v>115461</v>
          </cell>
          <cell r="B301" t="str">
            <v>Piutang lain-lain (plasma/koperasi - PT. Kalpataru S Plt)</v>
          </cell>
          <cell r="C301">
            <v>0</v>
          </cell>
          <cell r="D301">
            <v>0</v>
          </cell>
          <cell r="E301">
            <v>13450000</v>
          </cell>
          <cell r="F301">
            <v>0</v>
          </cell>
          <cell r="G301">
            <v>0</v>
          </cell>
          <cell r="H301">
            <v>0</v>
          </cell>
          <cell r="I301">
            <v>13450000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A302">
            <v>115462</v>
          </cell>
          <cell r="B302" t="str">
            <v>Piutang lain-lain (plasma/koperasi - PT. Kutai S Plt)</v>
          </cell>
          <cell r="C302">
            <v>0</v>
          </cell>
          <cell r="D302">
            <v>0</v>
          </cell>
          <cell r="E302">
            <v>24000000</v>
          </cell>
          <cell r="F302">
            <v>0</v>
          </cell>
          <cell r="G302">
            <v>0</v>
          </cell>
          <cell r="H302">
            <v>0</v>
          </cell>
          <cell r="I302">
            <v>18000000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>
            <v>115463</v>
          </cell>
          <cell r="B303" t="str">
            <v>Piutang lain-lain (plasma/koperasi - PT. Kutai Inti Utama)</v>
          </cell>
          <cell r="C303">
            <v>0</v>
          </cell>
          <cell r="D303">
            <v>0</v>
          </cell>
          <cell r="E303">
            <v>3500000</v>
          </cell>
          <cell r="F303">
            <v>0</v>
          </cell>
          <cell r="G303">
            <v>0</v>
          </cell>
          <cell r="H303">
            <v>0</v>
          </cell>
          <cell r="I303">
            <v>3500000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>
            <v>115464</v>
          </cell>
          <cell r="B304" t="str">
            <v>Piutang lain-lain (plasma/koperasi - PT. Mahakam Sawit Plt)</v>
          </cell>
          <cell r="C304">
            <v>0</v>
          </cell>
          <cell r="D304">
            <v>0</v>
          </cell>
          <cell r="E304">
            <v>16050000</v>
          </cell>
          <cell r="F304">
            <v>0</v>
          </cell>
          <cell r="G304">
            <v>0</v>
          </cell>
          <cell r="H304">
            <v>0</v>
          </cell>
          <cell r="I304">
            <v>16050000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>
            <v>115465</v>
          </cell>
          <cell r="B305" t="str">
            <v>Piutang lain-lain (plasma/koperasi - PT. Malaya Sawit Khatulistiwa)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A306">
            <v>115466</v>
          </cell>
          <cell r="B306" t="str">
            <v>Piutang lain-lain (plasma/koperasi - PT. Kota Bangun Plt)</v>
          </cell>
          <cell r="C306">
            <v>0</v>
          </cell>
          <cell r="D306">
            <v>0</v>
          </cell>
          <cell r="E306">
            <v>65000000</v>
          </cell>
          <cell r="F306">
            <v>0</v>
          </cell>
          <cell r="G306">
            <v>0</v>
          </cell>
          <cell r="H306">
            <v>0</v>
          </cell>
          <cell r="I306">
            <v>65000000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>
            <v>115467</v>
          </cell>
          <cell r="B307" t="str">
            <v>Piutang lain-lain (plasma/koperasi - PT. Sawit Khatulistiwa Plt)</v>
          </cell>
          <cell r="C307">
            <v>0</v>
          </cell>
          <cell r="D307">
            <v>0</v>
          </cell>
          <cell r="E307">
            <v>37310160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>
            <v>115500</v>
          </cell>
          <cell r="B308" t="str">
            <v>Piutang lain-lain (saldo awal kasbon sementara)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>
            <v>115600</v>
          </cell>
          <cell r="B309" t="str">
            <v>Piutang lain-lain (saldo awal bank)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>
            <v>115700</v>
          </cell>
          <cell r="B310" t="str">
            <v>Piutang retensi</v>
          </cell>
          <cell r="C310">
            <v>0</v>
          </cell>
          <cell r="D310">
            <v>0</v>
          </cell>
          <cell r="E310">
            <v>330992004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A311">
            <v>116000</v>
          </cell>
          <cell r="B311" t="str">
            <v>PERSEDIAAN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>
            <v>116100</v>
          </cell>
          <cell r="B312" t="str">
            <v>Persediaan Barang Jadi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>
            <v>116200</v>
          </cell>
          <cell r="B313" t="str">
            <v>Persediaan Barang dalam Proses</v>
          </cell>
          <cell r="C313" t="str">
            <v>D</v>
          </cell>
          <cell r="D313" t="str">
            <v>NERACA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>
            <v>116300</v>
          </cell>
          <cell r="B314" t="str">
            <v>Persediaan Bahan Baku</v>
          </cell>
          <cell r="C314" t="str">
            <v>D</v>
          </cell>
          <cell r="D314" t="str">
            <v>NERACA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A315">
            <v>116400</v>
          </cell>
          <cell r="B315" t="str">
            <v>Persediaan Sparepart</v>
          </cell>
          <cell r="C315" t="str">
            <v>D</v>
          </cell>
          <cell r="D315" t="str">
            <v>NERACA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>
            <v>116500</v>
          </cell>
          <cell r="B316" t="str">
            <v>Persediaan Bahan Penolong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>
            <v>116600</v>
          </cell>
          <cell r="B317" t="str">
            <v>Persediaan Suplies Kantor</v>
          </cell>
          <cell r="C317" t="str">
            <v>D</v>
          </cell>
          <cell r="D317" t="str">
            <v>NERACA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>
            <v>116700</v>
          </cell>
          <cell r="B318" t="str">
            <v>Persediaan polybag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38497125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A319">
            <v>116800</v>
          </cell>
          <cell r="B319" t="str">
            <v>Persediaan bibit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>
            <v>117000</v>
          </cell>
          <cell r="B320" t="str">
            <v>Uang muka</v>
          </cell>
          <cell r="C320" t="str">
            <v>D</v>
          </cell>
          <cell r="D320" t="str">
            <v>NERACA</v>
          </cell>
          <cell r="E320">
            <v>807491636</v>
          </cell>
          <cell r="F320">
            <v>0</v>
          </cell>
          <cell r="G320">
            <v>0</v>
          </cell>
          <cell r="H320">
            <v>0</v>
          </cell>
          <cell r="I320">
            <v>80000000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>
            <v>117000.1</v>
          </cell>
          <cell r="B321" t="str">
            <v>UM - PT Kalpataru SP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A322">
            <v>117000.2</v>
          </cell>
          <cell r="B322" t="str">
            <v>UM - PT Kutai SP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</row>
        <row r="323">
          <cell r="A323">
            <v>117000.3</v>
          </cell>
          <cell r="B323" t="str">
            <v>UM - PT Kutai IU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>
            <v>117000.4</v>
          </cell>
          <cell r="B324" t="str">
            <v>UM - PT Mahakam SP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>
            <v>117000.5</v>
          </cell>
          <cell r="B325" t="str">
            <v>UM - PT Malaya SK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A326">
            <v>117000.6</v>
          </cell>
          <cell r="B326" t="str">
            <v>UM - PT Kota BP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A327">
            <v>117000.7</v>
          </cell>
          <cell r="B327" t="str">
            <v>UM - PT Sawit KP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</row>
        <row r="328">
          <cell r="A328">
            <v>117101</v>
          </cell>
          <cell r="B328" t="str">
            <v>Uang Muka Tanah</v>
          </cell>
          <cell r="C328" t="str">
            <v>D</v>
          </cell>
          <cell r="D328" t="str">
            <v>NERACA</v>
          </cell>
          <cell r="E328">
            <v>180000000</v>
          </cell>
          <cell r="F328">
            <v>0</v>
          </cell>
          <cell r="G328">
            <v>0</v>
          </cell>
          <cell r="H328">
            <v>0</v>
          </cell>
          <cell r="I328">
            <v>180000000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</row>
        <row r="329">
          <cell r="A329">
            <v>117102</v>
          </cell>
          <cell r="B329" t="str">
            <v>Uang muka pembelian aset</v>
          </cell>
          <cell r="C329" t="str">
            <v>D</v>
          </cell>
          <cell r="D329" t="str">
            <v>NERACA</v>
          </cell>
          <cell r="E329">
            <v>17652453022</v>
          </cell>
          <cell r="F329">
            <v>0</v>
          </cell>
          <cell r="G329">
            <v>0</v>
          </cell>
          <cell r="H329">
            <v>0</v>
          </cell>
          <cell r="I329">
            <v>17652453022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</row>
        <row r="330">
          <cell r="A330">
            <v>117201</v>
          </cell>
          <cell r="B330" t="str">
            <v>Asuransi dibayar dimuka</v>
          </cell>
          <cell r="C330" t="str">
            <v>D</v>
          </cell>
          <cell r="D330" t="str">
            <v>NERACA</v>
          </cell>
          <cell r="E330">
            <v>10511731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>
            <v>117301</v>
          </cell>
          <cell r="B331" t="str">
            <v>Uang Muka Lain-lain</v>
          </cell>
          <cell r="C331" t="str">
            <v>D</v>
          </cell>
          <cell r="D331" t="str">
            <v>NERACA</v>
          </cell>
          <cell r="E331">
            <v>275000000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>
            <v>118000</v>
          </cell>
          <cell r="B332" t="str">
            <v>UANG MUKA PAJAK</v>
          </cell>
          <cell r="C332" t="str">
            <v>D</v>
          </cell>
          <cell r="D332" t="str">
            <v>NERACA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A333">
            <v>118001</v>
          </cell>
          <cell r="B333" t="str">
            <v>Uang muka pajak -PPH Psl 21</v>
          </cell>
          <cell r="C333" t="str">
            <v>D</v>
          </cell>
          <cell r="D333" t="str">
            <v>NERACA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A334">
            <v>118002</v>
          </cell>
          <cell r="B334" t="str">
            <v>Uang muka pajak -PPH Psl 4 (2)</v>
          </cell>
          <cell r="C334" t="str">
            <v>D</v>
          </cell>
          <cell r="D334" t="str">
            <v>NERACA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</row>
        <row r="335">
          <cell r="A335">
            <v>118003</v>
          </cell>
          <cell r="B335" t="str">
            <v>Uang muka pajak -PPH Psl 23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</row>
        <row r="336">
          <cell r="A336">
            <v>118004</v>
          </cell>
          <cell r="B336" t="str">
            <v>Uang muka pajak -PPH Psl 25 Badan</v>
          </cell>
          <cell r="C336" t="str">
            <v>D</v>
          </cell>
          <cell r="D336" t="str">
            <v>NERACA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102711243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</row>
        <row r="337">
          <cell r="A337">
            <v>118005</v>
          </cell>
          <cell r="B337" t="str">
            <v>Uang muka pajak -PPN Keluaran</v>
          </cell>
          <cell r="C337" t="str">
            <v>D</v>
          </cell>
          <cell r="D337" t="str">
            <v>NERACA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</row>
        <row r="338">
          <cell r="A338">
            <v>118006</v>
          </cell>
          <cell r="B338" t="str">
            <v>Uang muka pajak -Pajak Bumi Dan Bangunan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17832792998</v>
          </cell>
          <cell r="N338">
            <v>0</v>
          </cell>
          <cell r="O338">
            <v>55418628427</v>
          </cell>
          <cell r="P338">
            <v>0</v>
          </cell>
          <cell r="Q338">
            <v>0</v>
          </cell>
          <cell r="R338">
            <v>0</v>
          </cell>
        </row>
        <row r="339">
          <cell r="A339">
            <v>118007</v>
          </cell>
          <cell r="B339" t="str">
            <v>Uang muka pajak -PPH Psl 25 (Budi Mulia R)</v>
          </cell>
          <cell r="C339" t="str">
            <v>D</v>
          </cell>
          <cell r="D339" t="str">
            <v>NERACA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-61149918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</row>
        <row r="340">
          <cell r="A340">
            <v>118008</v>
          </cell>
          <cell r="B340" t="str">
            <v>Uang muka pajak -PPH Psl 25 (Dian M)</v>
          </cell>
          <cell r="C340" t="str">
            <v>D</v>
          </cell>
          <cell r="D340" t="str">
            <v>NERACA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-2250019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</row>
        <row r="341">
          <cell r="A341">
            <v>118009</v>
          </cell>
          <cell r="B341" t="str">
            <v>Uang muka pajak -PPH Psl 25 (Burhanuddin)</v>
          </cell>
          <cell r="C341" t="str">
            <v>D</v>
          </cell>
          <cell r="D341" t="str">
            <v>NERACA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-202895828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</row>
        <row r="342">
          <cell r="A342">
            <v>118010</v>
          </cell>
          <cell r="B342" t="str">
            <v>Uang muka pajak -PPH Psl 25 (Ikbal Bey)</v>
          </cell>
          <cell r="C342" t="str">
            <v>D</v>
          </cell>
          <cell r="D342" t="str">
            <v>NERACA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-34489805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A343">
            <v>118011</v>
          </cell>
          <cell r="B343" t="str">
            <v>Uang muka pajak -PPH Psl 25 (Jamil)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A344">
            <v>119000</v>
          </cell>
          <cell r="B344" t="str">
            <v>INVESTASI</v>
          </cell>
          <cell r="C344" t="str">
            <v>D</v>
          </cell>
          <cell r="D344" t="str">
            <v>NERACA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</row>
        <row r="345">
          <cell r="A345">
            <v>119001</v>
          </cell>
          <cell r="B345" t="str">
            <v>Investasi dalam bentuk saham PT Kalpataru Semesta</v>
          </cell>
          <cell r="C345" t="str">
            <v>D</v>
          </cell>
          <cell r="D345" t="str">
            <v>NERACA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A346">
            <v>119002</v>
          </cell>
          <cell r="B346" t="str">
            <v>Investasi dalam bentuk saham PT Karsima Utama Karya</v>
          </cell>
          <cell r="C346" t="str">
            <v>D</v>
          </cell>
          <cell r="D346" t="str">
            <v>NERACA</v>
          </cell>
          <cell r="E346">
            <v>9900000000</v>
          </cell>
          <cell r="F346">
            <v>0</v>
          </cell>
          <cell r="G346">
            <v>0</v>
          </cell>
          <cell r="H346">
            <v>0</v>
          </cell>
          <cell r="I346">
            <v>900000000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A347">
            <v>119003</v>
          </cell>
          <cell r="B347" t="str">
            <v>Investasi dalam bentuk saham PT Mestika Karunia Abadi</v>
          </cell>
          <cell r="C347" t="str">
            <v>D</v>
          </cell>
          <cell r="D347" t="str">
            <v>NERACA</v>
          </cell>
          <cell r="E347">
            <v>900000000</v>
          </cell>
          <cell r="F347">
            <v>0</v>
          </cell>
          <cell r="G347">
            <v>0</v>
          </cell>
          <cell r="H347">
            <v>0</v>
          </cell>
          <cell r="I347">
            <v>900000000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A348">
            <v>119004</v>
          </cell>
          <cell r="B348" t="str">
            <v>Investasi dalam bentuk saham PT Prima Cable Indo</v>
          </cell>
          <cell r="C348" t="str">
            <v>D</v>
          </cell>
          <cell r="D348" t="str">
            <v>NERACA</v>
          </cell>
          <cell r="E348">
            <v>900000000</v>
          </cell>
          <cell r="F348">
            <v>0</v>
          </cell>
          <cell r="G348">
            <v>0</v>
          </cell>
          <cell r="H348">
            <v>0</v>
          </cell>
          <cell r="I348">
            <v>900000000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A349">
            <v>119005</v>
          </cell>
          <cell r="B349" t="str">
            <v>Investasi dalam bentuk saham PT Kalpataru Sawit Plt</v>
          </cell>
          <cell r="C349">
            <v>0</v>
          </cell>
          <cell r="D349">
            <v>0</v>
          </cell>
          <cell r="E349">
            <v>16813500000</v>
          </cell>
          <cell r="F349">
            <v>0</v>
          </cell>
          <cell r="G349">
            <v>0</v>
          </cell>
          <cell r="H349">
            <v>0</v>
          </cell>
          <cell r="I349">
            <v>23388000000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A350">
            <v>119006</v>
          </cell>
          <cell r="B350" t="str">
            <v>Investasi dalam bentuk saham PT Kutai Sawit Plt</v>
          </cell>
          <cell r="C350">
            <v>0</v>
          </cell>
          <cell r="D350">
            <v>0</v>
          </cell>
          <cell r="E350">
            <v>13271000000</v>
          </cell>
          <cell r="F350">
            <v>0</v>
          </cell>
          <cell r="G350">
            <v>0</v>
          </cell>
          <cell r="H350">
            <v>0</v>
          </cell>
          <cell r="I350">
            <v>13124000000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A351">
            <v>119007</v>
          </cell>
          <cell r="B351" t="str">
            <v>Investasi dalam bentuk saham PT Kutai Inti Utama</v>
          </cell>
          <cell r="C351">
            <v>0</v>
          </cell>
          <cell r="D351">
            <v>0</v>
          </cell>
          <cell r="E351">
            <v>8098400000</v>
          </cell>
          <cell r="F351">
            <v>0</v>
          </cell>
          <cell r="G351">
            <v>0</v>
          </cell>
          <cell r="H351">
            <v>0</v>
          </cell>
          <cell r="I351">
            <v>13124000000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A352">
            <v>119008</v>
          </cell>
          <cell r="B352" t="str">
            <v>Investasi dalam bentuk saham PT Mahakam Sawit Plt</v>
          </cell>
          <cell r="C352">
            <v>0</v>
          </cell>
          <cell r="D352">
            <v>0</v>
          </cell>
          <cell r="E352">
            <v>20129400000</v>
          </cell>
          <cell r="F352">
            <v>0</v>
          </cell>
          <cell r="G352">
            <v>0</v>
          </cell>
          <cell r="H352">
            <v>0</v>
          </cell>
          <cell r="I352">
            <v>15300800000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A353">
            <v>119009</v>
          </cell>
          <cell r="B353" t="str">
            <v>Investasi dalam bentuk saham PT Malaya Sawit Khatulistiwa</v>
          </cell>
          <cell r="C353" t="str">
            <v>D</v>
          </cell>
          <cell r="D353" t="str">
            <v>NERACA</v>
          </cell>
          <cell r="E353">
            <v>12327000000</v>
          </cell>
          <cell r="F353">
            <v>0</v>
          </cell>
          <cell r="G353">
            <v>0</v>
          </cell>
          <cell r="H353">
            <v>0</v>
          </cell>
          <cell r="I353">
            <v>21918000000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A354">
            <v>119010</v>
          </cell>
          <cell r="B354" t="str">
            <v>Investasi dalam bentuk saham PT Kota Bangun Plt</v>
          </cell>
          <cell r="C354" t="str">
            <v>D</v>
          </cell>
          <cell r="D354" t="str">
            <v>NERACA</v>
          </cell>
          <cell r="E354">
            <v>15688200000</v>
          </cell>
          <cell r="F354">
            <v>0</v>
          </cell>
          <cell r="G354">
            <v>0</v>
          </cell>
          <cell r="H354">
            <v>0</v>
          </cell>
          <cell r="I354">
            <v>11594600000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A355">
            <v>119011</v>
          </cell>
          <cell r="B355" t="str">
            <v>Investasi dalam bentuk saham PT Sawit Khatulistiwa Plt</v>
          </cell>
          <cell r="C355" t="str">
            <v>D</v>
          </cell>
          <cell r="D355" t="str">
            <v>NERACA</v>
          </cell>
          <cell r="E355">
            <v>27705500000</v>
          </cell>
          <cell r="F355">
            <v>0</v>
          </cell>
          <cell r="G355">
            <v>0</v>
          </cell>
          <cell r="H355">
            <v>0</v>
          </cell>
          <cell r="I355">
            <v>38268000000</v>
          </cell>
          <cell r="J355">
            <v>0</v>
          </cell>
          <cell r="K355">
            <v>0</v>
          </cell>
          <cell r="L355">
            <v>0</v>
          </cell>
          <cell r="M355">
            <v>900000000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>
            <v>119012</v>
          </cell>
          <cell r="B356" t="str">
            <v>Investasi dalam bentuk saham PT Kalpataru Inti Bersama</v>
          </cell>
          <cell r="C356" t="str">
            <v>D</v>
          </cell>
          <cell r="D356" t="str">
            <v>NERACA</v>
          </cell>
          <cell r="E356">
            <v>950000000</v>
          </cell>
          <cell r="F356">
            <v>0</v>
          </cell>
          <cell r="G356">
            <v>0</v>
          </cell>
          <cell r="H356">
            <v>0</v>
          </cell>
          <cell r="I356">
            <v>950000000</v>
          </cell>
          <cell r="J356">
            <v>0</v>
          </cell>
          <cell r="K356">
            <v>0</v>
          </cell>
          <cell r="L356">
            <v>0</v>
          </cell>
          <cell r="M356">
            <v>900000000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</row>
        <row r="357">
          <cell r="A357">
            <v>119013</v>
          </cell>
          <cell r="B357" t="str">
            <v>Investasi dalam bentuk saham PT Kalpataru Borneo Semesta</v>
          </cell>
          <cell r="C357" t="str">
            <v>D</v>
          </cell>
          <cell r="D357" t="str">
            <v>NERACA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900000000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>
            <v>119014</v>
          </cell>
          <cell r="B358" t="str">
            <v>Investasi dalam bentuk saham PT Kartanegara Inti Utama</v>
          </cell>
          <cell r="C358" t="str">
            <v>D</v>
          </cell>
          <cell r="D358" t="str">
            <v>NERACA</v>
          </cell>
          <cell r="E358">
            <v>950000000</v>
          </cell>
          <cell r="F358">
            <v>0</v>
          </cell>
          <cell r="G358">
            <v>0</v>
          </cell>
          <cell r="H358">
            <v>0</v>
          </cell>
          <cell r="I358">
            <v>950000000</v>
          </cell>
          <cell r="J358">
            <v>0</v>
          </cell>
          <cell r="K358">
            <v>0</v>
          </cell>
          <cell r="L358">
            <v>0</v>
          </cell>
          <cell r="M358">
            <v>950000000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</row>
        <row r="359">
          <cell r="A359">
            <v>119015</v>
          </cell>
          <cell r="B359" t="str">
            <v>Investasi dalam bentuk saham PT Kalpataru Jaya</v>
          </cell>
          <cell r="C359" t="str">
            <v>D</v>
          </cell>
          <cell r="D359" t="str">
            <v>NERACA</v>
          </cell>
          <cell r="E359">
            <v>9000000000</v>
          </cell>
          <cell r="F359">
            <v>0</v>
          </cell>
          <cell r="G359">
            <v>0</v>
          </cell>
          <cell r="H359">
            <v>0</v>
          </cell>
          <cell r="I359">
            <v>9500000000</v>
          </cell>
          <cell r="J359">
            <v>0</v>
          </cell>
          <cell r="K359">
            <v>0</v>
          </cell>
          <cell r="L359">
            <v>0</v>
          </cell>
          <cell r="M359">
            <v>950000000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</row>
        <row r="360">
          <cell r="A360">
            <v>119016</v>
          </cell>
          <cell r="B360" t="str">
            <v>Investasi dalam bentuk saham PT Kumala Sakti Permai</v>
          </cell>
          <cell r="C360">
            <v>0</v>
          </cell>
          <cell r="D360">
            <v>0</v>
          </cell>
          <cell r="E360">
            <v>14550000000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</row>
        <row r="361">
          <cell r="A361">
            <v>119017</v>
          </cell>
          <cell r="B361" t="str">
            <v>Investasi dalam bentuk saham PT Yustina Prima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A362">
            <v>119018</v>
          </cell>
          <cell r="B362" t="str">
            <v xml:space="preserve">Investasi dalam bentuk saham PT Mapalla Sarana Sukses </v>
          </cell>
          <cell r="C362">
            <v>0</v>
          </cell>
          <cell r="D362">
            <v>0</v>
          </cell>
          <cell r="E362">
            <v>2370000000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>
            <v>119019</v>
          </cell>
          <cell r="B363" t="str">
            <v>Investasi dalam bentuk saham PT Tabang Touch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</row>
        <row r="364">
          <cell r="A364">
            <v>119020</v>
          </cell>
          <cell r="B364" t="str">
            <v>Investasi dalam bentuk saham PT Piramida Perkasa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</row>
        <row r="365">
          <cell r="A365">
            <v>119021</v>
          </cell>
          <cell r="B365" t="str">
            <v>Investasi dalam bentuk saham PT Pilar Sukses Sejahtera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</row>
        <row r="366">
          <cell r="A366">
            <v>119022</v>
          </cell>
          <cell r="B366" t="str">
            <v>Investasi dalam bentuk saham PT Subur Alam Kalimantan Utama</v>
          </cell>
          <cell r="C366">
            <v>0</v>
          </cell>
          <cell r="D366">
            <v>0</v>
          </cell>
          <cell r="E366">
            <v>500000000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A367">
            <v>119023</v>
          </cell>
          <cell r="B367" t="str">
            <v>Investasi dalam bentuk saham PT Kamayu Biswa Ardita</v>
          </cell>
          <cell r="C367">
            <v>0</v>
          </cell>
          <cell r="D367">
            <v>0</v>
          </cell>
          <cell r="E367">
            <v>400000000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</row>
        <row r="368">
          <cell r="A368">
            <v>119024</v>
          </cell>
          <cell r="B368" t="str">
            <v>Investasi dalam bentuk saham PT Borneo Agro Sejahtera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A369">
            <v>119025</v>
          </cell>
          <cell r="B369" t="str">
            <v>Investasi dalam bentuk saham PT Pelita Andalan Borneo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A370">
            <v>119026</v>
          </cell>
          <cell r="B370" t="str">
            <v>Investasi dalam bentuk saham PT Kalimantan Prima Jaya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A371">
            <v>119027</v>
          </cell>
          <cell r="B371" t="str">
            <v>Investasi dalam bentuk saham PT Karunia Subur Mahakam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A372">
            <v>119028</v>
          </cell>
          <cell r="B372" t="str">
            <v>Investasi dalam bentuk saham PT Karya Perdana Kaltim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</row>
        <row r="373">
          <cell r="A373">
            <v>119029</v>
          </cell>
          <cell r="B373" t="str">
            <v>Investasi dalam bentuk saham PT Borneo Sawit Abadi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A374">
            <v>119030</v>
          </cell>
          <cell r="B374" t="str">
            <v>Investasi dalam bentuk saham PT Kutai Sarana Mandiri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A375">
            <v>119500</v>
          </cell>
          <cell r="B375" t="str">
            <v>Laba (rugi) anak perusahaan (awal tahun)</v>
          </cell>
          <cell r="C375" t="str">
            <v>D</v>
          </cell>
          <cell r="D375" t="str">
            <v>NERACA</v>
          </cell>
          <cell r="E375">
            <v>19897575100</v>
          </cell>
          <cell r="F375">
            <v>0</v>
          </cell>
          <cell r="G375">
            <v>0</v>
          </cell>
          <cell r="H375">
            <v>0</v>
          </cell>
          <cell r="I375">
            <v>21036202132</v>
          </cell>
          <cell r="J375">
            <v>0</v>
          </cell>
          <cell r="K375">
            <v>0</v>
          </cell>
          <cell r="L375">
            <v>0</v>
          </cell>
          <cell r="M375">
            <v>950000000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A376">
            <v>119501</v>
          </cell>
          <cell r="B376" t="str">
            <v>Laba (rugi) anak perusahaan (koreksi laba tahun lalu)</v>
          </cell>
          <cell r="C376" t="str">
            <v>D</v>
          </cell>
          <cell r="D376" t="str">
            <v>NERACA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-37050000</v>
          </cell>
          <cell r="J376">
            <v>0</v>
          </cell>
          <cell r="K376">
            <v>0</v>
          </cell>
          <cell r="L376">
            <v>0</v>
          </cell>
          <cell r="M376">
            <v>7650400000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A377">
            <v>119502</v>
          </cell>
          <cell r="B377" t="str">
            <v>Laba (rugi) anak perusahaan (tahun berjalan)</v>
          </cell>
          <cell r="C377" t="str">
            <v>D</v>
          </cell>
          <cell r="D377" t="str">
            <v>NERACA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-1101577032</v>
          </cell>
          <cell r="J377">
            <v>0</v>
          </cell>
          <cell r="K377">
            <v>0</v>
          </cell>
          <cell r="L377">
            <v>0</v>
          </cell>
          <cell r="M377">
            <v>10959000000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A378">
            <v>120000</v>
          </cell>
          <cell r="B378" t="str">
            <v>ASET TETAP</v>
          </cell>
          <cell r="C378" t="str">
            <v>D</v>
          </cell>
          <cell r="D378" t="str">
            <v>NERACA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5797300000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A379">
            <v>121000</v>
          </cell>
          <cell r="B379" t="str">
            <v>Tanah</v>
          </cell>
          <cell r="C379" t="str">
            <v>D</v>
          </cell>
          <cell r="D379" t="str">
            <v>NERACA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950000000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</row>
        <row r="380">
          <cell r="A380">
            <v>122000</v>
          </cell>
          <cell r="B380" t="str">
            <v>Bangunan</v>
          </cell>
          <cell r="C380" t="str">
            <v>D</v>
          </cell>
          <cell r="D380" t="str">
            <v>NERACA</v>
          </cell>
          <cell r="E380">
            <v>1254454350</v>
          </cell>
          <cell r="F380">
            <v>0</v>
          </cell>
          <cell r="G380">
            <v>0</v>
          </cell>
          <cell r="H380">
            <v>0</v>
          </cell>
          <cell r="I380">
            <v>1254454350</v>
          </cell>
          <cell r="J380">
            <v>0</v>
          </cell>
          <cell r="K380">
            <v>0</v>
          </cell>
          <cell r="L380">
            <v>0</v>
          </cell>
          <cell r="M380">
            <v>950000000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A381">
            <v>123000</v>
          </cell>
          <cell r="B381" t="str">
            <v>Mesin</v>
          </cell>
          <cell r="C381" t="str">
            <v>D</v>
          </cell>
          <cell r="D381" t="str">
            <v>NERACA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1400000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>
            <v>124000</v>
          </cell>
          <cell r="B382" t="str">
            <v>KENDARAAN</v>
          </cell>
          <cell r="C382" t="str">
            <v>D</v>
          </cell>
          <cell r="D382" t="str">
            <v>NERACA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950000000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A383">
            <v>124001</v>
          </cell>
          <cell r="B383" t="str">
            <v>Kendaraan roda 4</v>
          </cell>
          <cell r="C383" t="str">
            <v>D</v>
          </cell>
          <cell r="D383" t="str">
            <v>NERACA</v>
          </cell>
          <cell r="E383">
            <v>564300000</v>
          </cell>
          <cell r="F383">
            <v>0</v>
          </cell>
          <cell r="G383">
            <v>0</v>
          </cell>
          <cell r="H383">
            <v>0</v>
          </cell>
          <cell r="I383">
            <v>80000000</v>
          </cell>
          <cell r="J383">
            <v>0</v>
          </cell>
          <cell r="K383">
            <v>0</v>
          </cell>
          <cell r="L383">
            <v>0</v>
          </cell>
          <cell r="M383">
            <v>700000000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</row>
        <row r="384">
          <cell r="A384">
            <v>124002</v>
          </cell>
          <cell r="B384" t="str">
            <v>Kendaraan roda 2</v>
          </cell>
          <cell r="C384" t="str">
            <v>D</v>
          </cell>
          <cell r="D384" t="str">
            <v>NERACA</v>
          </cell>
          <cell r="E384">
            <v>7000000</v>
          </cell>
          <cell r="F384">
            <v>0</v>
          </cell>
          <cell r="G384">
            <v>0</v>
          </cell>
          <cell r="H384">
            <v>0</v>
          </cell>
          <cell r="I384">
            <v>7000000</v>
          </cell>
          <cell r="J384">
            <v>0</v>
          </cell>
          <cell r="K384">
            <v>0</v>
          </cell>
          <cell r="L384">
            <v>0</v>
          </cell>
          <cell r="M384">
            <v>19897575100</v>
          </cell>
          <cell r="N384">
            <v>0</v>
          </cell>
          <cell r="O384">
            <v>20400631934</v>
          </cell>
          <cell r="P384">
            <v>-503056834</v>
          </cell>
          <cell r="Q384">
            <v>0</v>
          </cell>
          <cell r="R384">
            <v>0</v>
          </cell>
        </row>
        <row r="385">
          <cell r="A385">
            <v>125000</v>
          </cell>
          <cell r="B385" t="str">
            <v>Inventaris/peralatan kantor</v>
          </cell>
          <cell r="C385">
            <v>0</v>
          </cell>
          <cell r="D385">
            <v>0</v>
          </cell>
          <cell r="E385">
            <v>126542076</v>
          </cell>
          <cell r="F385">
            <v>0</v>
          </cell>
          <cell r="G385">
            <v>0</v>
          </cell>
          <cell r="H385">
            <v>0</v>
          </cell>
          <cell r="I385">
            <v>300448896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A386">
            <v>125100</v>
          </cell>
          <cell r="B386" t="str">
            <v>Mess equipment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2719167405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</row>
        <row r="387">
          <cell r="A387">
            <v>126000</v>
          </cell>
          <cell r="B387" t="str">
            <v>Akum. penyusutan bangunan</v>
          </cell>
          <cell r="C387" t="str">
            <v>D</v>
          </cell>
          <cell r="D387" t="str">
            <v>NERACA</v>
          </cell>
          <cell r="E387">
            <v>-250890872</v>
          </cell>
          <cell r="F387">
            <v>0</v>
          </cell>
          <cell r="G387">
            <v>0</v>
          </cell>
          <cell r="H387">
            <v>0</v>
          </cell>
          <cell r="I387">
            <v>-188168154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>
            <v>127000</v>
          </cell>
          <cell r="B388" t="str">
            <v>Akum. penyusutan mesin</v>
          </cell>
          <cell r="C388" t="str">
            <v>D</v>
          </cell>
          <cell r="D388" t="str">
            <v>NERACA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-495833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</row>
        <row r="389">
          <cell r="A389">
            <v>128000</v>
          </cell>
          <cell r="B389" t="str">
            <v>Akum. penyusutan kendaraan</v>
          </cell>
          <cell r="C389" t="str">
            <v>D</v>
          </cell>
          <cell r="D389" t="str">
            <v>NERACA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1254454350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>
            <v>128001</v>
          </cell>
          <cell r="B390" t="str">
            <v>Akum. penyusutan kendaraan roda 4</v>
          </cell>
          <cell r="C390" t="str">
            <v>D</v>
          </cell>
          <cell r="D390" t="str">
            <v>NERACA</v>
          </cell>
          <cell r="E390">
            <v>-93931250</v>
          </cell>
          <cell r="F390">
            <v>0</v>
          </cell>
          <cell r="G390">
            <v>0</v>
          </cell>
          <cell r="H390">
            <v>0</v>
          </cell>
          <cell r="I390">
            <v>-3333333</v>
          </cell>
          <cell r="J390">
            <v>0</v>
          </cell>
          <cell r="K390">
            <v>0</v>
          </cell>
          <cell r="L390">
            <v>0</v>
          </cell>
          <cell r="M390">
            <v>1400000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</row>
        <row r="391">
          <cell r="A391">
            <v>128002</v>
          </cell>
          <cell r="B391" t="str">
            <v>Akum. penyusutan kendaraan roda 2</v>
          </cell>
          <cell r="C391" t="str">
            <v>D</v>
          </cell>
          <cell r="D391" t="str">
            <v>NERACA</v>
          </cell>
          <cell r="E391">
            <v>-7000000</v>
          </cell>
          <cell r="F391">
            <v>0</v>
          </cell>
          <cell r="G391">
            <v>0</v>
          </cell>
          <cell r="H391">
            <v>0</v>
          </cell>
          <cell r="I391">
            <v>-7000000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</row>
        <row r="392">
          <cell r="A392">
            <v>129000</v>
          </cell>
          <cell r="B392" t="str">
            <v>Akum. penyusutan peralatan kantor</v>
          </cell>
          <cell r="C392" t="str">
            <v>D</v>
          </cell>
          <cell r="D392" t="str">
            <v>NERACA</v>
          </cell>
          <cell r="E392">
            <v>-99978004</v>
          </cell>
          <cell r="F392">
            <v>0</v>
          </cell>
          <cell r="G392">
            <v>0</v>
          </cell>
          <cell r="H392">
            <v>0</v>
          </cell>
          <cell r="I392">
            <v>-151050156</v>
          </cell>
          <cell r="J392">
            <v>0</v>
          </cell>
          <cell r="K392">
            <v>0</v>
          </cell>
          <cell r="L392">
            <v>10092629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</row>
        <row r="393">
          <cell r="A393">
            <v>129100</v>
          </cell>
          <cell r="B393" t="str">
            <v>Akum. penyusutan mess equipment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>
            <v>200000</v>
          </cell>
          <cell r="B394" t="str">
            <v>K E W A J I B A N</v>
          </cell>
          <cell r="C394" t="str">
            <v>D</v>
          </cell>
          <cell r="D394" t="str">
            <v>NERACA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7000000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A395">
            <v>210000</v>
          </cell>
          <cell r="B395" t="str">
            <v>K E W A J I B A N   L A N C A R</v>
          </cell>
          <cell r="C395" t="str">
            <v>D</v>
          </cell>
          <cell r="D395" t="str">
            <v>NERACA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170930576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A396">
            <v>210100</v>
          </cell>
          <cell r="B396" t="str">
            <v>HUTANG PAJAK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A397">
            <v>210101</v>
          </cell>
          <cell r="B397" t="str">
            <v>Utang pajak -PPH Psl 21</v>
          </cell>
          <cell r="C397" t="str">
            <v>D</v>
          </cell>
          <cell r="D397" t="str">
            <v>NERACA</v>
          </cell>
          <cell r="E397">
            <v>0</v>
          </cell>
          <cell r="F397">
            <v>1661204</v>
          </cell>
          <cell r="G397">
            <v>0</v>
          </cell>
          <cell r="H397">
            <v>0</v>
          </cell>
          <cell r="I397">
            <v>0</v>
          </cell>
          <cell r="J397">
            <v>100127</v>
          </cell>
          <cell r="K397">
            <v>0</v>
          </cell>
          <cell r="L397">
            <v>0</v>
          </cell>
          <cell r="M397">
            <v>-125445436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A398">
            <v>210102</v>
          </cell>
          <cell r="B398" t="str">
            <v>Utang pajak -PPH Psl 22 Import</v>
          </cell>
          <cell r="C398" t="str">
            <v>D</v>
          </cell>
          <cell r="D398" t="str">
            <v>NERACA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-320833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>
            <v>210103</v>
          </cell>
          <cell r="B399" t="str">
            <v>Utang pajak -PPH Psl 23</v>
          </cell>
          <cell r="C399" t="str">
            <v>D</v>
          </cell>
          <cell r="D399" t="str">
            <v>NERACA</v>
          </cell>
          <cell r="E399">
            <v>0</v>
          </cell>
          <cell r="F399">
            <v>2125267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A400">
            <v>210104</v>
          </cell>
          <cell r="B400" t="str">
            <v>Utang pajak -PPH Psl 4 ayat 2</v>
          </cell>
          <cell r="C400" t="str">
            <v>D</v>
          </cell>
          <cell r="D400" t="str">
            <v>NERACA</v>
          </cell>
          <cell r="E400">
            <v>0</v>
          </cell>
          <cell r="F400">
            <v>148321821</v>
          </cell>
          <cell r="G400">
            <v>0</v>
          </cell>
          <cell r="H400">
            <v>0</v>
          </cell>
          <cell r="I400">
            <v>0</v>
          </cell>
          <cell r="J400">
            <v>5258895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A401">
            <v>210105</v>
          </cell>
          <cell r="B401" t="str">
            <v>Utang pajak -PPN Masukan</v>
          </cell>
          <cell r="C401" t="str">
            <v>D</v>
          </cell>
          <cell r="D401" t="str">
            <v>NERACA</v>
          </cell>
          <cell r="E401">
            <v>0</v>
          </cell>
          <cell r="F401">
            <v>121034335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-5250000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A402">
            <v>210106</v>
          </cell>
          <cell r="B402" t="str">
            <v>Utang pajak -Pajak Bumi Dan Bangunan</v>
          </cell>
          <cell r="C402" t="str">
            <v>D</v>
          </cell>
          <cell r="D402" t="str">
            <v>NERACA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-97572571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A403">
            <v>210107</v>
          </cell>
          <cell r="B403" t="str">
            <v>Utang pajak -PPH Psl 29 (Tahun 2008)</v>
          </cell>
          <cell r="C403" t="str">
            <v>D</v>
          </cell>
          <cell r="D403" t="str">
            <v>NERACA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654199380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A404">
            <v>210108</v>
          </cell>
          <cell r="B404" t="str">
            <v>Utang pajak -PPH Psl 29 (Tahun 2009)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-11036250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A405">
            <v>211000</v>
          </cell>
          <cell r="B405" t="str">
            <v xml:space="preserve">HUTANG BANK </v>
          </cell>
          <cell r="C405" t="str">
            <v>D</v>
          </cell>
          <cell r="D405" t="str">
            <v>NERACA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</row>
        <row r="406">
          <cell r="A406">
            <v>211101</v>
          </cell>
          <cell r="B406" t="str">
            <v xml:space="preserve">Utang Bank Agro </v>
          </cell>
          <cell r="C406" t="str">
            <v>K</v>
          </cell>
          <cell r="D406" t="str">
            <v>NERACA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A407">
            <v>211201</v>
          </cell>
          <cell r="B407" t="str">
            <v>Utang Bank BRI Syariah</v>
          </cell>
          <cell r="C407" t="str">
            <v>K</v>
          </cell>
          <cell r="D407" t="str">
            <v>NERACA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>
            <v>211301</v>
          </cell>
          <cell r="B408" t="str">
            <v>Utang Bank Kesawan AC. 891-17-00201-4</v>
          </cell>
          <cell r="C408" t="str">
            <v>K</v>
          </cell>
          <cell r="D408" t="str">
            <v>NERACA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18064000000</v>
          </cell>
          <cell r="K408">
            <v>0</v>
          </cell>
          <cell r="L408">
            <v>2000000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A409">
            <v>211302</v>
          </cell>
          <cell r="B409" t="str">
            <v>Utang Bank Kesawan AC. 891-17-00202-2</v>
          </cell>
          <cell r="C409" t="str">
            <v>K</v>
          </cell>
          <cell r="D409" t="str">
            <v>NERACA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A410">
            <v>211401</v>
          </cell>
          <cell r="B410" t="str">
            <v xml:space="preserve">Utang Bank ANZ </v>
          </cell>
          <cell r="C410" t="str">
            <v>K</v>
          </cell>
          <cell r="D410" t="str">
            <v>NERACA</v>
          </cell>
          <cell r="E410">
            <v>0</v>
          </cell>
          <cell r="F410">
            <v>52000000000</v>
          </cell>
          <cell r="G410">
            <v>0</v>
          </cell>
          <cell r="H410">
            <v>0</v>
          </cell>
          <cell r="I410">
            <v>0</v>
          </cell>
          <cell r="J410">
            <v>16200000000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A411">
            <v>211501</v>
          </cell>
          <cell r="B411" t="str">
            <v>Utang Bank Niaga No.264-01-00306-81-9</v>
          </cell>
          <cell r="C411" t="str">
            <v>K</v>
          </cell>
          <cell r="D411" t="str">
            <v>NERACA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100000000000</v>
          </cell>
          <cell r="K411">
            <v>0</v>
          </cell>
          <cell r="L411">
            <v>0</v>
          </cell>
          <cell r="M411">
            <v>0</v>
          </cell>
          <cell r="N411">
            <v>919869930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>
            <v>211502</v>
          </cell>
          <cell r="B412" t="str">
            <v>Utang Bank Niaga No.264-01-00307-81-5</v>
          </cell>
          <cell r="C412" t="str">
            <v>K</v>
          </cell>
          <cell r="D412" t="str">
            <v>NERACA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60000000000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A413">
            <v>211503</v>
          </cell>
          <cell r="B413" t="str">
            <v>Utang Bank Niaga No.264-01-01115-80-5</v>
          </cell>
          <cell r="C413" t="str">
            <v>K</v>
          </cell>
          <cell r="D413" t="str">
            <v>NERACA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75000000000</v>
          </cell>
          <cell r="K413">
            <v>0</v>
          </cell>
          <cell r="L413">
            <v>0</v>
          </cell>
          <cell r="M413">
            <v>0</v>
          </cell>
          <cell r="N413">
            <v>21958695083.080002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A414">
            <v>211504</v>
          </cell>
          <cell r="B414" t="str">
            <v>Utang Bank Niaga No.264-01-02063-80-7</v>
          </cell>
          <cell r="C414" t="str">
            <v>K</v>
          </cell>
          <cell r="D414" t="str">
            <v>NERACA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3800000000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A415">
            <v>211505</v>
          </cell>
          <cell r="B415" t="str">
            <v>Utang Bank Niaga No.264-01-00359-81-2</v>
          </cell>
          <cell r="C415" t="str">
            <v>K</v>
          </cell>
          <cell r="D415" t="str">
            <v>NERACA</v>
          </cell>
          <cell r="E415">
            <v>0</v>
          </cell>
          <cell r="F415">
            <v>176747000000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A416">
            <v>211506</v>
          </cell>
          <cell r="B416" t="str">
            <v>Utang Bank Niaga No.264-01-02305-80-1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A417">
            <v>211507</v>
          </cell>
          <cell r="B417" t="str">
            <v>Utang Bank Niaga No.264-01-02304-80-5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A418">
            <v>211508</v>
          </cell>
          <cell r="B418" t="str">
            <v>Utang Bank Niaga No.264-01-02336-80-2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>
            <v>211509</v>
          </cell>
          <cell r="B419" t="str">
            <v>Utang Bank Niaga No.264-01-02463-80-3</v>
          </cell>
          <cell r="C419">
            <v>0</v>
          </cell>
          <cell r="D419">
            <v>0</v>
          </cell>
          <cell r="E419">
            <v>0</v>
          </cell>
          <cell r="F419">
            <v>25560000000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>
            <v>211601</v>
          </cell>
          <cell r="B420" t="str">
            <v>Utang Bank Niaga No.264-02-00583-80-8 (USD)</v>
          </cell>
          <cell r="C420" t="str">
            <v>K</v>
          </cell>
          <cell r="D420" t="str">
            <v>NERACA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>
            <v>211602</v>
          </cell>
          <cell r="B421" t="str">
            <v>Utang Bank Niaga No.264-02-00599-80-9 (USD)</v>
          </cell>
          <cell r="C421" t="str">
            <v>K</v>
          </cell>
          <cell r="D421" t="str">
            <v>NERACA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23501502000</v>
          </cell>
          <cell r="K421">
            <v>0</v>
          </cell>
          <cell r="L421">
            <v>2624400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>
            <v>211603</v>
          </cell>
          <cell r="B422" t="str">
            <v>Utang Bank Niaga No.264-02-00601-80-0 (USD)</v>
          </cell>
          <cell r="C422" t="str">
            <v>K</v>
          </cell>
          <cell r="D422" t="str">
            <v>NERACA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7833834000</v>
          </cell>
          <cell r="K422">
            <v>0</v>
          </cell>
          <cell r="L422">
            <v>874800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A423">
            <v>211604</v>
          </cell>
          <cell r="B423" t="str">
            <v>Utang Bank Niaga No.264-02-00602-80-6 (USD)</v>
          </cell>
          <cell r="C423" t="str">
            <v>K</v>
          </cell>
          <cell r="D423" t="str">
            <v>NERACA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23114646000</v>
          </cell>
          <cell r="K423">
            <v>0</v>
          </cell>
          <cell r="L423">
            <v>2581200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>
            <v>211605</v>
          </cell>
          <cell r="B424" t="str">
            <v>Utang Bank Niaga No.264-02-00606-80-0 (USD)</v>
          </cell>
          <cell r="C424" t="str">
            <v>K</v>
          </cell>
          <cell r="D424" t="str">
            <v>NERACA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16376904000</v>
          </cell>
          <cell r="K424">
            <v>0</v>
          </cell>
          <cell r="L424">
            <v>1828800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>
            <v>211606</v>
          </cell>
          <cell r="B425" t="str">
            <v>Utang Bank Niaga No.264-02-00607-80-6 (USD)</v>
          </cell>
          <cell r="C425" t="str">
            <v>K</v>
          </cell>
          <cell r="D425" t="str">
            <v>NERACA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9527224500</v>
          </cell>
          <cell r="K425">
            <v>0</v>
          </cell>
          <cell r="L425">
            <v>1063900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>
            <v>211701</v>
          </cell>
          <cell r="B426" t="str">
            <v>Utang Bank Permata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A427">
            <v>221000</v>
          </cell>
          <cell r="B427" t="str">
            <v>UTANG PEMBELIAN</v>
          </cell>
          <cell r="C427" t="str">
            <v>K</v>
          </cell>
          <cell r="D427" t="str">
            <v>NERACA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A428">
            <v>221004</v>
          </cell>
          <cell r="B428" t="str">
            <v>Utang pembelian PT Mitsui Leasing Capital Indonesia</v>
          </cell>
          <cell r="C428" t="str">
            <v>K</v>
          </cell>
          <cell r="D428" t="str">
            <v>NERACA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>
            <v>221005</v>
          </cell>
          <cell r="B429" t="str">
            <v>Utang pembelian PT Putra Borneo Nusantara</v>
          </cell>
          <cell r="C429" t="str">
            <v>K</v>
          </cell>
          <cell r="D429" t="str">
            <v>NERACA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537565390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A430">
            <v>221006</v>
          </cell>
          <cell r="B430" t="str">
            <v>Utang Pembelian PT Toyota Astra Financial Services (Avanza 2 Unit)</v>
          </cell>
          <cell r="C430" t="str">
            <v>K</v>
          </cell>
          <cell r="D430" t="str">
            <v>NERACA</v>
          </cell>
          <cell r="E430">
            <v>0</v>
          </cell>
          <cell r="F430">
            <v>103722593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</row>
        <row r="431">
          <cell r="A431">
            <v>221007</v>
          </cell>
          <cell r="B431" t="str">
            <v>Utang pembelian CIMB Niaga auto finance</v>
          </cell>
          <cell r="C431">
            <v>0</v>
          </cell>
          <cell r="D431">
            <v>0</v>
          </cell>
          <cell r="E431">
            <v>0</v>
          </cell>
          <cell r="F431">
            <v>125400000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A432">
            <v>222000</v>
          </cell>
          <cell r="B432" t="str">
            <v>UTANG PEMBELIAN II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A433">
            <v>222001</v>
          </cell>
          <cell r="B433" t="str">
            <v xml:space="preserve">Utang Pembelian Traktor MF 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A434">
            <v>222001.1</v>
          </cell>
          <cell r="B434" t="str">
            <v>Utang Pembelian Traktor MF 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A435">
            <v>222001.2</v>
          </cell>
          <cell r="B435" t="str">
            <v>Utang Pembelian Traktor MF II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A436">
            <v>222001.3</v>
          </cell>
          <cell r="B436" t="str">
            <v>Utang Pembelian Traktor MF III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</row>
        <row r="437">
          <cell r="A437">
            <v>222001.4</v>
          </cell>
          <cell r="B437" t="str">
            <v>Utang Pembelian Traktor MF IV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>
            <v>222002</v>
          </cell>
          <cell r="B438" t="str">
            <v>Utang Pembelian Traktor NH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>
            <v>222002.1</v>
          </cell>
          <cell r="B439" t="str">
            <v>Utang Pembelian Traktor NH I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>
            <v>222002.2</v>
          </cell>
          <cell r="B440" t="str">
            <v>Utang Pembelian Traktor NH II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</row>
        <row r="441">
          <cell r="A441">
            <v>222002.3</v>
          </cell>
          <cell r="B441" t="str">
            <v>Utang Pembelian Traktor NH III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A442">
            <v>222003</v>
          </cell>
          <cell r="B442" t="str">
            <v>Utang Pembelian Motor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A443">
            <v>222004</v>
          </cell>
          <cell r="B443" t="str">
            <v>Utang Pembelian Mobil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A444">
            <v>222005</v>
          </cell>
          <cell r="B444" t="str">
            <v>Utang Pembelian Trailler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A445">
            <v>222006</v>
          </cell>
          <cell r="B445" t="str">
            <v>Utang bunga</v>
          </cell>
          <cell r="C445">
            <v>0</v>
          </cell>
          <cell r="D445">
            <v>0</v>
          </cell>
          <cell r="E445">
            <v>0</v>
          </cell>
          <cell r="F445">
            <v>11628435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</row>
        <row r="446">
          <cell r="A446">
            <v>223000</v>
          </cell>
          <cell r="B446" t="str">
            <v>HUTANG USAHA/DAGANG</v>
          </cell>
          <cell r="C446" t="str">
            <v>K</v>
          </cell>
          <cell r="D446" t="str">
            <v>NERACA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A447">
            <v>223001</v>
          </cell>
          <cell r="B447" t="str">
            <v>Utang usaha - PT Kutai Sarana Mandiri</v>
          </cell>
          <cell r="C447" t="str">
            <v>K</v>
          </cell>
          <cell r="D447" t="str">
            <v>NERACA</v>
          </cell>
          <cell r="E447">
            <v>0</v>
          </cell>
          <cell r="F447">
            <v>4620086039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</row>
        <row r="448">
          <cell r="A448">
            <v>224000</v>
          </cell>
          <cell r="B448" t="str">
            <v>HUTANG AFFILIASI</v>
          </cell>
          <cell r="C448" t="str">
            <v>K</v>
          </cell>
          <cell r="D448" t="str">
            <v>NERACA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A449">
            <v>224001</v>
          </cell>
          <cell r="B449" t="str">
            <v>Utang affiliasi PT Kalpataru Investama</v>
          </cell>
          <cell r="C449" t="str">
            <v>K</v>
          </cell>
          <cell r="D449" t="str">
            <v>NERACA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A450">
            <v>224002</v>
          </cell>
          <cell r="B450" t="str">
            <v>Utang affiliasi PT Kalpataru Semesta</v>
          </cell>
          <cell r="C450" t="str">
            <v>K</v>
          </cell>
          <cell r="D450" t="str">
            <v>NERACA</v>
          </cell>
          <cell r="E450">
            <v>0</v>
          </cell>
          <cell r="F450">
            <v>11326233443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A451">
            <v>224003</v>
          </cell>
          <cell r="B451" t="str">
            <v>Utang affiliasi PT Karsima Utama Karya</v>
          </cell>
          <cell r="C451" t="str">
            <v>K</v>
          </cell>
          <cell r="D451" t="str">
            <v>NERACA</v>
          </cell>
          <cell r="E451">
            <v>0</v>
          </cell>
          <cell r="F451">
            <v>62773351987</v>
          </cell>
          <cell r="G451">
            <v>0</v>
          </cell>
          <cell r="H451">
            <v>0</v>
          </cell>
          <cell r="I451">
            <v>0</v>
          </cell>
          <cell r="J451">
            <v>11508255160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</row>
        <row r="452">
          <cell r="A452">
            <v>224004</v>
          </cell>
          <cell r="B452" t="str">
            <v>Utang affiliasi PT Mestika Karunia Abadi</v>
          </cell>
          <cell r="C452" t="str">
            <v>K</v>
          </cell>
          <cell r="D452" t="str">
            <v>NERACA</v>
          </cell>
          <cell r="E452">
            <v>0</v>
          </cell>
          <cell r="F452">
            <v>554550989</v>
          </cell>
          <cell r="G452">
            <v>0</v>
          </cell>
          <cell r="H452">
            <v>0</v>
          </cell>
          <cell r="I452">
            <v>0</v>
          </cell>
          <cell r="J452">
            <v>753166791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</row>
        <row r="453">
          <cell r="A453">
            <v>224005</v>
          </cell>
          <cell r="B453" t="str">
            <v>Utang affiliasi PT Prima Cable Indo</v>
          </cell>
          <cell r="C453" t="str">
            <v>K</v>
          </cell>
          <cell r="D453" t="str">
            <v>NERACA</v>
          </cell>
          <cell r="E453">
            <v>0</v>
          </cell>
          <cell r="F453">
            <v>29973000000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A454">
            <v>224006</v>
          </cell>
          <cell r="B454" t="str">
            <v>Utang affiliasi Lushing Trader</v>
          </cell>
          <cell r="C454" t="str">
            <v>K</v>
          </cell>
          <cell r="D454" t="str">
            <v>NERACA</v>
          </cell>
          <cell r="E454">
            <v>0</v>
          </cell>
          <cell r="F454">
            <v>50750251909</v>
          </cell>
          <cell r="G454">
            <v>0</v>
          </cell>
          <cell r="H454">
            <v>-332572.96999999997</v>
          </cell>
          <cell r="I454">
            <v>0</v>
          </cell>
          <cell r="J454">
            <v>70207050249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</row>
        <row r="455">
          <cell r="A455">
            <v>224007</v>
          </cell>
          <cell r="B455" t="str">
            <v>Utang affiliasi PT Kalpataru Sawit Plantation</v>
          </cell>
          <cell r="C455" t="str">
            <v>K</v>
          </cell>
          <cell r="D455" t="str">
            <v>NERACA</v>
          </cell>
          <cell r="E455">
            <v>0</v>
          </cell>
          <cell r="F455">
            <v>778106043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654199380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A456">
            <v>224008</v>
          </cell>
          <cell r="B456" t="str">
            <v>Utang affiliasi PT Kutai Sawit Plantation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197231538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</row>
        <row r="457">
          <cell r="A457">
            <v>224009</v>
          </cell>
          <cell r="B457" t="str">
            <v>Utang affiliasi PT Kutai Inti Utama</v>
          </cell>
          <cell r="C457" t="str">
            <v>K</v>
          </cell>
          <cell r="D457" t="str">
            <v>NERACA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A458">
            <v>224010</v>
          </cell>
          <cell r="B458" t="str">
            <v>Utang affiliasi PT Mahakam Sawit Plantation</v>
          </cell>
          <cell r="C458" t="str">
            <v>K</v>
          </cell>
          <cell r="D458" t="str">
            <v>NERACA</v>
          </cell>
          <cell r="E458">
            <v>0</v>
          </cell>
          <cell r="F458">
            <v>5410638336.3000002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5452183988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A459">
            <v>224011</v>
          </cell>
          <cell r="B459" t="str">
            <v>Utang affiliasi PT Malaya Sawit Khatulistiwa</v>
          </cell>
          <cell r="C459" t="str">
            <v>K</v>
          </cell>
          <cell r="D459" t="str">
            <v>NERACA</v>
          </cell>
          <cell r="E459">
            <v>0</v>
          </cell>
          <cell r="F459">
            <v>57520023.170000002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</row>
        <row r="460">
          <cell r="A460">
            <v>224012</v>
          </cell>
          <cell r="B460" t="str">
            <v>Utang affiliasi PT Kota Bangun Plantation</v>
          </cell>
          <cell r="C460" t="str">
            <v>K</v>
          </cell>
          <cell r="D460" t="str">
            <v>NERACA</v>
          </cell>
          <cell r="E460">
            <v>0</v>
          </cell>
          <cell r="F460">
            <v>2903385995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>
            <v>224013</v>
          </cell>
          <cell r="B461" t="str">
            <v>Utang affiliasi PT Sawit Khatulistiwa Plantation</v>
          </cell>
          <cell r="C461" t="str">
            <v>K</v>
          </cell>
          <cell r="D461" t="str">
            <v>NERACA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57825000000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</row>
        <row r="462">
          <cell r="A462">
            <v>224014</v>
          </cell>
          <cell r="B462" t="str">
            <v>Utang affiliasi PT Pasir Sawit Plantation</v>
          </cell>
          <cell r="C462" t="str">
            <v>K</v>
          </cell>
          <cell r="D462" t="str">
            <v>NERACA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17500000000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A463">
            <v>224015</v>
          </cell>
          <cell r="B463" t="str">
            <v>Utang affiliasi PT Kalpataru Borneo Semesta</v>
          </cell>
          <cell r="C463" t="str">
            <v>K</v>
          </cell>
          <cell r="D463" t="str">
            <v>NERACA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A464">
            <v>224016</v>
          </cell>
          <cell r="B464" t="str">
            <v>Utang affiliasi PT Kartanegara Inti Utama</v>
          </cell>
          <cell r="C464" t="str">
            <v>K</v>
          </cell>
          <cell r="D464" t="str">
            <v>NERACA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A465">
            <v>224017</v>
          </cell>
          <cell r="B465" t="str">
            <v>Utang affiliasi PT Kalpataru Inti Bersama</v>
          </cell>
          <cell r="C465" t="str">
            <v>K</v>
          </cell>
          <cell r="D465" t="str">
            <v>NERACA</v>
          </cell>
          <cell r="E465">
            <v>0</v>
          </cell>
          <cell r="F465">
            <v>425756665.25</v>
          </cell>
          <cell r="G465">
            <v>0</v>
          </cell>
          <cell r="H465">
            <v>0</v>
          </cell>
          <cell r="I465">
            <v>0</v>
          </cell>
          <cell r="J465">
            <v>459328630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A466">
            <v>224018</v>
          </cell>
          <cell r="B466" t="str">
            <v>Utang affiliasi Global Oils &amp; Grains Pte Ltd</v>
          </cell>
          <cell r="C466" t="str">
            <v>K</v>
          </cell>
          <cell r="D466" t="str">
            <v>NERACA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>
            <v>224019</v>
          </cell>
          <cell r="B467" t="str">
            <v>Utang affiliasi Indoham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A468">
            <v>224020</v>
          </cell>
          <cell r="B468" t="str">
            <v>Utang affiliasi PT Kalpataru Jaya</v>
          </cell>
          <cell r="C468">
            <v>0</v>
          </cell>
          <cell r="D468">
            <v>0</v>
          </cell>
          <cell r="E468">
            <v>0</v>
          </cell>
          <cell r="F468">
            <v>9700000000</v>
          </cell>
          <cell r="G468">
            <v>0</v>
          </cell>
          <cell r="H468">
            <v>0</v>
          </cell>
          <cell r="I468">
            <v>0</v>
          </cell>
          <cell r="J468">
            <v>8800000000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A469">
            <v>224021</v>
          </cell>
          <cell r="B469" t="str">
            <v>Utang affiliasi PT Kumala Sakti Permai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A470">
            <v>224022</v>
          </cell>
          <cell r="B470" t="str">
            <v>Utang affiliasi PT Pasir Khatulistiwa Plantation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>
            <v>224023</v>
          </cell>
          <cell r="B471" t="str">
            <v>Utang affiliasi PT Safir Sawit Plantation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</row>
        <row r="472">
          <cell r="A472">
            <v>224024</v>
          </cell>
          <cell r="B472" t="str">
            <v>Utang affiliasi PT Kamayu Biswa Ardita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</row>
        <row r="473">
          <cell r="A473">
            <v>224025</v>
          </cell>
          <cell r="B473" t="str">
            <v>Utang affiliasi PT Subur Alam Kalimantan Utama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A474">
            <v>224026</v>
          </cell>
          <cell r="B474" t="str">
            <v>Utang affiliasi PT Semoi Prima Lestari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</row>
        <row r="475">
          <cell r="A475">
            <v>224027</v>
          </cell>
          <cell r="B475" t="str">
            <v>Utang affiliasi PT Berkat Sawit Makmur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</row>
        <row r="476">
          <cell r="A476">
            <v>224028</v>
          </cell>
          <cell r="B476" t="str">
            <v>Utang affiliasi PT Sejahtera Karunia Prima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A477">
            <v>224029</v>
          </cell>
          <cell r="B477" t="str">
            <v>Utang affiliasi PT Mapala Sarana Sukses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</row>
        <row r="478">
          <cell r="A478">
            <v>224030</v>
          </cell>
          <cell r="B478" t="str">
            <v>Utang affiliasi PT Kutai Sarana Mandiri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A479">
            <v>224031</v>
          </cell>
          <cell r="B479" t="str">
            <v xml:space="preserve">Utang affiliasi PT 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A480">
            <v>224032</v>
          </cell>
          <cell r="B480" t="str">
            <v xml:space="preserve">Utang affiliasi PT 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</row>
        <row r="481">
          <cell r="A481">
            <v>224033</v>
          </cell>
          <cell r="B481" t="str">
            <v xml:space="preserve">Utang affiliasi PT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A482">
            <v>224034</v>
          </cell>
          <cell r="B482" t="str">
            <v xml:space="preserve">Utang affiliasi PT 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</row>
        <row r="483">
          <cell r="A483">
            <v>224035</v>
          </cell>
          <cell r="B483" t="str">
            <v>Utang affiliasi PT Pelita Andalan Borneo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</row>
        <row r="484">
          <cell r="A484">
            <v>224036</v>
          </cell>
          <cell r="B484" t="str">
            <v>Utang affiliasi PT Kalimantan Prima Jaya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</row>
        <row r="485">
          <cell r="A485">
            <v>224037</v>
          </cell>
          <cell r="B485" t="str">
            <v>Utang affiliasi PT Karunia Subur Mahakam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A486">
            <v>224038</v>
          </cell>
          <cell r="B486" t="str">
            <v>Utang affiliasi PT Karya Perdana Kaltim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</row>
        <row r="487">
          <cell r="A487">
            <v>224039</v>
          </cell>
          <cell r="B487" t="str">
            <v xml:space="preserve">Utang affiliasi PT 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>
            <v>225000</v>
          </cell>
          <cell r="B488" t="str">
            <v>KEWAJIBAN YG MSH HARUS DIPENUHI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</row>
        <row r="489">
          <cell r="A489">
            <v>225001</v>
          </cell>
          <cell r="B489" t="str">
            <v>Kewajiban YMH dipenuhi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>
            <v>230000</v>
          </cell>
          <cell r="B490" t="str">
            <v>KEWAJIBAN JANGKA PANJANG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</row>
        <row r="491">
          <cell r="A491">
            <v>230100</v>
          </cell>
          <cell r="B491" t="str">
            <v>Utang jangka panjang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78058000000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</row>
        <row r="492">
          <cell r="A492">
            <v>230200</v>
          </cell>
          <cell r="B492" t="str">
            <v>Utang pada pemegang saham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</row>
        <row r="493">
          <cell r="A493">
            <v>231000</v>
          </cell>
          <cell r="B493" t="str">
            <v>UTANG PEMBELIAN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A494">
            <v>231004</v>
          </cell>
          <cell r="B494" t="str">
            <v>Utang pembelian PT Mitsui Leasing Capital Indonesia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</row>
        <row r="495">
          <cell r="A495">
            <v>231005</v>
          </cell>
          <cell r="B495" t="str">
            <v>Utang pembelian PT Putra Borneo Nusantara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</row>
        <row r="496">
          <cell r="A496">
            <v>231006</v>
          </cell>
          <cell r="B496" t="str">
            <v>Utang Pembelian PT Toyota Astra Financial Services (Avanza 2 Unit)</v>
          </cell>
          <cell r="C496">
            <v>0</v>
          </cell>
          <cell r="D496">
            <v>0</v>
          </cell>
          <cell r="E496">
            <v>0</v>
          </cell>
          <cell r="F496">
            <v>56296974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A497">
            <v>231007</v>
          </cell>
          <cell r="B497" t="str">
            <v>Utang pembelian CIMB Niaga auto finance</v>
          </cell>
          <cell r="C497">
            <v>0</v>
          </cell>
          <cell r="D497">
            <v>0</v>
          </cell>
          <cell r="E497">
            <v>0</v>
          </cell>
          <cell r="F497">
            <v>31350000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</row>
        <row r="498">
          <cell r="A498">
            <v>240000</v>
          </cell>
          <cell r="B498" t="str">
            <v>HUTANG LAIN-LAIN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A499">
            <v>240101</v>
          </cell>
          <cell r="B499" t="str">
            <v>Utang lain-lain (Navajo Trading Limited)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23636353444</v>
          </cell>
          <cell r="K499">
            <v>0</v>
          </cell>
          <cell r="L499">
            <v>0</v>
          </cell>
          <cell r="M499">
            <v>0</v>
          </cell>
          <cell r="N499">
            <v>2574774000</v>
          </cell>
          <cell r="O499">
            <v>0</v>
          </cell>
          <cell r="P499">
            <v>260000</v>
          </cell>
          <cell r="Q499">
            <v>0</v>
          </cell>
          <cell r="R499">
            <v>0</v>
          </cell>
        </row>
        <row r="500">
          <cell r="A500">
            <v>240102</v>
          </cell>
          <cell r="B500" t="str">
            <v>Utang biaya YMH dibayar</v>
          </cell>
          <cell r="C500">
            <v>0</v>
          </cell>
          <cell r="D500">
            <v>0</v>
          </cell>
          <cell r="E500">
            <v>0</v>
          </cell>
          <cell r="F500">
            <v>4952256799</v>
          </cell>
          <cell r="G500">
            <v>0</v>
          </cell>
          <cell r="H500">
            <v>0</v>
          </cell>
          <cell r="I500">
            <v>0</v>
          </cell>
          <cell r="J500">
            <v>5062627899</v>
          </cell>
          <cell r="K500">
            <v>0</v>
          </cell>
          <cell r="L500">
            <v>0</v>
          </cell>
          <cell r="M500">
            <v>0</v>
          </cell>
          <cell r="N500">
            <v>10570704177.35</v>
          </cell>
          <cell r="O500">
            <v>0</v>
          </cell>
          <cell r="P500">
            <v>1105144.19</v>
          </cell>
          <cell r="Q500">
            <v>0</v>
          </cell>
          <cell r="R500">
            <v>0</v>
          </cell>
        </row>
        <row r="501">
          <cell r="A501">
            <v>240103</v>
          </cell>
          <cell r="B501" t="str">
            <v>Utang lain-lain (Joint Hope Investment Limited)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29586381450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A502">
            <v>240104</v>
          </cell>
          <cell r="B502" t="str">
            <v>Utang biaya bunga YMH dibayar</v>
          </cell>
          <cell r="C502">
            <v>0</v>
          </cell>
          <cell r="D502">
            <v>0</v>
          </cell>
          <cell r="E502">
            <v>0</v>
          </cell>
          <cell r="F502">
            <v>138654649</v>
          </cell>
          <cell r="G502">
            <v>0</v>
          </cell>
          <cell r="H502">
            <v>0</v>
          </cell>
          <cell r="I502">
            <v>0</v>
          </cell>
          <cell r="J502">
            <v>1060289141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</row>
        <row r="503">
          <cell r="A503">
            <v>240105</v>
          </cell>
          <cell r="B503" t="str">
            <v>Biaya YMH dibayar</v>
          </cell>
          <cell r="C503">
            <v>0</v>
          </cell>
          <cell r="D503">
            <v>0</v>
          </cell>
          <cell r="E503">
            <v>0</v>
          </cell>
          <cell r="F503">
            <v>15521669059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26681102733.650002</v>
          </cell>
          <cell r="O503">
            <v>0</v>
          </cell>
          <cell r="P503">
            <v>2807059.73</v>
          </cell>
          <cell r="Q503">
            <v>0</v>
          </cell>
          <cell r="R503">
            <v>0</v>
          </cell>
        </row>
        <row r="504">
          <cell r="A504">
            <v>240200</v>
          </cell>
          <cell r="B504" t="str">
            <v>Utang YMH dibayar (Retensi)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</row>
        <row r="505">
          <cell r="A505">
            <v>240300</v>
          </cell>
          <cell r="B505" t="str">
            <v>Burhanuddin C/A.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137146487198</v>
          </cell>
          <cell r="J505">
            <v>0</v>
          </cell>
          <cell r="K505">
            <v>-14064576786</v>
          </cell>
          <cell r="L505">
            <v>0</v>
          </cell>
          <cell r="M505">
            <v>0</v>
          </cell>
          <cell r="N505">
            <v>5208048000</v>
          </cell>
          <cell r="O505">
            <v>0</v>
          </cell>
          <cell r="P505">
            <v>551700</v>
          </cell>
          <cell r="Q505">
            <v>0</v>
          </cell>
          <cell r="R505">
            <v>0</v>
          </cell>
        </row>
        <row r="506">
          <cell r="A506">
            <v>300000</v>
          </cell>
          <cell r="B506" t="str">
            <v>E K U I T A S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15357867300</v>
          </cell>
          <cell r="O506">
            <v>0</v>
          </cell>
          <cell r="P506">
            <v>1628100</v>
          </cell>
          <cell r="Q506">
            <v>0</v>
          </cell>
          <cell r="R506">
            <v>0</v>
          </cell>
        </row>
        <row r="507">
          <cell r="A507">
            <v>310000</v>
          </cell>
          <cell r="B507" t="str">
            <v>Modal Saham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</row>
        <row r="508">
          <cell r="A508">
            <v>310100</v>
          </cell>
          <cell r="B508" t="str">
            <v>Ir. Burhanuddin</v>
          </cell>
          <cell r="C508">
            <v>0</v>
          </cell>
          <cell r="D508">
            <v>0</v>
          </cell>
          <cell r="E508">
            <v>0</v>
          </cell>
          <cell r="F508">
            <v>9000000000</v>
          </cell>
          <cell r="G508">
            <v>0</v>
          </cell>
          <cell r="H508">
            <v>0</v>
          </cell>
          <cell r="I508">
            <v>0</v>
          </cell>
          <cell r="J508">
            <v>9000000000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</row>
        <row r="509">
          <cell r="A509">
            <v>310200</v>
          </cell>
          <cell r="B509" t="str">
            <v>Ir. Muhammad Ikbal Bey</v>
          </cell>
          <cell r="C509">
            <v>0</v>
          </cell>
          <cell r="D509">
            <v>0</v>
          </cell>
          <cell r="E509">
            <v>0</v>
          </cell>
          <cell r="F509">
            <v>3500000000</v>
          </cell>
          <cell r="G509">
            <v>0</v>
          </cell>
          <cell r="H509">
            <v>0</v>
          </cell>
          <cell r="I509">
            <v>0</v>
          </cell>
          <cell r="J509">
            <v>3500000000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</row>
        <row r="510">
          <cell r="A510">
            <v>320000</v>
          </cell>
          <cell r="B510" t="str">
            <v>Laba awal tahun</v>
          </cell>
          <cell r="C510">
            <v>0</v>
          </cell>
          <cell r="D510">
            <v>0</v>
          </cell>
          <cell r="E510">
            <v>0</v>
          </cell>
          <cell r="F510">
            <v>-3184921159</v>
          </cell>
          <cell r="G510">
            <v>0</v>
          </cell>
          <cell r="H510">
            <v>0</v>
          </cell>
          <cell r="I510">
            <v>0</v>
          </cell>
          <cell r="J510">
            <v>24208677659.380001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A511">
            <v>330000</v>
          </cell>
          <cell r="B511" t="str">
            <v>Laba tahun berjalan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12156109572.380001</v>
          </cell>
          <cell r="L511">
            <v>41730239793.380005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A512">
            <v>400000</v>
          </cell>
          <cell r="B512" t="str">
            <v>P E N D A P A T A N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-302492488.61999893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A513">
            <v>410000</v>
          </cell>
          <cell r="B513" t="str">
            <v>Penjualan Barang Bleaching Earth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A514">
            <v>420000</v>
          </cell>
          <cell r="B514" t="str">
            <v>Penjualan Barang CPO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A515">
            <v>430000</v>
          </cell>
          <cell r="B515" t="str">
            <v>Pendapatan komisi penjualan (brokerage fee)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A516">
            <v>440000</v>
          </cell>
          <cell r="B516" t="str">
            <v>Pendapatan konstruksi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>
            <v>450000</v>
          </cell>
          <cell r="B517" t="str">
            <v>Penjualan bibit kelapa sawit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A518">
            <v>500000</v>
          </cell>
          <cell r="B518" t="str">
            <v>H A R G A   P O K O K   P E N J U A L A N   &amp;   P R O D U K S I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>
            <v>510000</v>
          </cell>
          <cell r="B519" t="str">
            <v>Pemakaian Bahan Baku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A520">
            <v>520000</v>
          </cell>
          <cell r="B520" t="str">
            <v>Tenaga Kerja Langsung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</row>
        <row r="521">
          <cell r="A521">
            <v>530000</v>
          </cell>
          <cell r="B521" t="str">
            <v>Biaya Overhead Pabrik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</row>
        <row r="522">
          <cell r="A522">
            <v>530100</v>
          </cell>
          <cell r="B522" t="str">
            <v>Pembelian bibit kelapa sawit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</row>
        <row r="523">
          <cell r="A523">
            <v>540000</v>
          </cell>
          <cell r="B523" t="str">
            <v>Persediaan Awal Barang dalam Proses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</row>
        <row r="524">
          <cell r="A524">
            <v>550000</v>
          </cell>
          <cell r="B524" t="str">
            <v>Persediaan Akhir Barang dalam Proses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</row>
        <row r="525">
          <cell r="A525">
            <v>560000</v>
          </cell>
          <cell r="B525" t="str">
            <v>Persediaan Awal Barang Jadi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>
            <v>570000</v>
          </cell>
          <cell r="B526" t="str">
            <v>Persediaan Akhir Barang Jadi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A527">
            <v>600000</v>
          </cell>
          <cell r="B527" t="str">
            <v>B I A Y A   U S A H 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</row>
        <row r="528">
          <cell r="A528">
            <v>610000</v>
          </cell>
          <cell r="B528" t="str">
            <v>BIAYA ADMINISTRASI DAN UMUM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A529">
            <v>611000</v>
          </cell>
          <cell r="B529" t="str">
            <v>BIAYA ADMINISTRASI DAN UMUM KANTOR PUSAT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A530">
            <v>611100</v>
          </cell>
          <cell r="B530" t="str">
            <v>Beban  gaji dan tunjangan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A531">
            <v>611101</v>
          </cell>
          <cell r="B531" t="str">
            <v>Beban  honorarium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</row>
        <row r="532">
          <cell r="A532">
            <v>611102</v>
          </cell>
          <cell r="B532" t="str">
            <v>Beban  uang makan (uang saku)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A533">
            <v>611103</v>
          </cell>
          <cell r="B533" t="str">
            <v>Beban  tunjangan sembako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A534">
            <v>611104</v>
          </cell>
          <cell r="B534" t="str">
            <v>Beban  tunjangan kesehatan/medical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</row>
        <row r="535">
          <cell r="A535">
            <v>611105</v>
          </cell>
          <cell r="B535" t="str">
            <v>Beban  transportasi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A536">
            <v>611106</v>
          </cell>
          <cell r="B536" t="str">
            <v>Beban  PPH Psl 21 karyawan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</row>
        <row r="537">
          <cell r="A537">
            <v>611107</v>
          </cell>
          <cell r="B537" t="str">
            <v>Beban  tunjangan pendidikan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>
            <v>611108</v>
          </cell>
          <cell r="B538" t="str">
            <v>Beban  Jamsostek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A539">
            <v>611109</v>
          </cell>
          <cell r="B539" t="str">
            <v>Beban  upah pekerja harian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A540">
            <v>611110</v>
          </cell>
          <cell r="B540" t="str">
            <v>Beban  upah lembur pekerja harian</v>
          </cell>
          <cell r="C540" t="str">
            <v>K</v>
          </cell>
          <cell r="D540" t="str">
            <v>NERACA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A541">
            <v>611111</v>
          </cell>
          <cell r="B541" t="str">
            <v>Beban  catering</v>
          </cell>
          <cell r="C541" t="str">
            <v>K</v>
          </cell>
          <cell r="D541" t="str">
            <v>NERACA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A542">
            <v>611112</v>
          </cell>
          <cell r="B542" t="str">
            <v>Beban  profesional fee</v>
          </cell>
          <cell r="C542" t="str">
            <v>K</v>
          </cell>
          <cell r="D542" t="str">
            <v>NERACA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23636353444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A543">
            <v>611113</v>
          </cell>
          <cell r="B543" t="str">
            <v>Beban  tunjangan pulsa telpon (rek. HP)</v>
          </cell>
          <cell r="C543" t="str">
            <v>K</v>
          </cell>
          <cell r="D543" t="str">
            <v>NERACA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4944377899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A544">
            <v>611114</v>
          </cell>
          <cell r="B544" t="str">
            <v>Beban  THR</v>
          </cell>
          <cell r="C544" t="str">
            <v>K</v>
          </cell>
          <cell r="D544" t="str">
            <v>NERACA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</row>
        <row r="545">
          <cell r="A545">
            <v>611201</v>
          </cell>
          <cell r="B545" t="str">
            <v xml:space="preserve">Beban  ATK </v>
          </cell>
          <cell r="C545" t="str">
            <v>K</v>
          </cell>
          <cell r="D545" t="str">
            <v>NERACA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A546">
            <v>611202</v>
          </cell>
          <cell r="B546" t="str">
            <v>Beban  cetakan dan fotocopy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</row>
        <row r="547">
          <cell r="A547">
            <v>611203</v>
          </cell>
          <cell r="B547" t="str">
            <v>Beban  pos dan meterai</v>
          </cell>
          <cell r="C547" t="str">
            <v>K</v>
          </cell>
          <cell r="D547" t="str">
            <v>NERACA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</row>
        <row r="548">
          <cell r="A548">
            <v>611204</v>
          </cell>
          <cell r="B548" t="str">
            <v>Beban  telpon dan faximile</v>
          </cell>
          <cell r="C548" t="str">
            <v>K</v>
          </cell>
          <cell r="D548" t="str">
            <v>NERACA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A549">
            <v>611205</v>
          </cell>
          <cell r="B549" t="str">
            <v>Beban  rekening listrik</v>
          </cell>
          <cell r="C549" t="str">
            <v>K</v>
          </cell>
          <cell r="D549" t="str">
            <v>NERACA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9000000000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A550">
            <v>611206</v>
          </cell>
          <cell r="B550" t="str">
            <v>Beban  majalah/koran</v>
          </cell>
          <cell r="C550" t="str">
            <v>K</v>
          </cell>
          <cell r="D550" t="str">
            <v>NERACA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3500000000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>
            <v>611207</v>
          </cell>
          <cell r="B551" t="str">
            <v>Beban  rekening air/Pam</v>
          </cell>
          <cell r="C551" t="str">
            <v>K</v>
          </cell>
          <cell r="D551" t="str">
            <v>NERACA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15816824216.15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A552">
            <v>611208</v>
          </cell>
          <cell r="B552" t="str">
            <v>Beban  rekening internet</v>
          </cell>
          <cell r="C552" t="str">
            <v>K</v>
          </cell>
          <cell r="D552" t="str">
            <v>NERACA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</row>
        <row r="553">
          <cell r="A553">
            <v>611209</v>
          </cell>
          <cell r="B553" t="str">
            <v>Beban  rekening TV kabel</v>
          </cell>
          <cell r="C553" t="str">
            <v>K</v>
          </cell>
          <cell r="D553" t="str">
            <v>LABA RUGI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A554">
            <v>611210</v>
          </cell>
          <cell r="B554" t="str">
            <v>Beban  penggunaan AC</v>
          </cell>
          <cell r="C554" t="str">
            <v>K</v>
          </cell>
          <cell r="D554" t="str">
            <v>LABA RUGI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A555">
            <v>611211</v>
          </cell>
          <cell r="B555" t="str">
            <v>Beban  administrasi lainnya</v>
          </cell>
          <cell r="C555" t="str">
            <v>K</v>
          </cell>
          <cell r="D555" t="str">
            <v>LABA RUGI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A556">
            <v>611212</v>
          </cell>
          <cell r="B556" t="str">
            <v>Beban  pengiriman dan pengepakan</v>
          </cell>
          <cell r="C556" t="str">
            <v>K</v>
          </cell>
          <cell r="D556" t="str">
            <v>LABA RUGI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A557">
            <v>611301</v>
          </cell>
          <cell r="B557" t="str">
            <v>Beban  perdin dalam kota</v>
          </cell>
          <cell r="C557" t="str">
            <v>D</v>
          </cell>
          <cell r="D557" t="str">
            <v>LABA RUGI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A558">
            <v>611302</v>
          </cell>
          <cell r="B558" t="str">
            <v>Beban  perdin luar kota</v>
          </cell>
          <cell r="C558" t="str">
            <v>D</v>
          </cell>
          <cell r="D558" t="str">
            <v>LABA RUGI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</row>
        <row r="559">
          <cell r="A559">
            <v>611303</v>
          </cell>
          <cell r="B559" t="str">
            <v>Beban  BBM perdin</v>
          </cell>
          <cell r="C559" t="str">
            <v>D</v>
          </cell>
          <cell r="D559" t="str">
            <v>LABA RUGI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A560">
            <v>611304</v>
          </cell>
          <cell r="B560" t="str">
            <v>Beban  tilang perdin</v>
          </cell>
          <cell r="C560" t="str">
            <v>D</v>
          </cell>
          <cell r="D560" t="str">
            <v>LABA RUGI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A561">
            <v>611305</v>
          </cell>
          <cell r="B561" t="str">
            <v>Beban  tiket perdin</v>
          </cell>
          <cell r="C561" t="str">
            <v>D</v>
          </cell>
          <cell r="D561" t="str">
            <v>LABA RUGI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A562">
            <v>611306</v>
          </cell>
          <cell r="B562" t="str">
            <v>Beban  hotel/akomodasi</v>
          </cell>
          <cell r="C562" t="str">
            <v>D</v>
          </cell>
          <cell r="D562" t="str">
            <v>LABA RUGI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</row>
        <row r="563">
          <cell r="A563">
            <v>611401</v>
          </cell>
          <cell r="B563" t="str">
            <v>Beban  dapur kantor</v>
          </cell>
          <cell r="C563" t="str">
            <v>D</v>
          </cell>
          <cell r="D563" t="str">
            <v>LABA RUGI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A564">
            <v>611402</v>
          </cell>
          <cell r="B564" t="str">
            <v>Beban  rumah tangga kantor lainnya</v>
          </cell>
          <cell r="C564" t="str">
            <v>D</v>
          </cell>
          <cell r="D564" t="str">
            <v>LABA RUGI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</row>
        <row r="565">
          <cell r="A565">
            <v>611501</v>
          </cell>
          <cell r="B565" t="str">
            <v>Beban  pemeliharaan gedung kantor</v>
          </cell>
          <cell r="C565" t="str">
            <v>D</v>
          </cell>
          <cell r="D565" t="str">
            <v>LABA RUGI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>
            <v>611502</v>
          </cell>
          <cell r="B566" t="str">
            <v>Beban  pemeliharaan kendaraan roda 4</v>
          </cell>
          <cell r="C566" t="str">
            <v>D</v>
          </cell>
          <cell r="D566" t="str">
            <v>LABA RUGI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A567">
            <v>611503</v>
          </cell>
          <cell r="B567" t="str">
            <v>Beban  pemeliharaan kendaraan roda 2</v>
          </cell>
          <cell r="C567" t="str">
            <v>D</v>
          </cell>
          <cell r="D567" t="str">
            <v>LABA RUGI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>
            <v>611504</v>
          </cell>
          <cell r="B568" t="str">
            <v>Beban  pemeliharaan peralatan kantor</v>
          </cell>
          <cell r="C568" t="str">
            <v>D</v>
          </cell>
          <cell r="D568" t="str">
            <v>LABA RUGI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A569">
            <v>611505</v>
          </cell>
          <cell r="B569" t="str">
            <v>Beban  pemeliharaan/perbaikan lain-lain</v>
          </cell>
          <cell r="C569" t="str">
            <v>D</v>
          </cell>
          <cell r="D569" t="str">
            <v>LABA RUGI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</row>
        <row r="570">
          <cell r="A570">
            <v>611506</v>
          </cell>
          <cell r="B570" t="str">
            <v>Beban  perlengkapan kantor lain-lain</v>
          </cell>
          <cell r="C570" t="str">
            <v>D</v>
          </cell>
          <cell r="D570" t="str">
            <v>LABA RUGI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A571">
            <v>611507</v>
          </cell>
          <cell r="B571" t="str">
            <v>Beban  perlengkapan mesin</v>
          </cell>
          <cell r="C571" t="str">
            <v>D</v>
          </cell>
          <cell r="D571" t="str">
            <v>LABA RUGI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</row>
        <row r="572">
          <cell r="A572">
            <v>611601</v>
          </cell>
          <cell r="B572" t="str">
            <v>Beban  pajak kendaraan</v>
          </cell>
          <cell r="C572" t="str">
            <v>D</v>
          </cell>
          <cell r="D572" t="str">
            <v>LABA RUGI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A573">
            <v>611602</v>
          </cell>
          <cell r="B573" t="str">
            <v>Beban  perijinan/legal</v>
          </cell>
          <cell r="C573" t="str">
            <v>D</v>
          </cell>
          <cell r="D573" t="str">
            <v>LABA RUGI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</row>
        <row r="574">
          <cell r="A574">
            <v>611603</v>
          </cell>
          <cell r="B574" t="str">
            <v>Beban  sewa gedung kantor</v>
          </cell>
          <cell r="C574" t="str">
            <v>D</v>
          </cell>
          <cell r="D574" t="str">
            <v>LABA RUGI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</row>
        <row r="575">
          <cell r="A575">
            <v>611604</v>
          </cell>
          <cell r="B575" t="str">
            <v>Beban  sewa kendaraan</v>
          </cell>
          <cell r="C575" t="str">
            <v>D</v>
          </cell>
          <cell r="D575" t="str">
            <v>LABA RUGI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</row>
        <row r="576">
          <cell r="A576">
            <v>611605</v>
          </cell>
          <cell r="B576" t="str">
            <v>Beban  sumbangan</v>
          </cell>
          <cell r="C576" t="str">
            <v>D</v>
          </cell>
          <cell r="D576" t="str">
            <v>LABA RUGI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</row>
        <row r="577">
          <cell r="A577">
            <v>611606</v>
          </cell>
          <cell r="B577" t="str">
            <v>Beban  entertainment</v>
          </cell>
          <cell r="C577" t="str">
            <v>D</v>
          </cell>
          <cell r="D577" t="str">
            <v>LABA RUGI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</row>
        <row r="578">
          <cell r="A578">
            <v>611801</v>
          </cell>
          <cell r="B578" t="str">
            <v>Beban  pajak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</row>
        <row r="579">
          <cell r="A579">
            <v>611802</v>
          </cell>
          <cell r="B579" t="str">
            <v>Beban  denda pajak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A580">
            <v>611805</v>
          </cell>
          <cell r="B580" t="str">
            <v>Beban  sertifikat</v>
          </cell>
          <cell r="C580" t="str">
            <v>D</v>
          </cell>
          <cell r="D580" t="str">
            <v>LABA RUGI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</row>
        <row r="581">
          <cell r="A581">
            <v>611806</v>
          </cell>
          <cell r="B581" t="str">
            <v>Beban  asuransi</v>
          </cell>
          <cell r="C581" t="str">
            <v>D</v>
          </cell>
          <cell r="D581" t="str">
            <v>LABA RUGI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A582">
            <v>611807</v>
          </cell>
          <cell r="B582" t="str">
            <v>Beban  appraisal</v>
          </cell>
          <cell r="C582" t="str">
            <v>D</v>
          </cell>
          <cell r="D582" t="str">
            <v>LABA RUGI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</row>
        <row r="583">
          <cell r="A583">
            <v>611808</v>
          </cell>
          <cell r="B583" t="str">
            <v>Beban  surveyor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</row>
        <row r="584">
          <cell r="A584">
            <v>611809</v>
          </cell>
          <cell r="B584" t="str">
            <v>Beban  notaris</v>
          </cell>
          <cell r="C584" t="str">
            <v>D</v>
          </cell>
          <cell r="D584" t="str">
            <v>LABA RUGI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</row>
        <row r="585">
          <cell r="A585">
            <v>611810</v>
          </cell>
          <cell r="B585" t="str">
            <v>Beban  terjemahan dokumen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</row>
        <row r="586">
          <cell r="A586">
            <v>611811</v>
          </cell>
          <cell r="B586" t="str">
            <v>Beban  sewa rumah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</row>
        <row r="587">
          <cell r="A587">
            <v>611812</v>
          </cell>
          <cell r="B587" t="str">
            <v>Beban  arbitration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>
            <v>611813</v>
          </cell>
          <cell r="B588" t="str">
            <v>Beban  konsultan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A589">
            <v>611814</v>
          </cell>
          <cell r="B589" t="str">
            <v>Beban  konstruksi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A590">
            <v>620000</v>
          </cell>
          <cell r="B590" t="str">
            <v>Beban  PROYEK KALTIM</v>
          </cell>
          <cell r="C590" t="str">
            <v>D</v>
          </cell>
          <cell r="D590" t="str">
            <v>LABA RUGI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</row>
        <row r="591">
          <cell r="A591">
            <v>621101</v>
          </cell>
          <cell r="B591" t="str">
            <v>Beban  Gaji dan tunjangan (Pembibitan)</v>
          </cell>
          <cell r="C591" t="str">
            <v>D</v>
          </cell>
          <cell r="D591" t="str">
            <v>LABA RUGI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A592">
            <v>621102</v>
          </cell>
          <cell r="B592" t="str">
            <v>Beban  Honorarium</v>
          </cell>
          <cell r="C592" t="str">
            <v>D</v>
          </cell>
          <cell r="D592" t="str">
            <v>LABA RUGI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</row>
        <row r="593">
          <cell r="A593">
            <v>621103</v>
          </cell>
          <cell r="B593" t="str">
            <v>Beban  Tunjangan Sembako/Natura</v>
          </cell>
          <cell r="C593" t="str">
            <v>D</v>
          </cell>
          <cell r="D593" t="str">
            <v>LABA RUGI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</row>
        <row r="594">
          <cell r="A594">
            <v>621104</v>
          </cell>
          <cell r="B594" t="str">
            <v>Beban  Tunjangan Kesehatan/Medis</v>
          </cell>
          <cell r="C594" t="str">
            <v>D</v>
          </cell>
          <cell r="D594" t="str">
            <v>LABA RUGI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</row>
        <row r="595">
          <cell r="A595">
            <v>621105</v>
          </cell>
          <cell r="B595" t="str">
            <v>Beban  Uang Saku (Makan)</v>
          </cell>
          <cell r="C595" t="str">
            <v>D</v>
          </cell>
          <cell r="D595" t="str">
            <v>LABA RUGI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A596">
            <v>621106</v>
          </cell>
          <cell r="B596" t="str">
            <v>Beban  PPh Pasal 21 Karyawan</v>
          </cell>
          <cell r="C596" t="str">
            <v>D</v>
          </cell>
          <cell r="D596" t="str">
            <v>LABA RUGI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</row>
        <row r="597">
          <cell r="A597">
            <v>621107</v>
          </cell>
          <cell r="B597" t="str">
            <v>Beban  Tunjangan Pendidikan</v>
          </cell>
          <cell r="C597" t="str">
            <v>D</v>
          </cell>
          <cell r="D597" t="str">
            <v>LABA RUGI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A598">
            <v>621108</v>
          </cell>
          <cell r="B598" t="str">
            <v>Beban  Tunjangan Lainnya</v>
          </cell>
          <cell r="C598" t="str">
            <v>D</v>
          </cell>
          <cell r="D598" t="str">
            <v>LABA RUGI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</row>
        <row r="599">
          <cell r="A599">
            <v>621109</v>
          </cell>
          <cell r="B599" t="str">
            <v>Beban  Upah Pekerja Harian</v>
          </cell>
          <cell r="C599" t="str">
            <v>D</v>
          </cell>
          <cell r="D599" t="str">
            <v>LABA RUGI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</row>
        <row r="600">
          <cell r="A600">
            <v>621110</v>
          </cell>
          <cell r="B600" t="str">
            <v>Beban  Upah Lembur Pekerja Harian</v>
          </cell>
          <cell r="C600" t="str">
            <v>D</v>
          </cell>
          <cell r="D600" t="str">
            <v>LABA RUGI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</row>
        <row r="601">
          <cell r="A601">
            <v>621111</v>
          </cell>
          <cell r="B601" t="str">
            <v>Beban  Catering</v>
          </cell>
          <cell r="C601" t="str">
            <v>D</v>
          </cell>
          <cell r="D601" t="str">
            <v>LABA RUGI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</row>
        <row r="602">
          <cell r="A602">
            <v>621112</v>
          </cell>
          <cell r="B602" t="str">
            <v>Beban  Tunjangan Pulsa Telpon (HP)</v>
          </cell>
          <cell r="C602" t="str">
            <v>D</v>
          </cell>
          <cell r="D602" t="str">
            <v>LABA RUGI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A603">
            <v>621113</v>
          </cell>
          <cell r="B603" t="str">
            <v>Beban  Jamsostek</v>
          </cell>
          <cell r="C603" t="str">
            <v>D</v>
          </cell>
          <cell r="D603" t="str">
            <v>LABA RUGI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>
            <v>621114</v>
          </cell>
          <cell r="B604" t="str">
            <v>Beban  THR</v>
          </cell>
          <cell r="C604" t="str">
            <v>D</v>
          </cell>
          <cell r="D604" t="str">
            <v>LABA RUGI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</row>
        <row r="605">
          <cell r="A605">
            <v>621201</v>
          </cell>
          <cell r="B605" t="str">
            <v>Beban  Alat Tulis Kantor (ATK)</v>
          </cell>
          <cell r="C605" t="str">
            <v>D</v>
          </cell>
          <cell r="D605" t="str">
            <v>LABA RUGI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</row>
        <row r="606">
          <cell r="A606">
            <v>621202</v>
          </cell>
          <cell r="B606" t="str">
            <v>Beban  Cetakan dan Fotocopy</v>
          </cell>
          <cell r="C606" t="str">
            <v>D</v>
          </cell>
          <cell r="D606" t="str">
            <v>LABA RUGI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</row>
        <row r="607">
          <cell r="A607">
            <v>621203</v>
          </cell>
          <cell r="B607" t="str">
            <v>Beban  Pos dan Meterai</v>
          </cell>
          <cell r="C607" t="str">
            <v>D</v>
          </cell>
          <cell r="D607" t="str">
            <v>LABA RUGI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A608">
            <v>621204</v>
          </cell>
          <cell r="B608" t="str">
            <v>Beban  Telpon dan Faximile</v>
          </cell>
          <cell r="C608" t="str">
            <v>D</v>
          </cell>
          <cell r="D608" t="str">
            <v>LABA RUGI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</row>
        <row r="609">
          <cell r="A609">
            <v>621205</v>
          </cell>
          <cell r="B609" t="str">
            <v>Beban  Rekening Listrik - PLN</v>
          </cell>
          <cell r="C609" t="str">
            <v>D</v>
          </cell>
          <cell r="D609" t="str">
            <v>LABA RUGI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A610">
            <v>621206</v>
          </cell>
          <cell r="B610" t="str">
            <v>Beban  Majalah (Koran)</v>
          </cell>
          <cell r="C610" t="str">
            <v>D</v>
          </cell>
          <cell r="D610" t="str">
            <v>LABA RUGI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</row>
        <row r="611">
          <cell r="A611">
            <v>621207</v>
          </cell>
          <cell r="B611" t="str">
            <v>Beban  Rekening Air (PAM)</v>
          </cell>
          <cell r="C611" t="str">
            <v>D</v>
          </cell>
          <cell r="D611" t="str">
            <v>LABA RUGI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>
            <v>621208</v>
          </cell>
          <cell r="B612" t="str">
            <v>Beban  Rekening Internet</v>
          </cell>
          <cell r="C612" t="str">
            <v>D</v>
          </cell>
          <cell r="D612" t="str">
            <v>LABA RUGI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>
            <v>621209</v>
          </cell>
          <cell r="B613" t="str">
            <v>Beban  Rekening TV Kabel</v>
          </cell>
          <cell r="C613" t="str">
            <v>D</v>
          </cell>
          <cell r="D613" t="str">
            <v>LABA RUGI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A614">
            <v>621210</v>
          </cell>
          <cell r="B614" t="str">
            <v>Beban  Penggunaan AC</v>
          </cell>
          <cell r="C614" t="str">
            <v>D</v>
          </cell>
          <cell r="D614" t="str">
            <v>LABA RUGI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</row>
        <row r="615">
          <cell r="A615">
            <v>621211</v>
          </cell>
          <cell r="B615" t="str">
            <v>Beban  Administrasi Lainnya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A616">
            <v>621301</v>
          </cell>
          <cell r="B616" t="str">
            <v>Beban  Perjalanan Dinas Dalam Kota</v>
          </cell>
          <cell r="C616" t="str">
            <v>D</v>
          </cell>
          <cell r="D616" t="str">
            <v>LABA RUGI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</row>
        <row r="617">
          <cell r="A617">
            <v>621302</v>
          </cell>
          <cell r="B617" t="str">
            <v>Beban  Perjalanan Dinas Luar Kota</v>
          </cell>
          <cell r="C617" t="str">
            <v>D</v>
          </cell>
          <cell r="D617" t="str">
            <v>LABA RUGI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A618">
            <v>621303</v>
          </cell>
          <cell r="B618" t="str">
            <v>Beban  Perjalanan Dinas - BBM</v>
          </cell>
          <cell r="C618" t="str">
            <v>D</v>
          </cell>
          <cell r="D618" t="str">
            <v>LABA RUGI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A619">
            <v>621304</v>
          </cell>
          <cell r="B619" t="str">
            <v xml:space="preserve">Beban  Perjalanan Dinas - Tilang Pelanggaran Lalin </v>
          </cell>
          <cell r="C619" t="str">
            <v>D</v>
          </cell>
          <cell r="D619" t="str">
            <v>LABA RUGI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</row>
        <row r="620">
          <cell r="A620">
            <v>621305</v>
          </cell>
          <cell r="B620" t="str">
            <v>Beban  Perjalanan Dinas - Tiket</v>
          </cell>
          <cell r="C620" t="str">
            <v>D</v>
          </cell>
          <cell r="D620" t="str">
            <v>LABA RUGI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</row>
        <row r="621">
          <cell r="A621">
            <v>621306</v>
          </cell>
          <cell r="B621" t="str">
            <v>Beban  Hotel (Akomodasi)</v>
          </cell>
          <cell r="C621" t="str">
            <v>D</v>
          </cell>
          <cell r="D621" t="str">
            <v>LABA RUGI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</row>
        <row r="622">
          <cell r="A622">
            <v>621401</v>
          </cell>
          <cell r="B622" t="str">
            <v>Beban  Dapur Kantor</v>
          </cell>
          <cell r="C622" t="str">
            <v>D</v>
          </cell>
          <cell r="D622" t="str">
            <v>LABA RUGI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A623">
            <v>621402</v>
          </cell>
          <cell r="B623" t="str">
            <v>Beban  Rumah Tangga Kantor Lainnya</v>
          </cell>
          <cell r="C623" t="str">
            <v>D</v>
          </cell>
          <cell r="D623" t="str">
            <v>LABA RUGI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>
            <v>621501</v>
          </cell>
          <cell r="B624" t="str">
            <v>Beban  Pemeliharaan Gedung Kantor</v>
          </cell>
          <cell r="C624" t="str">
            <v>D</v>
          </cell>
          <cell r="D624" t="str">
            <v>LABA RUGI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</row>
        <row r="625">
          <cell r="A625">
            <v>621502</v>
          </cell>
          <cell r="B625" t="str">
            <v>Beban  Pemeliharan Kendaraan Roda 4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A626">
            <v>621503</v>
          </cell>
          <cell r="B626" t="str">
            <v>Beban  Pemeliharan Kendaraan Roda 2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</row>
        <row r="627">
          <cell r="A627">
            <v>621504</v>
          </cell>
          <cell r="B627" t="str">
            <v>Beban  Pemeliharaan Peralatan Kantor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A628">
            <v>621505</v>
          </cell>
          <cell r="B628" t="str">
            <v>Beban  Pemeliharaan/Perbaikan Lainnya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</row>
        <row r="629">
          <cell r="A629">
            <v>621506</v>
          </cell>
          <cell r="B629" t="str">
            <v>Beban  Perlengkapan Kantor Lainnya</v>
          </cell>
          <cell r="C629" t="str">
            <v>D</v>
          </cell>
          <cell r="D629" t="str">
            <v>LABA RUGI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A630">
            <v>621507</v>
          </cell>
          <cell r="B630" t="str">
            <v>Beban  Pemeliharaan/Perbaikan mesin</v>
          </cell>
          <cell r="C630" t="str">
            <v>D</v>
          </cell>
          <cell r="D630" t="str">
            <v>LABA RUGI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A631">
            <v>621601</v>
          </cell>
          <cell r="B631" t="str">
            <v>Beban  Pajak Kendaraan</v>
          </cell>
          <cell r="C631" t="str">
            <v>D</v>
          </cell>
          <cell r="D631" t="str">
            <v>LABA RUGI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A632">
            <v>621602</v>
          </cell>
          <cell r="B632" t="str">
            <v>Beban  Perizinan (Legal)</v>
          </cell>
          <cell r="C632" t="str">
            <v>D</v>
          </cell>
          <cell r="D632" t="str">
            <v>LABA RUGI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A633">
            <v>621603</v>
          </cell>
          <cell r="B633" t="str">
            <v>Beban  Konsultan</v>
          </cell>
          <cell r="C633" t="str">
            <v>D</v>
          </cell>
          <cell r="D633" t="str">
            <v>LABA RUGI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A634">
            <v>621604</v>
          </cell>
          <cell r="B634" t="str">
            <v>Beban  Rapat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A635">
            <v>621605</v>
          </cell>
          <cell r="B635" t="str">
            <v>Beban  Sewa Kendaraan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A636">
            <v>621606</v>
          </cell>
          <cell r="B636" t="str">
            <v>Beban  Entertainment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>
            <v>621607</v>
          </cell>
          <cell r="B637" t="str">
            <v>Beban  Sumbangan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>
            <v>621608</v>
          </cell>
          <cell r="B638" t="str">
            <v>Beban  Foto Satelite Dll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A639">
            <v>621609</v>
          </cell>
          <cell r="B639" t="str">
            <v>Beban  Studi Kelayakan</v>
          </cell>
          <cell r="C639" t="str">
            <v>D</v>
          </cell>
          <cell r="D639" t="str">
            <v>LABA RUGI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>
            <v>621610</v>
          </cell>
          <cell r="B640" t="str">
            <v>Beban  Amdal</v>
          </cell>
          <cell r="C640" t="str">
            <v>D</v>
          </cell>
          <cell r="D640" t="str">
            <v>LABA RUGI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</row>
        <row r="641">
          <cell r="A641">
            <v>621611</v>
          </cell>
          <cell r="B641" t="str">
            <v>Biya Peta Satelite, Peta Dll</v>
          </cell>
          <cell r="C641" t="str">
            <v>D</v>
          </cell>
          <cell r="D641" t="str">
            <v>LABA RUGI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</row>
        <row r="642">
          <cell r="A642">
            <v>621612</v>
          </cell>
          <cell r="B642" t="str">
            <v>Beban  Survey Lokasi Dll</v>
          </cell>
          <cell r="C642" t="str">
            <v>D</v>
          </cell>
          <cell r="D642" t="str">
            <v>LABA RUGI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A643">
            <v>621613</v>
          </cell>
          <cell r="B643" t="str">
            <v>Beban  Ijin Lokasi</v>
          </cell>
          <cell r="C643" t="str">
            <v>D</v>
          </cell>
          <cell r="D643" t="str">
            <v>LABA RUGI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A644">
            <v>621614</v>
          </cell>
          <cell r="B644" t="str">
            <v>Beban  Logistik</v>
          </cell>
          <cell r="C644" t="str">
            <v>D</v>
          </cell>
          <cell r="D644" t="str">
            <v>LABA RUGI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A645">
            <v>621615</v>
          </cell>
          <cell r="B645" t="str">
            <v>Beban  Terjemahan Dokumen</v>
          </cell>
          <cell r="C645" t="str">
            <v>D</v>
          </cell>
          <cell r="D645" t="str">
            <v>LABA RUGI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A646">
            <v>621616</v>
          </cell>
          <cell r="B646" t="str">
            <v>Beban  Sewa Gedung Kantor</v>
          </cell>
          <cell r="C646" t="str">
            <v>D</v>
          </cell>
          <cell r="D646" t="str">
            <v>LABA RUGI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A647">
            <v>621617</v>
          </cell>
          <cell r="B647" t="str">
            <v>Beban  Perintisan Lokasi Kebun</v>
          </cell>
          <cell r="C647" t="str">
            <v>D</v>
          </cell>
          <cell r="D647" t="str">
            <v>LABA RUGI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</row>
        <row r="648">
          <cell r="A648">
            <v>621618</v>
          </cell>
          <cell r="B648" t="str">
            <v>Beban  Monitoring</v>
          </cell>
          <cell r="C648" t="str">
            <v>D</v>
          </cell>
          <cell r="D648" t="str">
            <v>LABA RUGI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>
            <v>621619</v>
          </cell>
          <cell r="B649" t="str">
            <v>Beban  Operasional</v>
          </cell>
          <cell r="C649" t="str">
            <v>D</v>
          </cell>
          <cell r="D649" t="str">
            <v>LABA RUGI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</row>
        <row r="650">
          <cell r="A650">
            <v>621620</v>
          </cell>
          <cell r="B650" t="str">
            <v>Beban  Sosialisasi</v>
          </cell>
          <cell r="C650" t="str">
            <v>D</v>
          </cell>
          <cell r="D650" t="str">
            <v>LABA RUGI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A651">
            <v>621621</v>
          </cell>
          <cell r="B651" t="str">
            <v>Beban  Inventarisasi Lahan</v>
          </cell>
          <cell r="C651" t="str">
            <v>D</v>
          </cell>
          <cell r="D651" t="str">
            <v>LABA RUGI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</row>
        <row r="652">
          <cell r="A652">
            <v>621622</v>
          </cell>
          <cell r="B652" t="str">
            <v>Beban  Pemasangan Patok Pagar</v>
          </cell>
          <cell r="C652" t="str">
            <v>D</v>
          </cell>
          <cell r="D652" t="str">
            <v>LABA RUGI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</row>
        <row r="653">
          <cell r="A653">
            <v>621623</v>
          </cell>
          <cell r="B653" t="str">
            <v>Beban  Sewa Rumah</v>
          </cell>
          <cell r="C653" t="str">
            <v>D</v>
          </cell>
          <cell r="D653" t="str">
            <v>LABA RUGI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>
            <v>621624</v>
          </cell>
          <cell r="B654" t="str">
            <v>Beban  IPK (Ijin Pemanfaatan Kayu)</v>
          </cell>
          <cell r="C654" t="str">
            <v>D</v>
          </cell>
          <cell r="D654" t="str">
            <v>LABA RUGI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>
            <v>621625</v>
          </cell>
          <cell r="B655" t="str">
            <v>Beban  Pengurusan HGU</v>
          </cell>
          <cell r="C655" t="str">
            <v>D</v>
          </cell>
          <cell r="D655" t="str">
            <v>LABA RUGI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A656">
            <v>621626</v>
          </cell>
          <cell r="B656" t="str">
            <v>Beban  Identifikasi dan Inventarisasi Tanam Tumbuh</v>
          </cell>
          <cell r="C656" t="str">
            <v>D</v>
          </cell>
          <cell r="D656" t="str">
            <v>LABA RUGI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A657">
            <v>621627</v>
          </cell>
          <cell r="B657" t="str">
            <v>Beban  Pengukuran Bidang Tanah (Kadastral)</v>
          </cell>
          <cell r="C657" t="str">
            <v>D</v>
          </cell>
          <cell r="D657" t="str">
            <v>LABA RUGI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A658">
            <v>621628</v>
          </cell>
          <cell r="B658" t="str">
            <v>Beban  MOU</v>
          </cell>
          <cell r="C658" t="str">
            <v>D</v>
          </cell>
          <cell r="D658" t="str">
            <v>LABA RUGI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A659">
            <v>621629</v>
          </cell>
          <cell r="B659" t="str">
            <v>Beban  Perlengkapan Lapangan</v>
          </cell>
          <cell r="C659" t="str">
            <v>D</v>
          </cell>
          <cell r="D659" t="str">
            <v>LABA RUGI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A660">
            <v>621630</v>
          </cell>
          <cell r="B660" t="str">
            <v>Beban  Land Clearing</v>
          </cell>
          <cell r="C660" t="str">
            <v>D</v>
          </cell>
          <cell r="D660" t="str">
            <v>LABA RUGI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A661">
            <v>621631</v>
          </cell>
          <cell r="B661" t="str">
            <v>Beban  Ka. Andal</v>
          </cell>
          <cell r="C661" t="str">
            <v>D</v>
          </cell>
          <cell r="D661" t="str">
            <v>LABA RUGI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A662">
            <v>621632</v>
          </cell>
          <cell r="B662" t="str">
            <v>Beban  Pengukuran</v>
          </cell>
          <cell r="C662" t="str">
            <v>D</v>
          </cell>
          <cell r="D662" t="str">
            <v>LABA RUGI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</row>
        <row r="663">
          <cell r="A663">
            <v>621633</v>
          </cell>
          <cell r="B663" t="str">
            <v>Beban  Identifikasi Lahan</v>
          </cell>
          <cell r="C663" t="str">
            <v>D</v>
          </cell>
          <cell r="D663" t="str">
            <v>LABA RUGI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</row>
        <row r="664">
          <cell r="A664">
            <v>621634</v>
          </cell>
          <cell r="B664" t="str">
            <v>Beban  pelepasan hak pengolahan lahan</v>
          </cell>
          <cell r="C664" t="str">
            <v>D</v>
          </cell>
          <cell r="D664" t="str">
            <v>LABA RUGI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</row>
        <row r="665">
          <cell r="A665">
            <v>621635</v>
          </cell>
          <cell r="B665" t="str">
            <v>Beban  Tim Pra Panitia B</v>
          </cell>
          <cell r="C665" t="str">
            <v>D</v>
          </cell>
          <cell r="D665" t="str">
            <v>LABA RUGI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A666">
            <v>621636</v>
          </cell>
          <cell r="B666" t="str">
            <v>Beban  Tim Panitia B</v>
          </cell>
          <cell r="C666" t="str">
            <v>D</v>
          </cell>
          <cell r="D666" t="str">
            <v>LABA RUGI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A667">
            <v>621637</v>
          </cell>
          <cell r="B667" t="str">
            <v>Beban  Pengurusan Pembebasan Lahan</v>
          </cell>
          <cell r="C667" t="str">
            <v>D</v>
          </cell>
          <cell r="D667" t="str">
            <v>LABA RUGI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</row>
        <row r="668">
          <cell r="A668">
            <v>621638</v>
          </cell>
          <cell r="B668" t="str">
            <v>Beban  Kompensasi Pembebasan Lahan</v>
          </cell>
          <cell r="C668" t="str">
            <v>D</v>
          </cell>
          <cell r="D668" t="str">
            <v>LABA RUGI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A669">
            <v>621639</v>
          </cell>
          <cell r="B669" t="str">
            <v>Beban  Take Over</v>
          </cell>
          <cell r="C669" t="str">
            <v>D</v>
          </cell>
          <cell r="D669" t="str">
            <v>LABA RUGI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A670">
            <v>621640</v>
          </cell>
          <cell r="B670" t="str">
            <v>Beban  Pra Kadastral</v>
          </cell>
          <cell r="C670" t="str">
            <v>D</v>
          </cell>
          <cell r="D670" t="str">
            <v>LABA RUGI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A671">
            <v>621641</v>
          </cell>
          <cell r="B671" t="str">
            <v>Beban  Bloking Area</v>
          </cell>
          <cell r="C671" t="str">
            <v>D</v>
          </cell>
          <cell r="D671" t="str">
            <v>LABA RUGI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A672">
            <v>621642</v>
          </cell>
          <cell r="B672" t="str">
            <v>Beban  SKIP</v>
          </cell>
          <cell r="C672" t="str">
            <v>D</v>
          </cell>
          <cell r="D672" t="str">
            <v>LABA RUGI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A673">
            <v>621643</v>
          </cell>
          <cell r="B673" t="str">
            <v>Beban  Analisa Sample</v>
          </cell>
          <cell r="C673" t="str">
            <v>D</v>
          </cell>
          <cell r="D673" t="str">
            <v>LABA RUGI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A674">
            <v>621644</v>
          </cell>
          <cell r="B674" t="str">
            <v>Beban  Andal RKL &amp; RPL</v>
          </cell>
          <cell r="C674" t="str">
            <v>D</v>
          </cell>
          <cell r="D674" t="str">
            <v>LABA RUGI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A675">
            <v>621645</v>
          </cell>
          <cell r="B675" t="str">
            <v>Beban  Pembuatan Papan Nama</v>
          </cell>
          <cell r="C675" t="str">
            <v>D</v>
          </cell>
          <cell r="D675" t="str">
            <v>LABA RUGI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>
            <v>621646</v>
          </cell>
          <cell r="B676" t="str">
            <v>Beban  Pemakaian Alat Berat</v>
          </cell>
          <cell r="C676" t="str">
            <v>D</v>
          </cell>
          <cell r="D676" t="str">
            <v>LABA RUGI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A677">
            <v>621647</v>
          </cell>
          <cell r="B677" t="str">
            <v>Beban  Peta Kadastral</v>
          </cell>
          <cell r="C677" t="str">
            <v>D</v>
          </cell>
          <cell r="D677" t="str">
            <v>LABA RUGI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A678">
            <v>621648</v>
          </cell>
          <cell r="B678" t="str">
            <v>Beban  Pengukuran Enclave Bidang Tanah</v>
          </cell>
          <cell r="C678" t="str">
            <v>D</v>
          </cell>
          <cell r="D678" t="str">
            <v>LABA RUGI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A679">
            <v>621649</v>
          </cell>
          <cell r="B679" t="str">
            <v>Beban  Operasional Farm Traktor</v>
          </cell>
          <cell r="C679" t="str">
            <v>D</v>
          </cell>
          <cell r="D679" t="str">
            <v>LABA RUGI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>
            <v>621650</v>
          </cell>
          <cell r="B680" t="str">
            <v>Beban  Pengurusan BLPB Migas/BPN</v>
          </cell>
          <cell r="C680" t="str">
            <v>D</v>
          </cell>
          <cell r="D680" t="str">
            <v>LABA RUGI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A681">
            <v>621651</v>
          </cell>
          <cell r="B681" t="str">
            <v>Beban  BBM Mesin Pompa</v>
          </cell>
          <cell r="C681" t="str">
            <v>D</v>
          </cell>
          <cell r="D681" t="str">
            <v>LABA RUGI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</row>
        <row r="682">
          <cell r="A682">
            <v>621652</v>
          </cell>
          <cell r="B682" t="str">
            <v>Beban  Penatagunaan Tanah dan Amdal</v>
          </cell>
          <cell r="C682" t="str">
            <v>D</v>
          </cell>
          <cell r="D682" t="str">
            <v>LABA RUGI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</row>
        <row r="683">
          <cell r="A683">
            <v>621653</v>
          </cell>
          <cell r="B683" t="str">
            <v>Beban  Pembuatan Aspek TGT</v>
          </cell>
          <cell r="C683" t="str">
            <v>D</v>
          </cell>
          <cell r="D683" t="str">
            <v>LABA RUGI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</row>
        <row r="684">
          <cell r="A684">
            <v>621654</v>
          </cell>
          <cell r="B684" t="str">
            <v>Beban  PPAN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A685">
            <v>621655</v>
          </cell>
          <cell r="B685" t="str">
            <v>Beban  perlengkapan perkebunan</v>
          </cell>
          <cell r="C685" t="str">
            <v>D</v>
          </cell>
          <cell r="D685" t="str">
            <v>LABA RUGI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A686">
            <v>621656</v>
          </cell>
          <cell r="B686" t="str">
            <v>Beban  BBM untuk genset</v>
          </cell>
          <cell r="C686" t="str">
            <v>D</v>
          </cell>
          <cell r="D686" t="str">
            <v>LABA RUGI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A687">
            <v>621657</v>
          </cell>
          <cell r="B687" t="str">
            <v>Beban  Pembuatan Pos Jaga/Barak/Gudang/Jalan/Jembatan</v>
          </cell>
          <cell r="C687" t="str">
            <v>D</v>
          </cell>
          <cell r="D687" t="str">
            <v>LABA RUGI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>
            <v>621658</v>
          </cell>
          <cell r="B688" t="str">
            <v>Beban  Pembelian Polybag</v>
          </cell>
          <cell r="C688" t="str">
            <v>D</v>
          </cell>
          <cell r="D688" t="str">
            <v>LABA RUGI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</row>
        <row r="689">
          <cell r="A689">
            <v>621659</v>
          </cell>
          <cell r="B689" t="str">
            <v>Beban  Pembelian Bibit</v>
          </cell>
          <cell r="C689" t="str">
            <v>D</v>
          </cell>
          <cell r="D689" t="str">
            <v>LABA RUGI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</row>
        <row r="690">
          <cell r="A690">
            <v>621660</v>
          </cell>
          <cell r="B690" t="str">
            <v>Beban  Pembelian Pupuk dan obat-obatn</v>
          </cell>
          <cell r="C690" t="str">
            <v>D</v>
          </cell>
          <cell r="D690" t="str">
            <v>LABA RUGI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A691">
            <v>621661</v>
          </cell>
          <cell r="B691" t="str">
            <v>Beban  BBM Traktor</v>
          </cell>
          <cell r="C691" t="str">
            <v>D</v>
          </cell>
          <cell r="D691" t="str">
            <v>LABA RUGI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A692">
            <v>621662</v>
          </cell>
          <cell r="B692" t="str">
            <v>Beban  Survey Blok Design (SBD)</v>
          </cell>
          <cell r="C692" t="str">
            <v>D</v>
          </cell>
          <cell r="D692" t="str">
            <v>LABA RUGI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</row>
        <row r="693">
          <cell r="A693">
            <v>621663</v>
          </cell>
          <cell r="B693" t="str">
            <v>Beban  Aktuaria (Penilai)</v>
          </cell>
          <cell r="C693" t="str">
            <v>D</v>
          </cell>
          <cell r="D693" t="str">
            <v>LABA RUGI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A694">
            <v>621701</v>
          </cell>
          <cell r="B694" t="str">
            <v>Beban  Administrasi Bank</v>
          </cell>
          <cell r="C694" t="str">
            <v>D</v>
          </cell>
          <cell r="D694" t="str">
            <v>LABA RUGI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A695">
            <v>621702</v>
          </cell>
          <cell r="B695" t="str">
            <v>Beban  Administrasi Bank Lainnya</v>
          </cell>
          <cell r="C695" t="str">
            <v>D</v>
          </cell>
          <cell r="D695" t="str">
            <v>LABA RUGI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A696">
            <v>621801</v>
          </cell>
          <cell r="B696" t="str">
            <v>Beban  Pengurusan Surat-surat Berharga</v>
          </cell>
          <cell r="C696" t="str">
            <v>D</v>
          </cell>
          <cell r="D696" t="str">
            <v>LABA RUGI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A697">
            <v>621802</v>
          </cell>
          <cell r="B697" t="str">
            <v>Beban  Pajak</v>
          </cell>
          <cell r="C697" t="str">
            <v>D</v>
          </cell>
          <cell r="D697" t="str">
            <v>LABA RUGI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A698">
            <v>621803</v>
          </cell>
          <cell r="B698" t="str">
            <v>Beban  Golf Direksi</v>
          </cell>
          <cell r="C698" t="str">
            <v>D</v>
          </cell>
          <cell r="D698" t="str">
            <v>LABA RUGI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A699">
            <v>621804</v>
          </cell>
          <cell r="B699" t="str">
            <v>Beban  BPHTB</v>
          </cell>
          <cell r="C699" t="str">
            <v>D</v>
          </cell>
          <cell r="D699" t="str">
            <v>LABA RUGI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A700">
            <v>621901</v>
          </cell>
          <cell r="B700" t="str">
            <v>Beban  penyusutan - bangunan</v>
          </cell>
          <cell r="C700" t="str">
            <v>D</v>
          </cell>
          <cell r="D700" t="str">
            <v>LABA RUGI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A701">
            <v>621902</v>
          </cell>
          <cell r="B701" t="str">
            <v>Beban  penyusutan - mesin</v>
          </cell>
          <cell r="C701" t="str">
            <v>D</v>
          </cell>
          <cell r="D701" t="str">
            <v>LABA RUGI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A702">
            <v>621903</v>
          </cell>
          <cell r="B702" t="str">
            <v xml:space="preserve">Beban  penyusutan - kendaraan </v>
          </cell>
          <cell r="C702" t="str">
            <v>D</v>
          </cell>
          <cell r="D702" t="str">
            <v>LABA RUGI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A703">
            <v>621904</v>
          </cell>
          <cell r="B703" t="str">
            <v>Beban  penyusutan - kendaraan roda 2</v>
          </cell>
          <cell r="C703" t="str">
            <v>D</v>
          </cell>
          <cell r="D703" t="str">
            <v>LABA RUGI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</row>
        <row r="704">
          <cell r="A704">
            <v>621905</v>
          </cell>
          <cell r="B704" t="str">
            <v>Beban  penyusutan - peralatan kantor</v>
          </cell>
          <cell r="C704" t="str">
            <v>D</v>
          </cell>
          <cell r="D704" t="str">
            <v>LABA RUGI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A705">
            <v>621906</v>
          </cell>
          <cell r="B705" t="str">
            <v>Beban  penyusutan - mess equipment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A706">
            <v>622000</v>
          </cell>
          <cell r="B706" t="str">
            <v>Beban  Pembangunan Kebun</v>
          </cell>
          <cell r="C706" t="str">
            <v>D</v>
          </cell>
          <cell r="D706" t="str">
            <v>LABA RUGI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</row>
        <row r="707">
          <cell r="A707">
            <v>622101</v>
          </cell>
          <cell r="B707" t="str">
            <v>Beban  Pembangunan Kebun (Kutai IU)</v>
          </cell>
          <cell r="C707" t="str">
            <v>D</v>
          </cell>
          <cell r="D707" t="str">
            <v>LABA RUGI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A708">
            <v>622102</v>
          </cell>
          <cell r="B708" t="str">
            <v>Beban  Operasional Development (Kutai IU)</v>
          </cell>
          <cell r="C708" t="str">
            <v>D</v>
          </cell>
          <cell r="D708" t="str">
            <v>LABA RUGI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A709">
            <v>622103</v>
          </cell>
          <cell r="B709" t="str">
            <v>Beban  Operasional General Charges (Kutai IU)</v>
          </cell>
          <cell r="C709" t="str">
            <v>D</v>
          </cell>
          <cell r="D709" t="str">
            <v>LABA RUGI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A710">
            <v>622104</v>
          </cell>
          <cell r="B710" t="str">
            <v>Beban  Operasional Capital Exp. (Kutai IU)</v>
          </cell>
          <cell r="C710" t="str">
            <v>D</v>
          </cell>
          <cell r="D710" t="str">
            <v>LABA RUGI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A711">
            <v>622105</v>
          </cell>
          <cell r="B711" t="str">
            <v>Beban  Operasional Dev- Bibit (Kutai IU)</v>
          </cell>
          <cell r="C711" t="str">
            <v>D</v>
          </cell>
          <cell r="D711" t="str">
            <v>LABA RUGI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</row>
        <row r="712">
          <cell r="A712">
            <v>622106</v>
          </cell>
          <cell r="B712" t="str">
            <v>Beban  Operasional Dev- Gaji Pembibitan (Kutai IU)</v>
          </cell>
          <cell r="C712" t="str">
            <v>D</v>
          </cell>
          <cell r="D712" t="str">
            <v>LABA RUGI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</row>
        <row r="713">
          <cell r="A713">
            <v>622107</v>
          </cell>
          <cell r="B713" t="str">
            <v>Beban  Operasional Dev- Land Clearing/alat berat (Kutai IU)</v>
          </cell>
          <cell r="C713" t="str">
            <v>D</v>
          </cell>
          <cell r="D713" t="str">
            <v>LABA RUGI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A714">
            <v>622108</v>
          </cell>
          <cell r="B714" t="str">
            <v>Beban  Operasional Dev- Pupuk dan Obat-obatan (Kutai IU)</v>
          </cell>
          <cell r="C714" t="str">
            <v>D</v>
          </cell>
          <cell r="D714" t="str">
            <v>LABA RUGI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</row>
        <row r="715">
          <cell r="A715">
            <v>622109</v>
          </cell>
          <cell r="B715" t="str">
            <v>Beban  Operasional Dev- Polybag (Kutai IU)</v>
          </cell>
          <cell r="C715" t="str">
            <v>D</v>
          </cell>
          <cell r="D715" t="str">
            <v>LABA RUGI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A716">
            <v>622110</v>
          </cell>
          <cell r="B716" t="str">
            <v>Beban  Operasional Dev- Plasma (Kutai IU)</v>
          </cell>
          <cell r="C716" t="str">
            <v>D</v>
          </cell>
          <cell r="D716" t="str">
            <v>LABA RUGI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</row>
        <row r="717">
          <cell r="A717">
            <v>622111</v>
          </cell>
          <cell r="B717" t="str">
            <v>Beban  Operasional Dev- (Kutai IU)</v>
          </cell>
          <cell r="C717" t="str">
            <v>D</v>
          </cell>
          <cell r="D717" t="str">
            <v>LABA RUGI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A718">
            <v>622201</v>
          </cell>
          <cell r="B718" t="str">
            <v>Beban  Pembangunan Kebun (Kutai SP)</v>
          </cell>
          <cell r="C718" t="str">
            <v>D</v>
          </cell>
          <cell r="D718" t="str">
            <v>LABA RUGI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</row>
        <row r="719">
          <cell r="A719">
            <v>622202</v>
          </cell>
          <cell r="B719" t="str">
            <v>Beban  Operasional Development (Kutai SP)</v>
          </cell>
          <cell r="C719" t="str">
            <v>D</v>
          </cell>
          <cell r="D719" t="str">
            <v>LABA RUGI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A720">
            <v>622203</v>
          </cell>
          <cell r="B720" t="str">
            <v>Beban  Operasional General Charges (Kutai SP)</v>
          </cell>
          <cell r="C720" t="str">
            <v>D</v>
          </cell>
          <cell r="D720" t="str">
            <v>LABA RUGI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A721">
            <v>622204</v>
          </cell>
          <cell r="B721" t="str">
            <v>Beban  Operasional Capital Exp. (Kutai SP)</v>
          </cell>
          <cell r="C721" t="str">
            <v>D</v>
          </cell>
          <cell r="D721" t="str">
            <v>LABA RUGI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A722">
            <v>622205</v>
          </cell>
          <cell r="B722" t="str">
            <v>Beban  Operasional Dev- Bibit (Kutai SP)</v>
          </cell>
          <cell r="C722" t="str">
            <v>D</v>
          </cell>
          <cell r="D722" t="str">
            <v>LABA RUGI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</row>
        <row r="723">
          <cell r="A723">
            <v>622206</v>
          </cell>
          <cell r="B723" t="str">
            <v>Beban  Operasional Dev- Gaji Pembibitan (Kutai SP)</v>
          </cell>
          <cell r="C723" t="str">
            <v>D</v>
          </cell>
          <cell r="D723" t="str">
            <v>LABA RUGI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A724">
            <v>622207</v>
          </cell>
          <cell r="B724" t="str">
            <v>Beban  Operasional Dev- Land Clearing/alat berat (Kutai SP)</v>
          </cell>
          <cell r="C724" t="str">
            <v>D</v>
          </cell>
          <cell r="D724" t="str">
            <v>LABA RUGI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</row>
        <row r="725">
          <cell r="A725">
            <v>622208</v>
          </cell>
          <cell r="B725" t="str">
            <v>Beban  Operasional Dev- Pupuk dan obat-obatan (Kutai SP)</v>
          </cell>
          <cell r="C725" t="str">
            <v>D</v>
          </cell>
          <cell r="D725" t="str">
            <v>LABA RUGI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A726">
            <v>622209</v>
          </cell>
          <cell r="B726" t="str">
            <v>Beban  Operasional Dev- Polybag (Kutai SP)</v>
          </cell>
          <cell r="C726" t="str">
            <v>D</v>
          </cell>
          <cell r="D726" t="str">
            <v>LABA RUGI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A727">
            <v>622210</v>
          </cell>
          <cell r="B727" t="str">
            <v>Beban  Operasional Dev- Plasma (Kutai SP)</v>
          </cell>
          <cell r="C727" t="str">
            <v>D</v>
          </cell>
          <cell r="D727" t="str">
            <v>LABA RUGI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</row>
        <row r="728">
          <cell r="A728">
            <v>622211</v>
          </cell>
          <cell r="B728" t="str">
            <v>Beban  Operasional Dev- (Kutai SP)</v>
          </cell>
          <cell r="C728" t="str">
            <v>D</v>
          </cell>
          <cell r="D728" t="str">
            <v>LABA RUGI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A729">
            <v>622301</v>
          </cell>
          <cell r="B729" t="str">
            <v>Beban  Pembangunan Kebun (Kapataru SP)</v>
          </cell>
          <cell r="C729" t="str">
            <v>D</v>
          </cell>
          <cell r="D729" t="str">
            <v>LABA RUGI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A730">
            <v>622302</v>
          </cell>
          <cell r="B730" t="str">
            <v>Beban  Operasional Development (Kapataru SP)</v>
          </cell>
          <cell r="C730" t="str">
            <v>D</v>
          </cell>
          <cell r="D730" t="str">
            <v>LABA RUGI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A731">
            <v>622303</v>
          </cell>
          <cell r="B731" t="str">
            <v>Beban  Operasional General Charges (Kapataru SP)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</row>
        <row r="732">
          <cell r="A732">
            <v>622304</v>
          </cell>
          <cell r="B732" t="str">
            <v>Beban  Operasional Capital Exp. (Kapataru SP)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A733">
            <v>622305</v>
          </cell>
          <cell r="B733" t="str">
            <v>Beban  Operasional Dev- Bibit (Kapataru SP)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A734">
            <v>622306</v>
          </cell>
          <cell r="B734" t="str">
            <v>Beban  Operasional Dev- Gaji Pembibitan (Kapataru SP)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</row>
        <row r="735">
          <cell r="A735">
            <v>622307</v>
          </cell>
          <cell r="B735" t="str">
            <v>Beban  Operasional Dev- Land clearing/alat berat (Kapataru SP)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</row>
        <row r="736">
          <cell r="A736">
            <v>622308</v>
          </cell>
          <cell r="B736" t="str">
            <v>Beban  Operasional Dev- Pupuk dan obat-obatan (Kapataru SP)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A737">
            <v>622309</v>
          </cell>
          <cell r="B737" t="str">
            <v>Beban  Operasional Dev- Polybag (Kapataru SP)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>
            <v>622310</v>
          </cell>
          <cell r="B738" t="str">
            <v>Beban  Operasional Dev- Plasma (Kapataru SP)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</row>
        <row r="739">
          <cell r="A739">
            <v>622311</v>
          </cell>
          <cell r="B739" t="str">
            <v>Beban  Operasional Dev- (Kapataru SP)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A740">
            <v>622401</v>
          </cell>
          <cell r="B740" t="str">
            <v>Beban  Pembangunan Kebun (Sawit KP)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</row>
        <row r="741">
          <cell r="A741">
            <v>622402</v>
          </cell>
          <cell r="B741" t="str">
            <v>Beban  Operasional Development (Sawit KP)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A742">
            <v>622403</v>
          </cell>
          <cell r="B742" t="str">
            <v>Beban  Operasional General Charges (Sawit KP)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A743">
            <v>622404</v>
          </cell>
          <cell r="B743" t="str">
            <v>Beban  Operasional Capital Exp. (Sawit KP)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</row>
        <row r="744">
          <cell r="A744">
            <v>622405</v>
          </cell>
          <cell r="B744" t="str">
            <v>Beban  Operasional Dev- Bibit (Sawit KP)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A745">
            <v>622406</v>
          </cell>
          <cell r="B745" t="str">
            <v>Beban  Operasional Dev- Gaji Pembibitan (Sawit KP)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A746">
            <v>622407</v>
          </cell>
          <cell r="B746" t="str">
            <v>Beban  Operasional Dev- Land clearing/alat berat (Sawit KP)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A747">
            <v>622408</v>
          </cell>
          <cell r="B747" t="str">
            <v>Beban  Operasional Dev- Pupuk dan obat-obatan (Sawit KP)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A748">
            <v>622409</v>
          </cell>
          <cell r="B748" t="str">
            <v>Beban  Operasional Dev- Polybag (Sawit KP)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A749">
            <v>622410</v>
          </cell>
          <cell r="B749" t="str">
            <v>Beban  Operasional Dev- Plasma (Sawit KP)</v>
          </cell>
          <cell r="C749" t="str">
            <v>D</v>
          </cell>
          <cell r="D749" t="str">
            <v>LABA RUGI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A750">
            <v>622411</v>
          </cell>
          <cell r="B750" t="str">
            <v>Beban  Operasional Dev- (Sawit KP)</v>
          </cell>
          <cell r="C750" t="str">
            <v>D</v>
          </cell>
          <cell r="D750" t="str">
            <v>LABA RUGI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A751">
            <v>622501</v>
          </cell>
          <cell r="B751" t="str">
            <v>Beban  Pembangunan Kebun (Mahakam SP)</v>
          </cell>
          <cell r="C751" t="str">
            <v>D</v>
          </cell>
          <cell r="D751" t="str">
            <v>LABA RUGI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A752">
            <v>622502</v>
          </cell>
          <cell r="B752" t="str">
            <v>Beban  Operasional Development (Mahakam SP)</v>
          </cell>
          <cell r="C752" t="str">
            <v>D</v>
          </cell>
          <cell r="D752" t="str">
            <v>LABA RUGI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</row>
        <row r="753">
          <cell r="A753">
            <v>622503</v>
          </cell>
          <cell r="B753" t="str">
            <v>Beban  Operasional General Charges (Mahakam SP)</v>
          </cell>
          <cell r="C753" t="str">
            <v>D</v>
          </cell>
          <cell r="D753" t="str">
            <v>LABA RUGI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</row>
        <row r="754">
          <cell r="A754">
            <v>622504</v>
          </cell>
          <cell r="B754" t="str">
            <v>Beban  Operasional Capital Exp. (Mahakam SP)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A755">
            <v>622505</v>
          </cell>
          <cell r="B755" t="str">
            <v>Beban  Operasional Dev- Bibit (Mahakam SP)</v>
          </cell>
          <cell r="C755" t="str">
            <v>D</v>
          </cell>
          <cell r="D755" t="str">
            <v>LABA RUGI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A756">
            <v>622506</v>
          </cell>
          <cell r="B756" t="str">
            <v>Beban  Operasional Dev- Gaji Pembibitan (Mahakam SP)</v>
          </cell>
          <cell r="C756" t="str">
            <v>D</v>
          </cell>
          <cell r="D756" t="str">
            <v>LABA RUGI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A757">
            <v>622507</v>
          </cell>
          <cell r="B757" t="str">
            <v>Beban  Operasional Dev- Land clearing/alat berat (Mahakam SP)</v>
          </cell>
          <cell r="C757" t="str">
            <v>D</v>
          </cell>
          <cell r="D757" t="str">
            <v>LABA RUGI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A758">
            <v>622508</v>
          </cell>
          <cell r="B758" t="str">
            <v>Beban  Operasional Dev- Pupuk dan obat-obatan (Mahakam SP)</v>
          </cell>
          <cell r="C758" t="str">
            <v>D</v>
          </cell>
          <cell r="D758" t="str">
            <v>LABA RUGI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</row>
        <row r="759">
          <cell r="A759">
            <v>622509</v>
          </cell>
          <cell r="B759" t="str">
            <v>Beban  Operasional Dev- Polybag (Mahakam SP)</v>
          </cell>
          <cell r="C759" t="str">
            <v>D</v>
          </cell>
          <cell r="D759" t="str">
            <v>LABA RUGI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</row>
        <row r="760">
          <cell r="A760">
            <v>622510</v>
          </cell>
          <cell r="B760" t="str">
            <v>Beban  Operasional Dev- Plasma (Mahakam SP)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A761">
            <v>622511</v>
          </cell>
          <cell r="B761" t="str">
            <v>Beban  Operasional Dev- (Mahakam SP)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A762">
            <v>622601</v>
          </cell>
          <cell r="B762" t="str">
            <v>Beban  Pembangunan Kebun (Malaya KP)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A763">
            <v>622602</v>
          </cell>
          <cell r="B763" t="str">
            <v>Beban  Operasional Development (Malaya KP)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A764">
            <v>622603</v>
          </cell>
          <cell r="B764" t="str">
            <v>Beban  Operasional General Charges (Malaya KP)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</row>
        <row r="765">
          <cell r="A765">
            <v>622604</v>
          </cell>
          <cell r="B765" t="str">
            <v>Beban  Operasional Capital Exp. (Malaya KP)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</row>
        <row r="766">
          <cell r="A766">
            <v>622605</v>
          </cell>
          <cell r="B766" t="str">
            <v>Beban  Operasional Dev- Bibit (Malaya KP)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</row>
        <row r="767">
          <cell r="A767">
            <v>622606</v>
          </cell>
          <cell r="B767" t="str">
            <v>Beban  Operasional Dev- Gaji Pembibitan (Malaya KP)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</row>
        <row r="768">
          <cell r="A768">
            <v>622607</v>
          </cell>
          <cell r="B768" t="str">
            <v>Beban  Operasional Dev- Land clearing/alat berat (Malaya KP)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</row>
        <row r="769">
          <cell r="A769">
            <v>622608</v>
          </cell>
          <cell r="B769" t="str">
            <v>Beban  Operasional Dev- Pupuk dan obat-obatan (Malaya KP)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</row>
        <row r="770">
          <cell r="A770">
            <v>622609</v>
          </cell>
          <cell r="B770" t="str">
            <v>Beban  Operasional Dev- Polybag (Malaya KP)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A771">
            <v>622610</v>
          </cell>
          <cell r="B771" t="str">
            <v>Beban  Operasional Dev- Plasma (Malaya KP)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</row>
        <row r="772">
          <cell r="A772">
            <v>622611</v>
          </cell>
          <cell r="B772" t="str">
            <v>Beban  Operasional Dev- (Malaya KP)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</row>
        <row r="773">
          <cell r="A773">
            <v>622701</v>
          </cell>
          <cell r="B773" t="str">
            <v>Beban  Pembangunan Kebun (Kota BP)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A774">
            <v>622702</v>
          </cell>
          <cell r="B774" t="str">
            <v>Beban  Operasional Development (Kota BP)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>
            <v>622703</v>
          </cell>
          <cell r="B775" t="str">
            <v>Beban  Operasional General Charges (Kota BP)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A776">
            <v>622704</v>
          </cell>
          <cell r="B776" t="str">
            <v>Beban  Operasional Capital Exp. (Kota BP)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</row>
        <row r="777">
          <cell r="A777">
            <v>622705</v>
          </cell>
          <cell r="B777" t="str">
            <v>Beban  Operasional Dev- Bibit (Kota BP)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A778">
            <v>622706</v>
          </cell>
          <cell r="B778" t="str">
            <v>Beban  Operasional Dev- Gaji Pembibitan (Kota BP)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A779">
            <v>622707</v>
          </cell>
          <cell r="B779" t="str">
            <v>Beban  Operasional Dev- Land clearing/alat berat (Kota BP)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</row>
        <row r="780">
          <cell r="A780">
            <v>622708</v>
          </cell>
          <cell r="B780" t="str">
            <v>Beban  Operasional Dev- Pupuk dan obat-obatan (Kota BP)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A781">
            <v>622709</v>
          </cell>
          <cell r="B781" t="str">
            <v>Beban  Operasional Dev- Polybag (Kota BP)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A782">
            <v>622710</v>
          </cell>
          <cell r="B782" t="str">
            <v>Beban  Operasional Dev- Plasma (Kota BP)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A783">
            <v>622711</v>
          </cell>
          <cell r="B783" t="str">
            <v>Beban  Operasional Dev- (Kota BP)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</row>
        <row r="784">
          <cell r="A784">
            <v>622801</v>
          </cell>
          <cell r="B784" t="str">
            <v>Beban  Pembangunan Kebun (Kartanegara IU)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A785">
            <v>622802</v>
          </cell>
          <cell r="B785" t="str">
            <v>Beban  Operasional Development (Kartanegara IU)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</row>
        <row r="786">
          <cell r="A786">
            <v>622803</v>
          </cell>
          <cell r="B786" t="str">
            <v>Beban  Operasional General Charges (Kartanegara IU)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</row>
        <row r="787">
          <cell r="A787">
            <v>622804</v>
          </cell>
          <cell r="B787" t="str">
            <v>Beban  Operasional Capital Exp. (Kartanegara IU)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>
            <v>622805</v>
          </cell>
          <cell r="B788" t="str">
            <v>Beban  Operasional Dev- Bibit (Kartanegara IU)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</row>
        <row r="789">
          <cell r="A789">
            <v>622806</v>
          </cell>
          <cell r="B789" t="str">
            <v>Beban  Operasional Dev- Gaji Pembibitan  (Kartanegara IU)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>
            <v>622807</v>
          </cell>
          <cell r="B790" t="str">
            <v>Beban  Operasional Dev- Land clearing/alat berat (Kartanegara IU)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A791">
            <v>622808</v>
          </cell>
          <cell r="B791" t="str">
            <v>Beban  Operasional Dev- Pupuk dan obat-obatan (Kartanegara IU)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</row>
        <row r="792">
          <cell r="A792">
            <v>622809</v>
          </cell>
          <cell r="B792" t="str">
            <v>Beban  Operasional Dev- Polybag (Kartanegara IU)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</row>
        <row r="793">
          <cell r="A793">
            <v>622810</v>
          </cell>
          <cell r="B793" t="str">
            <v>Beban  Operasional Dev- Plasma (Kartanegara IU)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</row>
        <row r="794">
          <cell r="A794">
            <v>622811</v>
          </cell>
          <cell r="B794" t="str">
            <v>Beban  Operasional Dev- (Kartanegara IU)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</row>
        <row r="795">
          <cell r="A795">
            <v>623001</v>
          </cell>
          <cell r="B795" t="str">
            <v>Beban  Operasional General Charges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</row>
        <row r="796">
          <cell r="A796">
            <v>623002</v>
          </cell>
          <cell r="B796" t="str">
            <v>Beban  Operasional Development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</row>
        <row r="797">
          <cell r="A797">
            <v>623003</v>
          </cell>
          <cell r="B797" t="str">
            <v>Beban  Operasional General Charges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</row>
        <row r="798">
          <cell r="A798">
            <v>623004</v>
          </cell>
          <cell r="B798" t="str">
            <v>Beban  Operasional Development - Capital Exp.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A799">
            <v>623005</v>
          </cell>
          <cell r="B799" t="str">
            <v>Beban  Operasional Development - Bibit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</row>
        <row r="800">
          <cell r="A800">
            <v>623006</v>
          </cell>
          <cell r="B800" t="str">
            <v>Beban  Operasional Development - Gaji Pembibitan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A801">
            <v>623007</v>
          </cell>
          <cell r="B801" t="str">
            <v>Beban  Operasional Development - Land clearing/alat berat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</row>
        <row r="802">
          <cell r="A802">
            <v>623008</v>
          </cell>
          <cell r="B802" t="str">
            <v>Beban  Operasional Development - Pupuk dan obat-obatan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</row>
        <row r="803">
          <cell r="A803">
            <v>623009</v>
          </cell>
          <cell r="B803" t="str">
            <v>Beban  Operasional Development - Polybag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A804">
            <v>623010</v>
          </cell>
          <cell r="B804" t="str">
            <v>Beban  Operasional Development - Plasma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A805">
            <v>623011</v>
          </cell>
          <cell r="B805" t="str">
            <v xml:space="preserve">Beban  Operasional Development - 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</row>
        <row r="806">
          <cell r="A806">
            <v>630000</v>
          </cell>
          <cell r="B806" t="str">
            <v>Beban  PENJUALAN DAN PEMASARAN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A807">
            <v>630001</v>
          </cell>
          <cell r="B807" t="str">
            <v>Beban operasional pembibitan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>
            <v>630002</v>
          </cell>
          <cell r="B808" t="str">
            <v>Beban pupuk, chemical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</row>
        <row r="809">
          <cell r="A809">
            <v>630003</v>
          </cell>
          <cell r="B809" t="str">
            <v xml:space="preserve">Beban angkutan 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A810">
            <v>630004</v>
          </cell>
          <cell r="B810" t="str">
            <v>Beban polybag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A811">
            <v>630005</v>
          </cell>
          <cell r="B811" t="str">
            <v>Beban peralatan pembibitan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>
            <v>630006</v>
          </cell>
          <cell r="B812" t="str">
            <v>Beban sewa lahan pembibitan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</row>
        <row r="813">
          <cell r="A813">
            <v>630007</v>
          </cell>
          <cell r="B813" t="str">
            <v>Beban iklan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</row>
        <row r="814">
          <cell r="A814">
            <v>630008</v>
          </cell>
          <cell r="B814" t="str">
            <v>Beban BHL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</row>
        <row r="815">
          <cell r="A815">
            <v>630009</v>
          </cell>
          <cell r="B815" t="str">
            <v>Beban perawatan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</row>
        <row r="816">
          <cell r="A816">
            <v>630010</v>
          </cell>
          <cell r="B816" t="str">
            <v>Beban pemeliharaan peralatan pembibitan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A817">
            <v>630011</v>
          </cell>
          <cell r="B817" t="str">
            <v>Beban lain-lain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</row>
        <row r="818">
          <cell r="A818">
            <v>640000</v>
          </cell>
          <cell r="B818" t="str">
            <v xml:space="preserve">Beban  BUNGA 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</row>
        <row r="819">
          <cell r="A819">
            <v>640001</v>
          </cell>
          <cell r="B819" t="str">
            <v>Beban  bunga utang Bank Niaga I (USD)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</row>
        <row r="820">
          <cell r="A820">
            <v>640002</v>
          </cell>
          <cell r="B820" t="str">
            <v>Beban  bunga utang Bank Niaga II (IDR)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A821">
            <v>640003</v>
          </cell>
          <cell r="B821" t="str">
            <v>Beban  bunga utang Bank Agro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</row>
        <row r="822">
          <cell r="A822">
            <v>640004</v>
          </cell>
          <cell r="B822" t="str">
            <v>Beban  bunga utang Bank BRI Syariah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</row>
        <row r="823">
          <cell r="A823">
            <v>640005</v>
          </cell>
          <cell r="B823" t="str">
            <v xml:space="preserve">Beban  denda bunga utang Bank Niaga 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</row>
        <row r="824">
          <cell r="A824">
            <v>640006</v>
          </cell>
          <cell r="B824" t="str">
            <v>Beban  bunga PRK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</row>
        <row r="825">
          <cell r="A825">
            <v>640007</v>
          </cell>
          <cell r="B825" t="str">
            <v>Beban  bunga utang Bank Kesawan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</row>
        <row r="826">
          <cell r="A826">
            <v>640008</v>
          </cell>
          <cell r="B826" t="str">
            <v xml:space="preserve">Beban  bunga utang Bank ANZ 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</row>
        <row r="827">
          <cell r="A827">
            <v>640009</v>
          </cell>
          <cell r="B827" t="str">
            <v>Beban  bunga pembelian kendaraan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</row>
        <row r="828">
          <cell r="A828">
            <v>640010</v>
          </cell>
          <cell r="B828" t="str">
            <v>Beban  bunga utang Bank Permata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</row>
        <row r="829">
          <cell r="A829">
            <v>640500</v>
          </cell>
          <cell r="B829" t="str">
            <v xml:space="preserve">Rugi anak perusahaan 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</row>
        <row r="830">
          <cell r="A830">
            <v>700000</v>
          </cell>
          <cell r="B830" t="str">
            <v>PENDAPATAN &amp; BIAYA LAIN-LAIN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</row>
        <row r="831">
          <cell r="A831">
            <v>710000</v>
          </cell>
          <cell r="B831" t="str">
            <v>PENDAPATAN LAIN-LAIN DI LUAR USAHA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</row>
        <row r="832">
          <cell r="A832">
            <v>710001</v>
          </cell>
          <cell r="B832" t="str">
            <v>Pendapatan jasa giro bank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</row>
        <row r="833">
          <cell r="A833">
            <v>710002</v>
          </cell>
          <cell r="B833" t="str">
            <v>Pendapatan jasa pipa dan pompa terpadu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</row>
        <row r="834">
          <cell r="A834">
            <v>710003</v>
          </cell>
          <cell r="B834" t="str">
            <v>Pendapatan bunga deposito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</row>
        <row r="835">
          <cell r="A835">
            <v>710004</v>
          </cell>
          <cell r="B835" t="str">
            <v>Pendapatan lain-lain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</row>
        <row r="836">
          <cell r="A836">
            <v>710005</v>
          </cell>
          <cell r="B836" t="str">
            <v>Pendapatan lain-lain (hasil cetakan/form voucher)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</row>
        <row r="837">
          <cell r="A837">
            <v>710006</v>
          </cell>
          <cell r="B837" t="str">
            <v>Pendapatan lain-lain/brokerage fee (komisi) penjualan CPO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</row>
        <row r="838">
          <cell r="A838">
            <v>720000</v>
          </cell>
          <cell r="B838" t="str">
            <v>BIAYA LAIN-LAIN DILUAR USAHA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</row>
        <row r="839">
          <cell r="A839">
            <v>720100</v>
          </cell>
          <cell r="B839" t="str">
            <v>BIAYA LAIN-LAIN DILUAR USAHA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</row>
        <row r="840">
          <cell r="A840">
            <v>720101</v>
          </cell>
          <cell r="B840" t="str">
            <v>Beban administrasi bank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anak"/>
      <sheetName val="Cover"/>
      <sheetName val="Daft. isi"/>
      <sheetName val="opini anak"/>
      <sheetName val="opini 1"/>
      <sheetName val="PJtangguhan00"/>
      <sheetName val="NRC"/>
      <sheetName val="RL"/>
      <sheetName val="Arkas"/>
      <sheetName val="BOP"/>
      <sheetName val="PD"/>
      <sheetName val="HD"/>
      <sheetName val="BPjl"/>
      <sheetName val="bEBAN opERASI"/>
      <sheetName val="Ctt"/>
      <sheetName val="HPP"/>
      <sheetName val="RIncian B. Prod (2)"/>
      <sheetName val="Piut-JTP"/>
      <sheetName val="keliru1"/>
      <sheetName val="keliru2"/>
      <sheetName val="B. Prod Okt"/>
      <sheetName val="B.OPERASI Oktober "/>
      <sheetName val="wbs-coba"/>
      <sheetName val="Lap.Keu"/>
      <sheetName val="laba saham"/>
      <sheetName val="Catatan (2)"/>
      <sheetName val="Adjusment"/>
      <sheetName val="Ekuitas"/>
      <sheetName val="Sheet3"/>
      <sheetName val="WBS (2)benar"/>
      <sheetName val="Psh-Anak"/>
      <sheetName val="catatan2anak"/>
      <sheetName val="Sheet1"/>
      <sheetName val="balanceshet '01"/>
      <sheetName val="Sheet2"/>
      <sheetName val="piutang"/>
      <sheetName val="LAP-KEU anak"/>
      <sheetName val="WBS (2)salah"/>
      <sheetName val="Sheet2 (2)"/>
      <sheetName val="piut-jas"/>
      <sheetName val="00-99-98"/>
      <sheetName val="Hut. Bank (PJ)"/>
      <sheetName val="Hut.bank (PD)"/>
      <sheetName val="kurs"/>
      <sheetName val="ass-jas"/>
      <sheetName val="agustus"/>
      <sheetName val="Notes"/>
      <sheetName val="AT"/>
      <sheetName val="Reklas"/>
      <sheetName val="percobaan"/>
      <sheetName val="WBS _2_salah"/>
      <sheetName val="A.4.3"/>
      <sheetName val="A.4.2"/>
      <sheetName val="Std-Industri"/>
      <sheetName val="cover_anak1"/>
      <sheetName val="Daft__isi1"/>
      <sheetName val="opini_anak1"/>
      <sheetName val="opini_11"/>
      <sheetName val="bEBAN_opERASI1"/>
      <sheetName val="RIncian_B__Prod_(2)1"/>
      <sheetName val="B__Prod_Okt1"/>
      <sheetName val="B_OPERASI_Oktober_1"/>
      <sheetName val="Lap_Keu1"/>
      <sheetName val="laba_saham1"/>
      <sheetName val="Catatan_(2)1"/>
      <sheetName val="WBS_(2)benar1"/>
      <sheetName val="balanceshet_'011"/>
      <sheetName val="LAP-KEU_anak1"/>
      <sheetName val="WBS_(2)salah1"/>
      <sheetName val="Sheet2_(2)1"/>
      <sheetName val="Hut__Bank_(PJ)1"/>
      <sheetName val="Hut_bank_(PD)1"/>
      <sheetName val="WBS__2_salah1"/>
      <sheetName val="cover_anak"/>
      <sheetName val="Daft__isi"/>
      <sheetName val="opini_anak"/>
      <sheetName val="opini_1"/>
      <sheetName val="bEBAN_opERASI"/>
      <sheetName val="RIncian_B__Prod_(2)"/>
      <sheetName val="B__Prod_Okt"/>
      <sheetName val="B_OPERASI_Oktober_"/>
      <sheetName val="Lap_Keu"/>
      <sheetName val="laba_saham"/>
      <sheetName val="Catatan_(2)"/>
      <sheetName val="WBS_(2)benar"/>
      <sheetName val="balanceshet_'01"/>
      <sheetName val="LAP-KEU_anak"/>
      <sheetName val="WBS_(2)salah"/>
      <sheetName val="Sheet2_(2)"/>
      <sheetName val="Hut__Bank_(PJ)"/>
      <sheetName val="Hut_bank_(PD)"/>
      <sheetName val="WBS__2_salah"/>
      <sheetName val="Income Statement-May 2004"/>
      <sheetName val="PREV"/>
      <sheetName val="Ex_Rate"/>
      <sheetName val="Amortization Table"/>
      <sheetName val="TransJurnalDetail"/>
      <sheetName val="tb"/>
      <sheetName val="Lapse LR GOE"/>
      <sheetName val="G&amp;A"/>
      <sheetName val="ASSETS"/>
      <sheetName val="TB-WP"/>
      <sheetName val="lamphp"/>
      <sheetName val="Rincian"/>
      <sheetName val="LABARUGI"/>
      <sheetName val="NERACA"/>
      <sheetName val="CRITERIA1"/>
      <sheetName val="NY ADMIN"/>
      <sheetName val="Reconciliation"/>
      <sheetName val="Menu"/>
      <sheetName val="2002"/>
      <sheetName val="DAF.INVEN U.O"/>
      <sheetName val="Data"/>
      <sheetName val="SDE"/>
      <sheetName val="BLE"/>
      <sheetName val="BL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">
          <cell r="L2">
            <v>66291790</v>
          </cell>
          <cell r="N2">
            <v>-66291790</v>
          </cell>
        </row>
        <row r="3">
          <cell r="A3" t="str">
            <v>Nomor</v>
          </cell>
          <cell r="D3" t="str">
            <v>Perbook's</v>
          </cell>
          <cell r="F3" t="str">
            <v>ADJUSTMENT</v>
          </cell>
          <cell r="I3" t="str">
            <v>Peraudit</v>
          </cell>
          <cell r="O3" t="str">
            <v>Peraudit</v>
          </cell>
        </row>
        <row r="4">
          <cell r="A4" t="str">
            <v>Rek</v>
          </cell>
          <cell r="D4">
            <v>37164</v>
          </cell>
          <cell r="F4" t="str">
            <v>Debet</v>
          </cell>
          <cell r="H4" t="str">
            <v>Credit</v>
          </cell>
          <cell r="I4">
            <v>37164</v>
          </cell>
          <cell r="O4">
            <v>37072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io-C"/>
      <sheetName val="Ratio-P"/>
      <sheetName val="BS-C"/>
      <sheetName val="BS-P"/>
      <sheetName val="IS-C"/>
      <sheetName val="IS-P"/>
      <sheetName val="SE-C"/>
      <sheetName val="SE-P"/>
      <sheetName val="ICF-C"/>
      <sheetName val="DCF-C"/>
      <sheetName val="DCF-C_2003"/>
      <sheetName val="ICF-P"/>
      <sheetName val="Mutation CF"/>
      <sheetName val="Catatan-C"/>
      <sheetName val="Catatan-P"/>
      <sheetName val="Detail-C+P"/>
      <sheetName val="Combine Entries"/>
      <sheetName val="Consolidation Entries"/>
      <sheetName val="Investment-P"/>
      <sheetName val="Intercompany-C"/>
      <sheetName val="Intercompany-P"/>
      <sheetName val="FA-C"/>
      <sheetName val="FA-P"/>
      <sheetName val="Allowance-P"/>
      <sheetName val="Retained Earnings"/>
      <sheetName val="Rekon-Fiskal-BSU"/>
      <sheetName val="Tax Calculation up to 2004"/>
      <sheetName val="DIT - Up to 2004"/>
      <sheetName val="Fiscal Loss up to 2004"/>
      <sheetName val="Bank Loans-BSU"/>
      <sheetName val="Hutang Usaha-BSU"/>
      <sheetName val="Freeze+Resticted fund"/>
      <sheetName val="Foreign Currency-C"/>
      <sheetName val="Foreign Currency-P"/>
      <sheetName val="SE_C"/>
      <sheetName val="Mutation_CF"/>
      <sheetName val="Combine_Entries"/>
      <sheetName val="Consolidation_Entries"/>
      <sheetName val="Retained_Earnings"/>
      <sheetName val="Tax_Calculation_up_to_2004"/>
      <sheetName val="DIT_-_Up_to_2004"/>
      <sheetName val="Fiscal_Loss_up_to_2004"/>
      <sheetName val="Bank_Loans-BSU"/>
      <sheetName val="Hutang_Usaha-BSU"/>
      <sheetName val="Freeze+Resticted_fund"/>
      <sheetName val="Foreign_Currency-C"/>
      <sheetName val="Foreign_Currency-P"/>
      <sheetName val="Mutation_CF1"/>
      <sheetName val="Combine_Entries1"/>
      <sheetName val="Consolidation_Entries1"/>
      <sheetName val="Retained_Earnings1"/>
      <sheetName val="Tax_Calculation_up_to_20041"/>
      <sheetName val="DIT_-_Up_to_20041"/>
      <sheetName val="Fiscal_Loss_up_to_20041"/>
      <sheetName val="Bank_Loans-BSU1"/>
      <sheetName val="Hutang_Usaha-BSU1"/>
      <sheetName val="Freeze+Resticted_fund1"/>
      <sheetName val="Foreign_Currency-C1"/>
      <sheetName val="Foreign_Currency-P1"/>
      <sheetName val="WBS (2)salah"/>
      <sheetName val="GeneralInfo"/>
      <sheetName val="data (2)"/>
      <sheetName val="Mutation_CF3"/>
      <sheetName val="Combine_Entries3"/>
      <sheetName val="Consolidation_Entries3"/>
      <sheetName val="Retained_Earnings3"/>
      <sheetName val="Tax_Calculation_up_to_20043"/>
      <sheetName val="DIT_-_Up_to_20043"/>
      <sheetName val="Fiscal_Loss_up_to_20043"/>
      <sheetName val="Bank_Loans-BSU3"/>
      <sheetName val="Hutang_Usaha-BSU3"/>
      <sheetName val="Freeze+Resticted_fund3"/>
      <sheetName val="Foreign_Currency-C3"/>
      <sheetName val="Foreign_Currency-P3"/>
      <sheetName val="Mutation_CF2"/>
      <sheetName val="Combine_Entries2"/>
      <sheetName val="Consolidation_Entries2"/>
      <sheetName val="Retained_Earnings2"/>
      <sheetName val="Tax_Calculation_up_to_20042"/>
      <sheetName val="DIT_-_Up_to_20042"/>
      <sheetName val="Fiscal_Loss_up_to_20042"/>
      <sheetName val="Bank_Loans-BSU2"/>
      <sheetName val="Hutang_Usaha-BSU2"/>
      <sheetName val="Freeze+Resticted_fund2"/>
      <sheetName val="Foreign_Currency-C2"/>
      <sheetName val="Foreign_Currency-P2"/>
      <sheetName val="Data"/>
      <sheetName val="E.6-2 TimeDep2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Q-PC1"/>
      <sheetName val="Q-PC2"/>
      <sheetName val="INDIRECT DETAIL"/>
      <sheetName val="TB"/>
      <sheetName val="BDO"/>
      <sheetName val="PAJE"/>
      <sheetName val="Ex-Rate"/>
      <sheetName val="kawin-anak(m)"/>
      <sheetName val="Sheet2"/>
      <sheetName val="Analysis"/>
      <sheetName val="Income Statement"/>
      <sheetName val="Profile"/>
      <sheetName val="Employees"/>
      <sheetName val="Nick Miller NAV-CFSI"/>
      <sheetName val="01 BSU-Consol-DBS-Sept_2004"/>
      <sheetName val="Amortization Table"/>
      <sheetName val="MASTER"/>
      <sheetName val="CATAT2"/>
      <sheetName val="TB98,oct99&amp;sap99-WPL"/>
      <sheetName val="COA"/>
      <sheetName val="COADTS"/>
      <sheetName val="REKAP OMZET KAPAL"/>
      <sheetName val="HPP PER BULAN"/>
      <sheetName val="KKP 01 Audit"/>
      <sheetName val="AL'04"/>
      <sheetName val="EQUIPMENT"/>
      <sheetName val="bayar_04_fak"/>
      <sheetName val="A.4.3"/>
      <sheetName val="POTO MAC"/>
      <sheetName val="A.4.2"/>
      <sheetName val="1"/>
      <sheetName val="link budget"/>
      <sheetName val="constants"/>
      <sheetName val="RumusTB 1 bln"/>
      <sheetName val="chemcal"/>
      <sheetName val="Parameter"/>
      <sheetName val="Drop Down"/>
      <sheetName val="AGING"/>
      <sheetName val="Test Depre"/>
      <sheetName val="PBL-PPN00"/>
      <sheetName val="EX RATE"/>
      <sheetName val="HPP Crt"/>
      <sheetName val="AP Detail"/>
      <sheetName val="General Info"/>
      <sheetName val="A"/>
      <sheetName val="trf ns_04"/>
      <sheetName val="tarippasif_wanto"/>
      <sheetName val="Tunda56=1_dodo"/>
      <sheetName val="Sheet1"/>
      <sheetName val="Assumpt_Cons"/>
      <sheetName val="WBS_(2)salah"/>
      <sheetName val="INDIRECT_DETAIL"/>
      <sheetName val="WBS_(2)salah1"/>
      <sheetName val="INDIRECT_DETA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Detail-PARENT"/>
      <sheetName val="SE_C"/>
      <sheetName val="Revenue (10)"/>
      <sheetName val="05_2003-compute"/>
      <sheetName val="ANGGARAN"/>
      <sheetName val="AA.1.1 BNI"/>
      <sheetName val="MEytd"/>
      <sheetName val="Mutation_CF1"/>
      <sheetName val="Retained_Earnings1"/>
      <sheetName val="Foreign_Currency-C1"/>
      <sheetName val="Foreign_Currency-P1"/>
      <sheetName val="Freeze+Resticted_fund1"/>
      <sheetName val="Consolidation_Entries1"/>
      <sheetName val="Combine_Entries1"/>
      <sheetName val="CAJE-CRJE_BLOK_I1"/>
      <sheetName val="EXCHANGE_RATE1"/>
      <sheetName val="FA-C_(2)1"/>
      <sheetName val="Freeze_Account1"/>
      <sheetName val="Account_Payable1"/>
      <sheetName val="Original_Currency1"/>
      <sheetName val="Data_Fiskal1"/>
      <sheetName val="Rugi_Fiskal1"/>
      <sheetName val="Mutation_CF-BE1"/>
      <sheetName val="Gain_on_Restructuring1"/>
      <sheetName val="SUMMARY_RATIO1"/>
      <sheetName val="Revenue_(10)1"/>
      <sheetName val="Mutation_CF"/>
      <sheetName val="Retained_Earnings"/>
      <sheetName val="Foreign_Currency-C"/>
      <sheetName val="Foreign_Currency-P"/>
      <sheetName val="Freeze+Resticted_fund"/>
      <sheetName val="Consolidation_Entries"/>
      <sheetName val="Combine_Entries"/>
      <sheetName val="CAJE-CRJE_BLOK_I"/>
      <sheetName val="EXCHANGE_RATE"/>
      <sheetName val="FA-C_(2)"/>
      <sheetName val="Freeze_Account"/>
      <sheetName val="Account_Payable"/>
      <sheetName val="Original_Currency"/>
      <sheetName val="Data_Fiskal"/>
      <sheetName val="Rugi_Fiskal"/>
      <sheetName val="Mutation_CF-BE"/>
      <sheetName val="Gain_on_Restructuring"/>
      <sheetName val="SUMMARY_RATIO"/>
      <sheetName val="Revenue_(10)"/>
      <sheetName val="WBS (2)salah"/>
      <sheetName val="payroll"/>
      <sheetName val="BBM-03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Ex-Rate"/>
      <sheetName val="GAPOK 2003 VS 2010"/>
      <sheetName val="LR"/>
      <sheetName val="206 Kendaraan"/>
      <sheetName val="Income Statement-May 2004"/>
      <sheetName val="COA"/>
      <sheetName val="0IV1000251"/>
      <sheetName val="Calculation"/>
      <sheetName val="EmpData"/>
      <sheetName val="Other charges (income)"/>
      <sheetName val="LVMAY"/>
      <sheetName val="Year End"/>
      <sheetName val="BSU_2000_GTI_AR"/>
      <sheetName val="bunga"/>
      <sheetName val="AGUNANDES"/>
      <sheetName val="A-GL-SUMMARY"/>
      <sheetName val="Atur"/>
      <sheetName val="laporan"/>
      <sheetName val="AUTO"/>
      <sheetName val="N-ISAT"/>
      <sheetName val="MEGA"/>
      <sheetName val="N-RALS"/>
      <sheetName val="BBCA"/>
      <sheetName val="BMTR"/>
      <sheetName val="N-GGRM"/>
      <sheetName val="N-HMSP"/>
      <sheetName val="N-INDF"/>
      <sheetName val="N-INKP"/>
      <sheetName val="AMFG"/>
      <sheetName val="ANTM-N"/>
      <sheetName val="BDMN"/>
      <sheetName val="N-BLTA"/>
      <sheetName val="BMTR-N"/>
      <sheetName val="BNGA"/>
      <sheetName val="BNGAN"/>
      <sheetName val="CPIN"/>
      <sheetName val="N-INTP"/>
      <sheetName val="LPBNN"/>
      <sheetName val="TRIM"/>
      <sheetName val="MEDC"/>
      <sheetName val="MPPA"/>
      <sheetName val="N-SMGR"/>
      <sheetName val="JUAL"/>
      <sheetName val="N-UNVR"/>
      <sheetName val="UM yg blm dSPJkan"/>
      <sheetName val="koef"/>
      <sheetName val="Rate"/>
      <sheetName val="JURNAL"/>
      <sheetName val="NERACA"/>
      <sheetName val="LABA RUGI"/>
      <sheetName val="ARUS KAS"/>
      <sheetName val="PERUBAHAN EKUITAS"/>
      <sheetName val="Consolidated"/>
      <sheetName val="Read Me"/>
      <sheetName val="TABEL"/>
      <sheetName val="fiscal depr(E)"/>
      <sheetName val="CSM"/>
      <sheetName val="inv-equity"/>
      <sheetName val="Napsindo"/>
      <sheetName val="Permanent info"/>
      <sheetName val="Disposals"/>
      <sheetName val="Altman Z Score"/>
      <sheetName val="Data Sheet"/>
      <sheetName val="Customize Your Invoice"/>
      <sheetName val="Invoice"/>
      <sheetName val="bdrl-usg"/>
      <sheetName val="CAJE"/>
      <sheetName val="UNFOREX"/>
      <sheetName val="Query31"/>
      <sheetName val="Table 5"/>
      <sheetName val="Rekap Budget"/>
      <sheetName val="Income Statement"/>
      <sheetName val="Operating Cycle"/>
      <sheetName val="CC"/>
      <sheetName val="budget idr"/>
      <sheetName val="CC'04"/>
      <sheetName val="lapkeu"/>
      <sheetName val="Sheet1"/>
      <sheetName val="11b"/>
      <sheetName val="EFECTIF"/>
      <sheetName val="Jrnl_Kas"/>
      <sheetName val="Sheet3"/>
      <sheetName val="WBS1"/>
      <sheetName val="WBS2"/>
      <sheetName val="General Info"/>
      <sheetName val="General"/>
      <sheetName val="TB"/>
      <sheetName val="Links"/>
      <sheetName val="Lead"/>
      <sheetName val="Parameter"/>
      <sheetName val="Eingaben"/>
      <sheetName val="Sche-Harvest-Monodon"/>
      <sheetName val="TB98,oct99&amp;sap99-WPL"/>
      <sheetName val="Marshal -1"/>
      <sheetName val="List Area"/>
      <sheetName val="BUT-1"/>
      <sheetName val="HEX-A"/>
      <sheetName val="HEX-E"/>
      <sheetName val="I-BUT"/>
      <sheetName val="RD I-BUT"/>
      <sheetName val="Currency"/>
      <sheetName val="DropDown"/>
      <sheetName val="Non-Statistical Sampling"/>
      <sheetName val="ALL KD"/>
      <sheetName val="asli"/>
      <sheetName val="JobDetails"/>
      <sheetName val="Biaya2"/>
      <sheetName val="BP1_23"/>
      <sheetName val="Rugi-Laba"/>
      <sheetName val="ShareCapital "/>
      <sheetName val="Invento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98"/>
      <sheetName val="Ex-Rate"/>
      <sheetName val="RATE-NEW"/>
      <sheetName val="Marshal"/>
      <sheetName val="BS final"/>
      <sheetName val="WBS _2_salah"/>
      <sheetName val="Kartu"/>
      <sheetName val="A"/>
      <sheetName val="LABARUGI"/>
      <sheetName val="NERACA"/>
      <sheetName val="GeneralInfo"/>
      <sheetName val="BS01"/>
      <sheetName val="I.4.1 (2)"/>
      <sheetName val="SAD"/>
      <sheetName val="OFF"/>
      <sheetName val="SERV.EQ"/>
      <sheetName val="SE-C"/>
      <sheetName val="Vendors"/>
      <sheetName val="Work4"/>
      <sheetName val="会社・セグメント・国・地域"/>
      <sheetName val="データ収集単位"/>
      <sheetName val="Work1"/>
      <sheetName val="jpr"/>
      <sheetName val="MasterSheet"/>
      <sheetName val="B-3"/>
      <sheetName val="KODE"/>
      <sheetName val="TB"/>
      <sheetName val="Worksheet-03"/>
      <sheetName val="RATE"/>
      <sheetName val="Master"/>
      <sheetName val="COSTSALES"/>
      <sheetName val="PL"/>
      <sheetName val="MCOST1"/>
      <sheetName val="load"/>
      <sheetName val="HQ"/>
      <sheetName val="TB98,oct99&amp;sap99-WPL"/>
      <sheetName val="Case28 Levered Tornado"/>
      <sheetName val="BS-RTI"/>
      <sheetName val="Permanent info"/>
      <sheetName val="Rincian"/>
      <sheetName val="lamphp"/>
      <sheetName val="KOMP"/>
      <sheetName val="BBM-03"/>
      <sheetName val="LR"/>
      <sheetName val="Bgt"/>
      <sheetName val="Hari"/>
      <sheetName val="Hujan"/>
      <sheetName val="Kirim"/>
      <sheetName val="Mentah"/>
      <sheetName val="Panen"/>
      <sheetName val="Restan"/>
      <sheetName val="Sns"/>
      <sheetName val="KRPPT.03"/>
      <sheetName val="PSMKI.03"/>
      <sheetName val="Material &amp; Equip"/>
      <sheetName val="FKT_PJK"/>
      <sheetName val="DATA"/>
      <sheetName val="Ex_Rate"/>
      <sheetName val="GAPOK 2003 VS 2010"/>
      <sheetName val="OBL DES 13."/>
      <sheetName val="tb-mar"/>
      <sheetName val="farmasi"/>
      <sheetName val="non farmasi"/>
      <sheetName val="AR-TRADE_NONTRADE"/>
      <sheetName val="data neraca lainnya"/>
      <sheetName val="INVENTORY"/>
      <sheetName val="Cash"/>
      <sheetName val="Prepaid tax"/>
      <sheetName val="Income Statement-May 2004"/>
      <sheetName val="COA"/>
      <sheetName val="D-2"/>
      <sheetName val="SALDO_BD"/>
      <sheetName val="CAPEX"/>
      <sheetName val="DATABASE"/>
      <sheetName val="B2 (Act by Mth) Total"/>
      <sheetName val="2003 Bgt"/>
      <sheetName val="HO"/>
      <sheetName val="Std-Industri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98,oct99&amp;sap99-WPL"/>
      <sheetName val="TB98_oct99_sap99_WPL"/>
      <sheetName val="BS01"/>
      <sheetName val="COSTSALES"/>
      <sheetName val="PL"/>
      <sheetName val="MCOST1"/>
      <sheetName val="Forecast01(12-14)"/>
      <sheetName val="PL98"/>
      <sheetName val="B2 (Act by Mth) Total"/>
      <sheetName val="Master"/>
      <sheetName val="2003 Bgt"/>
      <sheetName val="HO"/>
      <sheetName val="Sheet1 (2)"/>
      <sheetName val="B28"/>
      <sheetName val="B24-1"/>
      <sheetName val="22-1"/>
      <sheetName val="OLDMAP"/>
      <sheetName val="TB-WP"/>
      <sheetName val="ACT"/>
      <sheetName val="BS-RTI"/>
      <sheetName val="DAF.INVEN U.O"/>
      <sheetName val="SUPPORT1"/>
      <sheetName val="Calculation"/>
      <sheetName val="EmpData"/>
      <sheetName val="Info"/>
      <sheetName val="productioninformation_jrxml"/>
      <sheetName val="RATE"/>
      <sheetName val="Marshal"/>
      <sheetName val="Ex-Rate"/>
      <sheetName val="RATE-NEW"/>
      <sheetName val="BS final"/>
      <sheetName val="WS"/>
      <sheetName val="Rincian"/>
      <sheetName val="NY ADMIN"/>
      <sheetName val="KOMP"/>
      <sheetName val="Ex_Rate"/>
      <sheetName val="s006"/>
      <sheetName val="Statistics"/>
      <sheetName val="Kartu"/>
      <sheetName val="SERV.EQ"/>
      <sheetName val="I.4.1 (2)"/>
      <sheetName val="Amortization Table"/>
      <sheetName val=""/>
      <sheetName val="F1771-2"/>
      <sheetName val="Perhitungan Ore Buli"/>
      <sheetName val="pemakaian Gee2010 setelah SO"/>
      <sheetName val="Persediaan Gee"/>
      <sheetName val="Receivable"/>
      <sheetName val="Print AR"/>
      <sheetName val="penjelasan"/>
      <sheetName val="BS_final"/>
      <sheetName val="FE-1770-I"/>
      <sheetName val="FE-1770.P1"/>
      <sheetName val="FE-1770-II"/>
      <sheetName val="Neraca detail per book"/>
      <sheetName val="Links"/>
      <sheetName val="Checker"/>
      <sheetName val="PR0404"/>
      <sheetName val="PR0405"/>
      <sheetName val="PR0406"/>
      <sheetName val="PR0804"/>
      <sheetName val="PR0805"/>
      <sheetName val="PR0806"/>
      <sheetName val="PR1204"/>
      <sheetName val="PR1205"/>
      <sheetName val="PR1206"/>
      <sheetName val="PR0204"/>
      <sheetName val="PR0205"/>
      <sheetName val="PR0206"/>
      <sheetName val="PR0104"/>
      <sheetName val="PR0105"/>
      <sheetName val="PR0106"/>
      <sheetName val="PR0704"/>
      <sheetName val="PR0705"/>
      <sheetName val="PR0706"/>
      <sheetName val="PR0604"/>
      <sheetName val="PR0605"/>
      <sheetName val="PR0606"/>
      <sheetName val="PR0304"/>
      <sheetName val="PR0305"/>
      <sheetName val="PR0306"/>
      <sheetName val="PR0504"/>
      <sheetName val="PR0505"/>
      <sheetName val="PR0506"/>
      <sheetName val="PR1104"/>
      <sheetName val="PR1105"/>
      <sheetName val="PR1106"/>
      <sheetName val="PR1006"/>
      <sheetName val="PR1004"/>
      <sheetName val="PR1005"/>
      <sheetName val="PR0904"/>
      <sheetName val="PR0905"/>
      <sheetName val="PR0906"/>
      <sheetName val="Items 1206"/>
      <sheetName val="A"/>
      <sheetName val="Entry  HTM"/>
      <sheetName val="Entry Broker"/>
      <sheetName val="SK HTM"/>
      <sheetName val="COA"/>
      <sheetName val="2"/>
      <sheetName val="Identitas"/>
      <sheetName val="PP&amp;E"/>
      <sheetName val="SE-C"/>
      <sheetName val="Stock"/>
      <sheetName val="Sales"/>
      <sheetName val="AVG"/>
      <sheetName val="EQ"/>
      <sheetName val="FKT_PJK"/>
      <sheetName val="DATABASE"/>
      <sheetName val="BMJ"/>
      <sheetName val="COA_Extern_Pjk"/>
      <sheetName val="GIRO"/>
      <sheetName val="Kas-Keke Extern"/>
      <sheetName val="KMK"/>
      <sheetName val="MDR_SMD"/>
      <sheetName val="WBS (2)salah"/>
      <sheetName val="tb-mar"/>
      <sheetName val="MST_GAJI"/>
      <sheetName val="Sheet1"/>
      <sheetName val="Prog. kerja"/>
      <sheetName val="Biaya-biaya"/>
      <sheetName val="THL"/>
      <sheetName val="Penambahan"/>
      <sheetName val="IT-Out"/>
      <sheetName val="Rekap Bag"/>
      <sheetName val="Schedulling"/>
      <sheetName val="Nov-Des"/>
      <sheetName val="2008"/>
      <sheetName val="Total"/>
      <sheetName val="OKt'07"/>
      <sheetName val="Nov Des"/>
      <sheetName val="CB"/>
      <sheetName val="COP"/>
      <sheetName val="Assuransi"/>
      <sheetName val="THR"/>
      <sheetName val="Lain-2"/>
      <sheetName val="Per Dept."/>
      <sheetName val="Support"/>
      <sheetName val="Head Count"/>
      <sheetName val="Lembur"/>
      <sheetName val="Awal"/>
      <sheetName val="By.Perso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45D7-8776-4EC0-A1DD-CFA484DCE4CE}">
  <sheetPr>
    <tabColor rgb="FFC00000"/>
  </sheetPr>
  <dimension ref="A1:O107"/>
  <sheetViews>
    <sheetView tabSelected="1" view="pageBreakPreview" topLeftCell="A6" zoomScaleNormal="100" zoomScaleSheetLayoutView="100" workbookViewId="0">
      <pane xSplit="2" ySplit="2" topLeftCell="C31" activePane="bottomRight" state="frozen"/>
      <selection activeCell="C9" sqref="C9"/>
      <selection pane="topRight" activeCell="C9" sqref="C9"/>
      <selection pane="bottomLeft" activeCell="C9" sqref="C9"/>
      <selection pane="bottomRight" activeCell="F37" sqref="F37"/>
    </sheetView>
  </sheetViews>
  <sheetFormatPr defaultColWidth="8.85546875" defaultRowHeight="15"/>
  <cols>
    <col min="1" max="1" width="7.85546875" style="194" customWidth="1"/>
    <col min="2" max="2" width="43.140625" style="82" customWidth="1"/>
    <col min="3" max="3" width="19" style="103" customWidth="1"/>
    <col min="4" max="4" width="21.42578125" style="93" customWidth="1"/>
    <col min="5" max="5" width="17.5703125" style="93" customWidth="1"/>
    <col min="6" max="6" width="19.140625" style="93" customWidth="1"/>
    <col min="7" max="7" width="15.85546875" style="82" customWidth="1"/>
    <col min="8" max="8" width="15.140625" style="65" bestFit="1" customWidth="1"/>
    <col min="9" max="9" width="6.140625" style="65" bestFit="1" customWidth="1"/>
    <col min="10" max="10" width="12.5703125" style="65" bestFit="1" customWidth="1"/>
    <col min="11" max="11" width="8.85546875" style="65"/>
    <col min="12" max="12" width="36.7109375" style="65" bestFit="1" customWidth="1"/>
    <col min="13" max="13" width="16.140625" style="67" bestFit="1" customWidth="1"/>
    <col min="14" max="14" width="14.140625" style="67" bestFit="1" customWidth="1"/>
    <col min="15" max="15" width="16.140625" style="67" bestFit="1" customWidth="1"/>
    <col min="16" max="243" width="8.85546875" style="65"/>
    <col min="244" max="244" width="10.140625" style="65" customWidth="1"/>
    <col min="245" max="245" width="38.28515625" style="65" bestFit="1" customWidth="1"/>
    <col min="246" max="246" width="21.42578125" style="65" customWidth="1"/>
    <col min="247" max="247" width="19.140625" style="65" customWidth="1"/>
    <col min="248" max="248" width="18.28515625" style="65" customWidth="1"/>
    <col min="249" max="249" width="22.28515625" style="65" bestFit="1" customWidth="1"/>
    <col min="250" max="250" width="19.85546875" style="65" customWidth="1"/>
    <col min="251" max="251" width="19.140625" style="65" customWidth="1"/>
    <col min="252" max="252" width="22.42578125" style="65" bestFit="1" customWidth="1"/>
    <col min="253" max="253" width="8.85546875" style="65"/>
    <col min="254" max="254" width="17.7109375" style="65" bestFit="1" customWidth="1"/>
    <col min="255" max="255" width="20.140625" style="65" bestFit="1" customWidth="1"/>
    <col min="256" max="256" width="17.7109375" style="65" bestFit="1" customWidth="1"/>
    <col min="257" max="257" width="12.7109375" style="65" bestFit="1" customWidth="1"/>
    <col min="258" max="499" width="8.85546875" style="65"/>
    <col min="500" max="500" width="10.140625" style="65" customWidth="1"/>
    <col min="501" max="501" width="38.28515625" style="65" bestFit="1" customWidth="1"/>
    <col min="502" max="502" width="21.42578125" style="65" customWidth="1"/>
    <col min="503" max="503" width="19.140625" style="65" customWidth="1"/>
    <col min="504" max="504" width="18.28515625" style="65" customWidth="1"/>
    <col min="505" max="505" width="22.28515625" style="65" bestFit="1" customWidth="1"/>
    <col min="506" max="506" width="19.85546875" style="65" customWidth="1"/>
    <col min="507" max="507" width="19.140625" style="65" customWidth="1"/>
    <col min="508" max="508" width="22.42578125" style="65" bestFit="1" customWidth="1"/>
    <col min="509" max="509" width="8.85546875" style="65"/>
    <col min="510" max="510" width="17.7109375" style="65" bestFit="1" customWidth="1"/>
    <col min="511" max="511" width="20.140625" style="65" bestFit="1" customWidth="1"/>
    <col min="512" max="512" width="17.7109375" style="65" bestFit="1" customWidth="1"/>
    <col min="513" max="513" width="12.7109375" style="65" bestFit="1" customWidth="1"/>
    <col min="514" max="755" width="8.85546875" style="65"/>
    <col min="756" max="756" width="10.140625" style="65" customWidth="1"/>
    <col min="757" max="757" width="38.28515625" style="65" bestFit="1" customWidth="1"/>
    <col min="758" max="758" width="21.42578125" style="65" customWidth="1"/>
    <col min="759" max="759" width="19.140625" style="65" customWidth="1"/>
    <col min="760" max="760" width="18.28515625" style="65" customWidth="1"/>
    <col min="761" max="761" width="22.28515625" style="65" bestFit="1" customWidth="1"/>
    <col min="762" max="762" width="19.85546875" style="65" customWidth="1"/>
    <col min="763" max="763" width="19.140625" style="65" customWidth="1"/>
    <col min="764" max="764" width="22.42578125" style="65" bestFit="1" customWidth="1"/>
    <col min="765" max="765" width="8.85546875" style="65"/>
    <col min="766" max="766" width="17.7109375" style="65" bestFit="1" customWidth="1"/>
    <col min="767" max="767" width="20.140625" style="65" bestFit="1" customWidth="1"/>
    <col min="768" max="768" width="17.7109375" style="65" bestFit="1" customWidth="1"/>
    <col min="769" max="769" width="12.7109375" style="65" bestFit="1" customWidth="1"/>
    <col min="770" max="1011" width="8.85546875" style="65"/>
    <col min="1012" max="1012" width="10.140625" style="65" customWidth="1"/>
    <col min="1013" max="1013" width="38.28515625" style="65" bestFit="1" customWidth="1"/>
    <col min="1014" max="1014" width="21.42578125" style="65" customWidth="1"/>
    <col min="1015" max="1015" width="19.140625" style="65" customWidth="1"/>
    <col min="1016" max="1016" width="18.28515625" style="65" customWidth="1"/>
    <col min="1017" max="1017" width="22.28515625" style="65" bestFit="1" customWidth="1"/>
    <col min="1018" max="1018" width="19.85546875" style="65" customWidth="1"/>
    <col min="1019" max="1019" width="19.140625" style="65" customWidth="1"/>
    <col min="1020" max="1020" width="22.42578125" style="65" bestFit="1" customWidth="1"/>
    <col min="1021" max="1021" width="8.85546875" style="65"/>
    <col min="1022" max="1022" width="17.7109375" style="65" bestFit="1" customWidth="1"/>
    <col min="1023" max="1023" width="20.140625" style="65" bestFit="1" customWidth="1"/>
    <col min="1024" max="1024" width="17.7109375" style="65" bestFit="1" customWidth="1"/>
    <col min="1025" max="1025" width="12.7109375" style="65" bestFit="1" customWidth="1"/>
    <col min="1026" max="1267" width="8.85546875" style="65"/>
    <col min="1268" max="1268" width="10.140625" style="65" customWidth="1"/>
    <col min="1269" max="1269" width="38.28515625" style="65" bestFit="1" customWidth="1"/>
    <col min="1270" max="1270" width="21.42578125" style="65" customWidth="1"/>
    <col min="1271" max="1271" width="19.140625" style="65" customWidth="1"/>
    <col min="1272" max="1272" width="18.28515625" style="65" customWidth="1"/>
    <col min="1273" max="1273" width="22.28515625" style="65" bestFit="1" customWidth="1"/>
    <col min="1274" max="1274" width="19.85546875" style="65" customWidth="1"/>
    <col min="1275" max="1275" width="19.140625" style="65" customWidth="1"/>
    <col min="1276" max="1276" width="22.42578125" style="65" bestFit="1" customWidth="1"/>
    <col min="1277" max="1277" width="8.85546875" style="65"/>
    <col min="1278" max="1278" width="17.7109375" style="65" bestFit="1" customWidth="1"/>
    <col min="1279" max="1279" width="20.140625" style="65" bestFit="1" customWidth="1"/>
    <col min="1280" max="1280" width="17.7109375" style="65" bestFit="1" customWidth="1"/>
    <col min="1281" max="1281" width="12.7109375" style="65" bestFit="1" customWidth="1"/>
    <col min="1282" max="1523" width="8.85546875" style="65"/>
    <col min="1524" max="1524" width="10.140625" style="65" customWidth="1"/>
    <col min="1525" max="1525" width="38.28515625" style="65" bestFit="1" customWidth="1"/>
    <col min="1526" max="1526" width="21.42578125" style="65" customWidth="1"/>
    <col min="1527" max="1527" width="19.140625" style="65" customWidth="1"/>
    <col min="1528" max="1528" width="18.28515625" style="65" customWidth="1"/>
    <col min="1529" max="1529" width="22.28515625" style="65" bestFit="1" customWidth="1"/>
    <col min="1530" max="1530" width="19.85546875" style="65" customWidth="1"/>
    <col min="1531" max="1531" width="19.140625" style="65" customWidth="1"/>
    <col min="1532" max="1532" width="22.42578125" style="65" bestFit="1" customWidth="1"/>
    <col min="1533" max="1533" width="8.85546875" style="65"/>
    <col min="1534" max="1534" width="17.7109375" style="65" bestFit="1" customWidth="1"/>
    <col min="1535" max="1535" width="20.140625" style="65" bestFit="1" customWidth="1"/>
    <col min="1536" max="1536" width="17.7109375" style="65" bestFit="1" customWidth="1"/>
    <col min="1537" max="1537" width="12.7109375" style="65" bestFit="1" customWidth="1"/>
    <col min="1538" max="1779" width="8.85546875" style="65"/>
    <col min="1780" max="1780" width="10.140625" style="65" customWidth="1"/>
    <col min="1781" max="1781" width="38.28515625" style="65" bestFit="1" customWidth="1"/>
    <col min="1782" max="1782" width="21.42578125" style="65" customWidth="1"/>
    <col min="1783" max="1783" width="19.140625" style="65" customWidth="1"/>
    <col min="1784" max="1784" width="18.28515625" style="65" customWidth="1"/>
    <col min="1785" max="1785" width="22.28515625" style="65" bestFit="1" customWidth="1"/>
    <col min="1786" max="1786" width="19.85546875" style="65" customWidth="1"/>
    <col min="1787" max="1787" width="19.140625" style="65" customWidth="1"/>
    <col min="1788" max="1788" width="22.42578125" style="65" bestFit="1" customWidth="1"/>
    <col min="1789" max="1789" width="8.85546875" style="65"/>
    <col min="1790" max="1790" width="17.7109375" style="65" bestFit="1" customWidth="1"/>
    <col min="1791" max="1791" width="20.140625" style="65" bestFit="1" customWidth="1"/>
    <col min="1792" max="1792" width="17.7109375" style="65" bestFit="1" customWidth="1"/>
    <col min="1793" max="1793" width="12.7109375" style="65" bestFit="1" customWidth="1"/>
    <col min="1794" max="2035" width="8.85546875" style="65"/>
    <col min="2036" max="2036" width="10.140625" style="65" customWidth="1"/>
    <col min="2037" max="2037" width="38.28515625" style="65" bestFit="1" customWidth="1"/>
    <col min="2038" max="2038" width="21.42578125" style="65" customWidth="1"/>
    <col min="2039" max="2039" width="19.140625" style="65" customWidth="1"/>
    <col min="2040" max="2040" width="18.28515625" style="65" customWidth="1"/>
    <col min="2041" max="2041" width="22.28515625" style="65" bestFit="1" customWidth="1"/>
    <col min="2042" max="2042" width="19.85546875" style="65" customWidth="1"/>
    <col min="2043" max="2043" width="19.140625" style="65" customWidth="1"/>
    <col min="2044" max="2044" width="22.42578125" style="65" bestFit="1" customWidth="1"/>
    <col min="2045" max="2045" width="8.85546875" style="65"/>
    <col min="2046" max="2046" width="17.7109375" style="65" bestFit="1" customWidth="1"/>
    <col min="2047" max="2047" width="20.140625" style="65" bestFit="1" customWidth="1"/>
    <col min="2048" max="2048" width="17.7109375" style="65" bestFit="1" customWidth="1"/>
    <col min="2049" max="2049" width="12.7109375" style="65" bestFit="1" customWidth="1"/>
    <col min="2050" max="2291" width="8.85546875" style="65"/>
    <col min="2292" max="2292" width="10.140625" style="65" customWidth="1"/>
    <col min="2293" max="2293" width="38.28515625" style="65" bestFit="1" customWidth="1"/>
    <col min="2294" max="2294" width="21.42578125" style="65" customWidth="1"/>
    <col min="2295" max="2295" width="19.140625" style="65" customWidth="1"/>
    <col min="2296" max="2296" width="18.28515625" style="65" customWidth="1"/>
    <col min="2297" max="2297" width="22.28515625" style="65" bestFit="1" customWidth="1"/>
    <col min="2298" max="2298" width="19.85546875" style="65" customWidth="1"/>
    <col min="2299" max="2299" width="19.140625" style="65" customWidth="1"/>
    <col min="2300" max="2300" width="22.42578125" style="65" bestFit="1" customWidth="1"/>
    <col min="2301" max="2301" width="8.85546875" style="65"/>
    <col min="2302" max="2302" width="17.7109375" style="65" bestFit="1" customWidth="1"/>
    <col min="2303" max="2303" width="20.140625" style="65" bestFit="1" customWidth="1"/>
    <col min="2304" max="2304" width="17.7109375" style="65" bestFit="1" customWidth="1"/>
    <col min="2305" max="2305" width="12.7109375" style="65" bestFit="1" customWidth="1"/>
    <col min="2306" max="2547" width="8.85546875" style="65"/>
    <col min="2548" max="2548" width="10.140625" style="65" customWidth="1"/>
    <col min="2549" max="2549" width="38.28515625" style="65" bestFit="1" customWidth="1"/>
    <col min="2550" max="2550" width="21.42578125" style="65" customWidth="1"/>
    <col min="2551" max="2551" width="19.140625" style="65" customWidth="1"/>
    <col min="2552" max="2552" width="18.28515625" style="65" customWidth="1"/>
    <col min="2553" max="2553" width="22.28515625" style="65" bestFit="1" customWidth="1"/>
    <col min="2554" max="2554" width="19.85546875" style="65" customWidth="1"/>
    <col min="2555" max="2555" width="19.140625" style="65" customWidth="1"/>
    <col min="2556" max="2556" width="22.42578125" style="65" bestFit="1" customWidth="1"/>
    <col min="2557" max="2557" width="8.85546875" style="65"/>
    <col min="2558" max="2558" width="17.7109375" style="65" bestFit="1" customWidth="1"/>
    <col min="2559" max="2559" width="20.140625" style="65" bestFit="1" customWidth="1"/>
    <col min="2560" max="2560" width="17.7109375" style="65" bestFit="1" customWidth="1"/>
    <col min="2561" max="2561" width="12.7109375" style="65" bestFit="1" customWidth="1"/>
    <col min="2562" max="2803" width="8.85546875" style="65"/>
    <col min="2804" max="2804" width="10.140625" style="65" customWidth="1"/>
    <col min="2805" max="2805" width="38.28515625" style="65" bestFit="1" customWidth="1"/>
    <col min="2806" max="2806" width="21.42578125" style="65" customWidth="1"/>
    <col min="2807" max="2807" width="19.140625" style="65" customWidth="1"/>
    <col min="2808" max="2808" width="18.28515625" style="65" customWidth="1"/>
    <col min="2809" max="2809" width="22.28515625" style="65" bestFit="1" customWidth="1"/>
    <col min="2810" max="2810" width="19.85546875" style="65" customWidth="1"/>
    <col min="2811" max="2811" width="19.140625" style="65" customWidth="1"/>
    <col min="2812" max="2812" width="22.42578125" style="65" bestFit="1" customWidth="1"/>
    <col min="2813" max="2813" width="8.85546875" style="65"/>
    <col min="2814" max="2814" width="17.7109375" style="65" bestFit="1" customWidth="1"/>
    <col min="2815" max="2815" width="20.140625" style="65" bestFit="1" customWidth="1"/>
    <col min="2816" max="2816" width="17.7109375" style="65" bestFit="1" customWidth="1"/>
    <col min="2817" max="2817" width="12.7109375" style="65" bestFit="1" customWidth="1"/>
    <col min="2818" max="3059" width="8.85546875" style="65"/>
    <col min="3060" max="3060" width="10.140625" style="65" customWidth="1"/>
    <col min="3061" max="3061" width="38.28515625" style="65" bestFit="1" customWidth="1"/>
    <col min="3062" max="3062" width="21.42578125" style="65" customWidth="1"/>
    <col min="3063" max="3063" width="19.140625" style="65" customWidth="1"/>
    <col min="3064" max="3064" width="18.28515625" style="65" customWidth="1"/>
    <col min="3065" max="3065" width="22.28515625" style="65" bestFit="1" customWidth="1"/>
    <col min="3066" max="3066" width="19.85546875" style="65" customWidth="1"/>
    <col min="3067" max="3067" width="19.140625" style="65" customWidth="1"/>
    <col min="3068" max="3068" width="22.42578125" style="65" bestFit="1" customWidth="1"/>
    <col min="3069" max="3069" width="8.85546875" style="65"/>
    <col min="3070" max="3070" width="17.7109375" style="65" bestFit="1" customWidth="1"/>
    <col min="3071" max="3071" width="20.140625" style="65" bestFit="1" customWidth="1"/>
    <col min="3072" max="3072" width="17.7109375" style="65" bestFit="1" customWidth="1"/>
    <col min="3073" max="3073" width="12.7109375" style="65" bestFit="1" customWidth="1"/>
    <col min="3074" max="3315" width="8.85546875" style="65"/>
    <col min="3316" max="3316" width="10.140625" style="65" customWidth="1"/>
    <col min="3317" max="3317" width="38.28515625" style="65" bestFit="1" customWidth="1"/>
    <col min="3318" max="3318" width="21.42578125" style="65" customWidth="1"/>
    <col min="3319" max="3319" width="19.140625" style="65" customWidth="1"/>
    <col min="3320" max="3320" width="18.28515625" style="65" customWidth="1"/>
    <col min="3321" max="3321" width="22.28515625" style="65" bestFit="1" customWidth="1"/>
    <col min="3322" max="3322" width="19.85546875" style="65" customWidth="1"/>
    <col min="3323" max="3323" width="19.140625" style="65" customWidth="1"/>
    <col min="3324" max="3324" width="22.42578125" style="65" bestFit="1" customWidth="1"/>
    <col min="3325" max="3325" width="8.85546875" style="65"/>
    <col min="3326" max="3326" width="17.7109375" style="65" bestFit="1" customWidth="1"/>
    <col min="3327" max="3327" width="20.140625" style="65" bestFit="1" customWidth="1"/>
    <col min="3328" max="3328" width="17.7109375" style="65" bestFit="1" customWidth="1"/>
    <col min="3329" max="3329" width="12.7109375" style="65" bestFit="1" customWidth="1"/>
    <col min="3330" max="3571" width="8.85546875" style="65"/>
    <col min="3572" max="3572" width="10.140625" style="65" customWidth="1"/>
    <col min="3573" max="3573" width="38.28515625" style="65" bestFit="1" customWidth="1"/>
    <col min="3574" max="3574" width="21.42578125" style="65" customWidth="1"/>
    <col min="3575" max="3575" width="19.140625" style="65" customWidth="1"/>
    <col min="3576" max="3576" width="18.28515625" style="65" customWidth="1"/>
    <col min="3577" max="3577" width="22.28515625" style="65" bestFit="1" customWidth="1"/>
    <col min="3578" max="3578" width="19.85546875" style="65" customWidth="1"/>
    <col min="3579" max="3579" width="19.140625" style="65" customWidth="1"/>
    <col min="3580" max="3580" width="22.42578125" style="65" bestFit="1" customWidth="1"/>
    <col min="3581" max="3581" width="8.85546875" style="65"/>
    <col min="3582" max="3582" width="17.7109375" style="65" bestFit="1" customWidth="1"/>
    <col min="3583" max="3583" width="20.140625" style="65" bestFit="1" customWidth="1"/>
    <col min="3584" max="3584" width="17.7109375" style="65" bestFit="1" customWidth="1"/>
    <col min="3585" max="3585" width="12.7109375" style="65" bestFit="1" customWidth="1"/>
    <col min="3586" max="3827" width="8.85546875" style="65"/>
    <col min="3828" max="3828" width="10.140625" style="65" customWidth="1"/>
    <col min="3829" max="3829" width="38.28515625" style="65" bestFit="1" customWidth="1"/>
    <col min="3830" max="3830" width="21.42578125" style="65" customWidth="1"/>
    <col min="3831" max="3831" width="19.140625" style="65" customWidth="1"/>
    <col min="3832" max="3832" width="18.28515625" style="65" customWidth="1"/>
    <col min="3833" max="3833" width="22.28515625" style="65" bestFit="1" customWidth="1"/>
    <col min="3834" max="3834" width="19.85546875" style="65" customWidth="1"/>
    <col min="3835" max="3835" width="19.140625" style="65" customWidth="1"/>
    <col min="3836" max="3836" width="22.42578125" style="65" bestFit="1" customWidth="1"/>
    <col min="3837" max="3837" width="8.85546875" style="65"/>
    <col min="3838" max="3838" width="17.7109375" style="65" bestFit="1" customWidth="1"/>
    <col min="3839" max="3839" width="20.140625" style="65" bestFit="1" customWidth="1"/>
    <col min="3840" max="3840" width="17.7109375" style="65" bestFit="1" customWidth="1"/>
    <col min="3841" max="3841" width="12.7109375" style="65" bestFit="1" customWidth="1"/>
    <col min="3842" max="4083" width="8.85546875" style="65"/>
    <col min="4084" max="4084" width="10.140625" style="65" customWidth="1"/>
    <col min="4085" max="4085" width="38.28515625" style="65" bestFit="1" customWidth="1"/>
    <col min="4086" max="4086" width="21.42578125" style="65" customWidth="1"/>
    <col min="4087" max="4087" width="19.140625" style="65" customWidth="1"/>
    <col min="4088" max="4088" width="18.28515625" style="65" customWidth="1"/>
    <col min="4089" max="4089" width="22.28515625" style="65" bestFit="1" customWidth="1"/>
    <col min="4090" max="4090" width="19.85546875" style="65" customWidth="1"/>
    <col min="4091" max="4091" width="19.140625" style="65" customWidth="1"/>
    <col min="4092" max="4092" width="22.42578125" style="65" bestFit="1" customWidth="1"/>
    <col min="4093" max="4093" width="8.85546875" style="65"/>
    <col min="4094" max="4094" width="17.7109375" style="65" bestFit="1" customWidth="1"/>
    <col min="4095" max="4095" width="20.140625" style="65" bestFit="1" customWidth="1"/>
    <col min="4096" max="4096" width="17.7109375" style="65" bestFit="1" customWidth="1"/>
    <col min="4097" max="4097" width="12.7109375" style="65" bestFit="1" customWidth="1"/>
    <col min="4098" max="4339" width="8.85546875" style="65"/>
    <col min="4340" max="4340" width="10.140625" style="65" customWidth="1"/>
    <col min="4341" max="4341" width="38.28515625" style="65" bestFit="1" customWidth="1"/>
    <col min="4342" max="4342" width="21.42578125" style="65" customWidth="1"/>
    <col min="4343" max="4343" width="19.140625" style="65" customWidth="1"/>
    <col min="4344" max="4344" width="18.28515625" style="65" customWidth="1"/>
    <col min="4345" max="4345" width="22.28515625" style="65" bestFit="1" customWidth="1"/>
    <col min="4346" max="4346" width="19.85546875" style="65" customWidth="1"/>
    <col min="4347" max="4347" width="19.140625" style="65" customWidth="1"/>
    <col min="4348" max="4348" width="22.42578125" style="65" bestFit="1" customWidth="1"/>
    <col min="4349" max="4349" width="8.85546875" style="65"/>
    <col min="4350" max="4350" width="17.7109375" style="65" bestFit="1" customWidth="1"/>
    <col min="4351" max="4351" width="20.140625" style="65" bestFit="1" customWidth="1"/>
    <col min="4352" max="4352" width="17.7109375" style="65" bestFit="1" customWidth="1"/>
    <col min="4353" max="4353" width="12.7109375" style="65" bestFit="1" customWidth="1"/>
    <col min="4354" max="4595" width="8.85546875" style="65"/>
    <col min="4596" max="4596" width="10.140625" style="65" customWidth="1"/>
    <col min="4597" max="4597" width="38.28515625" style="65" bestFit="1" customWidth="1"/>
    <col min="4598" max="4598" width="21.42578125" style="65" customWidth="1"/>
    <col min="4599" max="4599" width="19.140625" style="65" customWidth="1"/>
    <col min="4600" max="4600" width="18.28515625" style="65" customWidth="1"/>
    <col min="4601" max="4601" width="22.28515625" style="65" bestFit="1" customWidth="1"/>
    <col min="4602" max="4602" width="19.85546875" style="65" customWidth="1"/>
    <col min="4603" max="4603" width="19.140625" style="65" customWidth="1"/>
    <col min="4604" max="4604" width="22.42578125" style="65" bestFit="1" customWidth="1"/>
    <col min="4605" max="4605" width="8.85546875" style="65"/>
    <col min="4606" max="4606" width="17.7109375" style="65" bestFit="1" customWidth="1"/>
    <col min="4607" max="4607" width="20.140625" style="65" bestFit="1" customWidth="1"/>
    <col min="4608" max="4608" width="17.7109375" style="65" bestFit="1" customWidth="1"/>
    <col min="4609" max="4609" width="12.7109375" style="65" bestFit="1" customWidth="1"/>
    <col min="4610" max="4851" width="8.85546875" style="65"/>
    <col min="4852" max="4852" width="10.140625" style="65" customWidth="1"/>
    <col min="4853" max="4853" width="38.28515625" style="65" bestFit="1" customWidth="1"/>
    <col min="4854" max="4854" width="21.42578125" style="65" customWidth="1"/>
    <col min="4855" max="4855" width="19.140625" style="65" customWidth="1"/>
    <col min="4856" max="4856" width="18.28515625" style="65" customWidth="1"/>
    <col min="4857" max="4857" width="22.28515625" style="65" bestFit="1" customWidth="1"/>
    <col min="4858" max="4858" width="19.85546875" style="65" customWidth="1"/>
    <col min="4859" max="4859" width="19.140625" style="65" customWidth="1"/>
    <col min="4860" max="4860" width="22.42578125" style="65" bestFit="1" customWidth="1"/>
    <col min="4861" max="4861" width="8.85546875" style="65"/>
    <col min="4862" max="4862" width="17.7109375" style="65" bestFit="1" customWidth="1"/>
    <col min="4863" max="4863" width="20.140625" style="65" bestFit="1" customWidth="1"/>
    <col min="4864" max="4864" width="17.7109375" style="65" bestFit="1" customWidth="1"/>
    <col min="4865" max="4865" width="12.7109375" style="65" bestFit="1" customWidth="1"/>
    <col min="4866" max="5107" width="8.85546875" style="65"/>
    <col min="5108" max="5108" width="10.140625" style="65" customWidth="1"/>
    <col min="5109" max="5109" width="38.28515625" style="65" bestFit="1" customWidth="1"/>
    <col min="5110" max="5110" width="21.42578125" style="65" customWidth="1"/>
    <col min="5111" max="5111" width="19.140625" style="65" customWidth="1"/>
    <col min="5112" max="5112" width="18.28515625" style="65" customWidth="1"/>
    <col min="5113" max="5113" width="22.28515625" style="65" bestFit="1" customWidth="1"/>
    <col min="5114" max="5114" width="19.85546875" style="65" customWidth="1"/>
    <col min="5115" max="5115" width="19.140625" style="65" customWidth="1"/>
    <col min="5116" max="5116" width="22.42578125" style="65" bestFit="1" customWidth="1"/>
    <col min="5117" max="5117" width="8.85546875" style="65"/>
    <col min="5118" max="5118" width="17.7109375" style="65" bestFit="1" customWidth="1"/>
    <col min="5119" max="5119" width="20.140625" style="65" bestFit="1" customWidth="1"/>
    <col min="5120" max="5120" width="17.7109375" style="65" bestFit="1" customWidth="1"/>
    <col min="5121" max="5121" width="12.7109375" style="65" bestFit="1" customWidth="1"/>
    <col min="5122" max="5363" width="8.85546875" style="65"/>
    <col min="5364" max="5364" width="10.140625" style="65" customWidth="1"/>
    <col min="5365" max="5365" width="38.28515625" style="65" bestFit="1" customWidth="1"/>
    <col min="5366" max="5366" width="21.42578125" style="65" customWidth="1"/>
    <col min="5367" max="5367" width="19.140625" style="65" customWidth="1"/>
    <col min="5368" max="5368" width="18.28515625" style="65" customWidth="1"/>
    <col min="5369" max="5369" width="22.28515625" style="65" bestFit="1" customWidth="1"/>
    <col min="5370" max="5370" width="19.85546875" style="65" customWidth="1"/>
    <col min="5371" max="5371" width="19.140625" style="65" customWidth="1"/>
    <col min="5372" max="5372" width="22.42578125" style="65" bestFit="1" customWidth="1"/>
    <col min="5373" max="5373" width="8.85546875" style="65"/>
    <col min="5374" max="5374" width="17.7109375" style="65" bestFit="1" customWidth="1"/>
    <col min="5375" max="5375" width="20.140625" style="65" bestFit="1" customWidth="1"/>
    <col min="5376" max="5376" width="17.7109375" style="65" bestFit="1" customWidth="1"/>
    <col min="5377" max="5377" width="12.7109375" style="65" bestFit="1" customWidth="1"/>
    <col min="5378" max="5619" width="8.85546875" style="65"/>
    <col min="5620" max="5620" width="10.140625" style="65" customWidth="1"/>
    <col min="5621" max="5621" width="38.28515625" style="65" bestFit="1" customWidth="1"/>
    <col min="5622" max="5622" width="21.42578125" style="65" customWidth="1"/>
    <col min="5623" max="5623" width="19.140625" style="65" customWidth="1"/>
    <col min="5624" max="5624" width="18.28515625" style="65" customWidth="1"/>
    <col min="5625" max="5625" width="22.28515625" style="65" bestFit="1" customWidth="1"/>
    <col min="5626" max="5626" width="19.85546875" style="65" customWidth="1"/>
    <col min="5627" max="5627" width="19.140625" style="65" customWidth="1"/>
    <col min="5628" max="5628" width="22.42578125" style="65" bestFit="1" customWidth="1"/>
    <col min="5629" max="5629" width="8.85546875" style="65"/>
    <col min="5630" max="5630" width="17.7109375" style="65" bestFit="1" customWidth="1"/>
    <col min="5631" max="5631" width="20.140625" style="65" bestFit="1" customWidth="1"/>
    <col min="5632" max="5632" width="17.7109375" style="65" bestFit="1" customWidth="1"/>
    <col min="5633" max="5633" width="12.7109375" style="65" bestFit="1" customWidth="1"/>
    <col min="5634" max="5875" width="8.85546875" style="65"/>
    <col min="5876" max="5876" width="10.140625" style="65" customWidth="1"/>
    <col min="5877" max="5877" width="38.28515625" style="65" bestFit="1" customWidth="1"/>
    <col min="5878" max="5878" width="21.42578125" style="65" customWidth="1"/>
    <col min="5879" max="5879" width="19.140625" style="65" customWidth="1"/>
    <col min="5880" max="5880" width="18.28515625" style="65" customWidth="1"/>
    <col min="5881" max="5881" width="22.28515625" style="65" bestFit="1" customWidth="1"/>
    <col min="5882" max="5882" width="19.85546875" style="65" customWidth="1"/>
    <col min="5883" max="5883" width="19.140625" style="65" customWidth="1"/>
    <col min="5884" max="5884" width="22.42578125" style="65" bestFit="1" customWidth="1"/>
    <col min="5885" max="5885" width="8.85546875" style="65"/>
    <col min="5886" max="5886" width="17.7109375" style="65" bestFit="1" customWidth="1"/>
    <col min="5887" max="5887" width="20.140625" style="65" bestFit="1" customWidth="1"/>
    <col min="5888" max="5888" width="17.7109375" style="65" bestFit="1" customWidth="1"/>
    <col min="5889" max="5889" width="12.7109375" style="65" bestFit="1" customWidth="1"/>
    <col min="5890" max="6131" width="8.85546875" style="65"/>
    <col min="6132" max="6132" width="10.140625" style="65" customWidth="1"/>
    <col min="6133" max="6133" width="38.28515625" style="65" bestFit="1" customWidth="1"/>
    <col min="6134" max="6134" width="21.42578125" style="65" customWidth="1"/>
    <col min="6135" max="6135" width="19.140625" style="65" customWidth="1"/>
    <col min="6136" max="6136" width="18.28515625" style="65" customWidth="1"/>
    <col min="6137" max="6137" width="22.28515625" style="65" bestFit="1" customWidth="1"/>
    <col min="6138" max="6138" width="19.85546875" style="65" customWidth="1"/>
    <col min="6139" max="6139" width="19.140625" style="65" customWidth="1"/>
    <col min="6140" max="6140" width="22.42578125" style="65" bestFit="1" customWidth="1"/>
    <col min="6141" max="6141" width="8.85546875" style="65"/>
    <col min="6142" max="6142" width="17.7109375" style="65" bestFit="1" customWidth="1"/>
    <col min="6143" max="6143" width="20.140625" style="65" bestFit="1" customWidth="1"/>
    <col min="6144" max="6144" width="17.7109375" style="65" bestFit="1" customWidth="1"/>
    <col min="6145" max="6145" width="12.7109375" style="65" bestFit="1" customWidth="1"/>
    <col min="6146" max="6387" width="8.85546875" style="65"/>
    <col min="6388" max="6388" width="10.140625" style="65" customWidth="1"/>
    <col min="6389" max="6389" width="38.28515625" style="65" bestFit="1" customWidth="1"/>
    <col min="6390" max="6390" width="21.42578125" style="65" customWidth="1"/>
    <col min="6391" max="6391" width="19.140625" style="65" customWidth="1"/>
    <col min="6392" max="6392" width="18.28515625" style="65" customWidth="1"/>
    <col min="6393" max="6393" width="22.28515625" style="65" bestFit="1" customWidth="1"/>
    <col min="6394" max="6394" width="19.85546875" style="65" customWidth="1"/>
    <col min="6395" max="6395" width="19.140625" style="65" customWidth="1"/>
    <col min="6396" max="6396" width="22.42578125" style="65" bestFit="1" customWidth="1"/>
    <col min="6397" max="6397" width="8.85546875" style="65"/>
    <col min="6398" max="6398" width="17.7109375" style="65" bestFit="1" customWidth="1"/>
    <col min="6399" max="6399" width="20.140625" style="65" bestFit="1" customWidth="1"/>
    <col min="6400" max="6400" width="17.7109375" style="65" bestFit="1" customWidth="1"/>
    <col min="6401" max="6401" width="12.7109375" style="65" bestFit="1" customWidth="1"/>
    <col min="6402" max="6643" width="8.85546875" style="65"/>
    <col min="6644" max="6644" width="10.140625" style="65" customWidth="1"/>
    <col min="6645" max="6645" width="38.28515625" style="65" bestFit="1" customWidth="1"/>
    <col min="6646" max="6646" width="21.42578125" style="65" customWidth="1"/>
    <col min="6647" max="6647" width="19.140625" style="65" customWidth="1"/>
    <col min="6648" max="6648" width="18.28515625" style="65" customWidth="1"/>
    <col min="6649" max="6649" width="22.28515625" style="65" bestFit="1" customWidth="1"/>
    <col min="6650" max="6650" width="19.85546875" style="65" customWidth="1"/>
    <col min="6651" max="6651" width="19.140625" style="65" customWidth="1"/>
    <col min="6652" max="6652" width="22.42578125" style="65" bestFit="1" customWidth="1"/>
    <col min="6653" max="6653" width="8.85546875" style="65"/>
    <col min="6654" max="6654" width="17.7109375" style="65" bestFit="1" customWidth="1"/>
    <col min="6655" max="6655" width="20.140625" style="65" bestFit="1" customWidth="1"/>
    <col min="6656" max="6656" width="17.7109375" style="65" bestFit="1" customWidth="1"/>
    <col min="6657" max="6657" width="12.7109375" style="65" bestFit="1" customWidth="1"/>
    <col min="6658" max="6899" width="8.85546875" style="65"/>
    <col min="6900" max="6900" width="10.140625" style="65" customWidth="1"/>
    <col min="6901" max="6901" width="38.28515625" style="65" bestFit="1" customWidth="1"/>
    <col min="6902" max="6902" width="21.42578125" style="65" customWidth="1"/>
    <col min="6903" max="6903" width="19.140625" style="65" customWidth="1"/>
    <col min="6904" max="6904" width="18.28515625" style="65" customWidth="1"/>
    <col min="6905" max="6905" width="22.28515625" style="65" bestFit="1" customWidth="1"/>
    <col min="6906" max="6906" width="19.85546875" style="65" customWidth="1"/>
    <col min="6907" max="6907" width="19.140625" style="65" customWidth="1"/>
    <col min="6908" max="6908" width="22.42578125" style="65" bestFit="1" customWidth="1"/>
    <col min="6909" max="6909" width="8.85546875" style="65"/>
    <col min="6910" max="6910" width="17.7109375" style="65" bestFit="1" customWidth="1"/>
    <col min="6911" max="6911" width="20.140625" style="65" bestFit="1" customWidth="1"/>
    <col min="6912" max="6912" width="17.7109375" style="65" bestFit="1" customWidth="1"/>
    <col min="6913" max="6913" width="12.7109375" style="65" bestFit="1" customWidth="1"/>
    <col min="6914" max="7155" width="8.85546875" style="65"/>
    <col min="7156" max="7156" width="10.140625" style="65" customWidth="1"/>
    <col min="7157" max="7157" width="38.28515625" style="65" bestFit="1" customWidth="1"/>
    <col min="7158" max="7158" width="21.42578125" style="65" customWidth="1"/>
    <col min="7159" max="7159" width="19.140625" style="65" customWidth="1"/>
    <col min="7160" max="7160" width="18.28515625" style="65" customWidth="1"/>
    <col min="7161" max="7161" width="22.28515625" style="65" bestFit="1" customWidth="1"/>
    <col min="7162" max="7162" width="19.85546875" style="65" customWidth="1"/>
    <col min="7163" max="7163" width="19.140625" style="65" customWidth="1"/>
    <col min="7164" max="7164" width="22.42578125" style="65" bestFit="1" customWidth="1"/>
    <col min="7165" max="7165" width="8.85546875" style="65"/>
    <col min="7166" max="7166" width="17.7109375" style="65" bestFit="1" customWidth="1"/>
    <col min="7167" max="7167" width="20.140625" style="65" bestFit="1" customWidth="1"/>
    <col min="7168" max="7168" width="17.7109375" style="65" bestFit="1" customWidth="1"/>
    <col min="7169" max="7169" width="12.7109375" style="65" bestFit="1" customWidth="1"/>
    <col min="7170" max="7411" width="8.85546875" style="65"/>
    <col min="7412" max="7412" width="10.140625" style="65" customWidth="1"/>
    <col min="7413" max="7413" width="38.28515625" style="65" bestFit="1" customWidth="1"/>
    <col min="7414" max="7414" width="21.42578125" style="65" customWidth="1"/>
    <col min="7415" max="7415" width="19.140625" style="65" customWidth="1"/>
    <col min="7416" max="7416" width="18.28515625" style="65" customWidth="1"/>
    <col min="7417" max="7417" width="22.28515625" style="65" bestFit="1" customWidth="1"/>
    <col min="7418" max="7418" width="19.85546875" style="65" customWidth="1"/>
    <col min="7419" max="7419" width="19.140625" style="65" customWidth="1"/>
    <col min="7420" max="7420" width="22.42578125" style="65" bestFit="1" customWidth="1"/>
    <col min="7421" max="7421" width="8.85546875" style="65"/>
    <col min="7422" max="7422" width="17.7109375" style="65" bestFit="1" customWidth="1"/>
    <col min="7423" max="7423" width="20.140625" style="65" bestFit="1" customWidth="1"/>
    <col min="7424" max="7424" width="17.7109375" style="65" bestFit="1" customWidth="1"/>
    <col min="7425" max="7425" width="12.7109375" style="65" bestFit="1" customWidth="1"/>
    <col min="7426" max="7667" width="8.85546875" style="65"/>
    <col min="7668" max="7668" width="10.140625" style="65" customWidth="1"/>
    <col min="7669" max="7669" width="38.28515625" style="65" bestFit="1" customWidth="1"/>
    <col min="7670" max="7670" width="21.42578125" style="65" customWidth="1"/>
    <col min="7671" max="7671" width="19.140625" style="65" customWidth="1"/>
    <col min="7672" max="7672" width="18.28515625" style="65" customWidth="1"/>
    <col min="7673" max="7673" width="22.28515625" style="65" bestFit="1" customWidth="1"/>
    <col min="7674" max="7674" width="19.85546875" style="65" customWidth="1"/>
    <col min="7675" max="7675" width="19.140625" style="65" customWidth="1"/>
    <col min="7676" max="7676" width="22.42578125" style="65" bestFit="1" customWidth="1"/>
    <col min="7677" max="7677" width="8.85546875" style="65"/>
    <col min="7678" max="7678" width="17.7109375" style="65" bestFit="1" customWidth="1"/>
    <col min="7679" max="7679" width="20.140625" style="65" bestFit="1" customWidth="1"/>
    <col min="7680" max="7680" width="17.7109375" style="65" bestFit="1" customWidth="1"/>
    <col min="7681" max="7681" width="12.7109375" style="65" bestFit="1" customWidth="1"/>
    <col min="7682" max="7923" width="8.85546875" style="65"/>
    <col min="7924" max="7924" width="10.140625" style="65" customWidth="1"/>
    <col min="7925" max="7925" width="38.28515625" style="65" bestFit="1" customWidth="1"/>
    <col min="7926" max="7926" width="21.42578125" style="65" customWidth="1"/>
    <col min="7927" max="7927" width="19.140625" style="65" customWidth="1"/>
    <col min="7928" max="7928" width="18.28515625" style="65" customWidth="1"/>
    <col min="7929" max="7929" width="22.28515625" style="65" bestFit="1" customWidth="1"/>
    <col min="7930" max="7930" width="19.85546875" style="65" customWidth="1"/>
    <col min="7931" max="7931" width="19.140625" style="65" customWidth="1"/>
    <col min="7932" max="7932" width="22.42578125" style="65" bestFit="1" customWidth="1"/>
    <col min="7933" max="7933" width="8.85546875" style="65"/>
    <col min="7934" max="7934" width="17.7109375" style="65" bestFit="1" customWidth="1"/>
    <col min="7935" max="7935" width="20.140625" style="65" bestFit="1" customWidth="1"/>
    <col min="7936" max="7936" width="17.7109375" style="65" bestFit="1" customWidth="1"/>
    <col min="7937" max="7937" width="12.7109375" style="65" bestFit="1" customWidth="1"/>
    <col min="7938" max="8179" width="8.85546875" style="65"/>
    <col min="8180" max="8180" width="10.140625" style="65" customWidth="1"/>
    <col min="8181" max="8181" width="38.28515625" style="65" bestFit="1" customWidth="1"/>
    <col min="8182" max="8182" width="21.42578125" style="65" customWidth="1"/>
    <col min="8183" max="8183" width="19.140625" style="65" customWidth="1"/>
    <col min="8184" max="8184" width="18.28515625" style="65" customWidth="1"/>
    <col min="8185" max="8185" width="22.28515625" style="65" bestFit="1" customWidth="1"/>
    <col min="8186" max="8186" width="19.85546875" style="65" customWidth="1"/>
    <col min="8187" max="8187" width="19.140625" style="65" customWidth="1"/>
    <col min="8188" max="8188" width="22.42578125" style="65" bestFit="1" customWidth="1"/>
    <col min="8189" max="8189" width="8.85546875" style="65"/>
    <col min="8190" max="8190" width="17.7109375" style="65" bestFit="1" customWidth="1"/>
    <col min="8191" max="8191" width="20.140625" style="65" bestFit="1" customWidth="1"/>
    <col min="8192" max="8192" width="17.7109375" style="65" bestFit="1" customWidth="1"/>
    <col min="8193" max="8193" width="12.7109375" style="65" bestFit="1" customWidth="1"/>
    <col min="8194" max="8435" width="8.85546875" style="65"/>
    <col min="8436" max="8436" width="10.140625" style="65" customWidth="1"/>
    <col min="8437" max="8437" width="38.28515625" style="65" bestFit="1" customWidth="1"/>
    <col min="8438" max="8438" width="21.42578125" style="65" customWidth="1"/>
    <col min="8439" max="8439" width="19.140625" style="65" customWidth="1"/>
    <col min="8440" max="8440" width="18.28515625" style="65" customWidth="1"/>
    <col min="8441" max="8441" width="22.28515625" style="65" bestFit="1" customWidth="1"/>
    <col min="8442" max="8442" width="19.85546875" style="65" customWidth="1"/>
    <col min="8443" max="8443" width="19.140625" style="65" customWidth="1"/>
    <col min="8444" max="8444" width="22.42578125" style="65" bestFit="1" customWidth="1"/>
    <col min="8445" max="8445" width="8.85546875" style="65"/>
    <col min="8446" max="8446" width="17.7109375" style="65" bestFit="1" customWidth="1"/>
    <col min="8447" max="8447" width="20.140625" style="65" bestFit="1" customWidth="1"/>
    <col min="8448" max="8448" width="17.7109375" style="65" bestFit="1" customWidth="1"/>
    <col min="8449" max="8449" width="12.7109375" style="65" bestFit="1" customWidth="1"/>
    <col min="8450" max="8691" width="8.85546875" style="65"/>
    <col min="8692" max="8692" width="10.140625" style="65" customWidth="1"/>
    <col min="8693" max="8693" width="38.28515625" style="65" bestFit="1" customWidth="1"/>
    <col min="8694" max="8694" width="21.42578125" style="65" customWidth="1"/>
    <col min="8695" max="8695" width="19.140625" style="65" customWidth="1"/>
    <col min="8696" max="8696" width="18.28515625" style="65" customWidth="1"/>
    <col min="8697" max="8697" width="22.28515625" style="65" bestFit="1" customWidth="1"/>
    <col min="8698" max="8698" width="19.85546875" style="65" customWidth="1"/>
    <col min="8699" max="8699" width="19.140625" style="65" customWidth="1"/>
    <col min="8700" max="8700" width="22.42578125" style="65" bestFit="1" customWidth="1"/>
    <col min="8701" max="8701" width="8.85546875" style="65"/>
    <col min="8702" max="8702" width="17.7109375" style="65" bestFit="1" customWidth="1"/>
    <col min="8703" max="8703" width="20.140625" style="65" bestFit="1" customWidth="1"/>
    <col min="8704" max="8704" width="17.7109375" style="65" bestFit="1" customWidth="1"/>
    <col min="8705" max="8705" width="12.7109375" style="65" bestFit="1" customWidth="1"/>
    <col min="8706" max="8947" width="8.85546875" style="65"/>
    <col min="8948" max="8948" width="10.140625" style="65" customWidth="1"/>
    <col min="8949" max="8949" width="38.28515625" style="65" bestFit="1" customWidth="1"/>
    <col min="8950" max="8950" width="21.42578125" style="65" customWidth="1"/>
    <col min="8951" max="8951" width="19.140625" style="65" customWidth="1"/>
    <col min="8952" max="8952" width="18.28515625" style="65" customWidth="1"/>
    <col min="8953" max="8953" width="22.28515625" style="65" bestFit="1" customWidth="1"/>
    <col min="8954" max="8954" width="19.85546875" style="65" customWidth="1"/>
    <col min="8955" max="8955" width="19.140625" style="65" customWidth="1"/>
    <col min="8956" max="8956" width="22.42578125" style="65" bestFit="1" customWidth="1"/>
    <col min="8957" max="8957" width="8.85546875" style="65"/>
    <col min="8958" max="8958" width="17.7109375" style="65" bestFit="1" customWidth="1"/>
    <col min="8959" max="8959" width="20.140625" style="65" bestFit="1" customWidth="1"/>
    <col min="8960" max="8960" width="17.7109375" style="65" bestFit="1" customWidth="1"/>
    <col min="8961" max="8961" width="12.7109375" style="65" bestFit="1" customWidth="1"/>
    <col min="8962" max="9203" width="8.85546875" style="65"/>
    <col min="9204" max="9204" width="10.140625" style="65" customWidth="1"/>
    <col min="9205" max="9205" width="38.28515625" style="65" bestFit="1" customWidth="1"/>
    <col min="9206" max="9206" width="21.42578125" style="65" customWidth="1"/>
    <col min="9207" max="9207" width="19.140625" style="65" customWidth="1"/>
    <col min="9208" max="9208" width="18.28515625" style="65" customWidth="1"/>
    <col min="9209" max="9209" width="22.28515625" style="65" bestFit="1" customWidth="1"/>
    <col min="9210" max="9210" width="19.85546875" style="65" customWidth="1"/>
    <col min="9211" max="9211" width="19.140625" style="65" customWidth="1"/>
    <col min="9212" max="9212" width="22.42578125" style="65" bestFit="1" customWidth="1"/>
    <col min="9213" max="9213" width="8.85546875" style="65"/>
    <col min="9214" max="9214" width="17.7109375" style="65" bestFit="1" customWidth="1"/>
    <col min="9215" max="9215" width="20.140625" style="65" bestFit="1" customWidth="1"/>
    <col min="9216" max="9216" width="17.7109375" style="65" bestFit="1" customWidth="1"/>
    <col min="9217" max="9217" width="12.7109375" style="65" bestFit="1" customWidth="1"/>
    <col min="9218" max="9459" width="8.85546875" style="65"/>
    <col min="9460" max="9460" width="10.140625" style="65" customWidth="1"/>
    <col min="9461" max="9461" width="38.28515625" style="65" bestFit="1" customWidth="1"/>
    <col min="9462" max="9462" width="21.42578125" style="65" customWidth="1"/>
    <col min="9463" max="9463" width="19.140625" style="65" customWidth="1"/>
    <col min="9464" max="9464" width="18.28515625" style="65" customWidth="1"/>
    <col min="9465" max="9465" width="22.28515625" style="65" bestFit="1" customWidth="1"/>
    <col min="9466" max="9466" width="19.85546875" style="65" customWidth="1"/>
    <col min="9467" max="9467" width="19.140625" style="65" customWidth="1"/>
    <col min="9468" max="9468" width="22.42578125" style="65" bestFit="1" customWidth="1"/>
    <col min="9469" max="9469" width="8.85546875" style="65"/>
    <col min="9470" max="9470" width="17.7109375" style="65" bestFit="1" customWidth="1"/>
    <col min="9471" max="9471" width="20.140625" style="65" bestFit="1" customWidth="1"/>
    <col min="9472" max="9472" width="17.7109375" style="65" bestFit="1" customWidth="1"/>
    <col min="9473" max="9473" width="12.7109375" style="65" bestFit="1" customWidth="1"/>
    <col min="9474" max="9715" width="8.85546875" style="65"/>
    <col min="9716" max="9716" width="10.140625" style="65" customWidth="1"/>
    <col min="9717" max="9717" width="38.28515625" style="65" bestFit="1" customWidth="1"/>
    <col min="9718" max="9718" width="21.42578125" style="65" customWidth="1"/>
    <col min="9719" max="9719" width="19.140625" style="65" customWidth="1"/>
    <col min="9720" max="9720" width="18.28515625" style="65" customWidth="1"/>
    <col min="9721" max="9721" width="22.28515625" style="65" bestFit="1" customWidth="1"/>
    <col min="9722" max="9722" width="19.85546875" style="65" customWidth="1"/>
    <col min="9723" max="9723" width="19.140625" style="65" customWidth="1"/>
    <col min="9724" max="9724" width="22.42578125" style="65" bestFit="1" customWidth="1"/>
    <col min="9725" max="9725" width="8.85546875" style="65"/>
    <col min="9726" max="9726" width="17.7109375" style="65" bestFit="1" customWidth="1"/>
    <col min="9727" max="9727" width="20.140625" style="65" bestFit="1" customWidth="1"/>
    <col min="9728" max="9728" width="17.7109375" style="65" bestFit="1" customWidth="1"/>
    <col min="9729" max="9729" width="12.7109375" style="65" bestFit="1" customWidth="1"/>
    <col min="9730" max="9971" width="8.85546875" style="65"/>
    <col min="9972" max="9972" width="10.140625" style="65" customWidth="1"/>
    <col min="9973" max="9973" width="38.28515625" style="65" bestFit="1" customWidth="1"/>
    <col min="9974" max="9974" width="21.42578125" style="65" customWidth="1"/>
    <col min="9975" max="9975" width="19.140625" style="65" customWidth="1"/>
    <col min="9976" max="9976" width="18.28515625" style="65" customWidth="1"/>
    <col min="9977" max="9977" width="22.28515625" style="65" bestFit="1" customWidth="1"/>
    <col min="9978" max="9978" width="19.85546875" style="65" customWidth="1"/>
    <col min="9979" max="9979" width="19.140625" style="65" customWidth="1"/>
    <col min="9980" max="9980" width="22.42578125" style="65" bestFit="1" customWidth="1"/>
    <col min="9981" max="9981" width="8.85546875" style="65"/>
    <col min="9982" max="9982" width="17.7109375" style="65" bestFit="1" customWidth="1"/>
    <col min="9983" max="9983" width="20.140625" style="65" bestFit="1" customWidth="1"/>
    <col min="9984" max="9984" width="17.7109375" style="65" bestFit="1" customWidth="1"/>
    <col min="9985" max="9985" width="12.7109375" style="65" bestFit="1" customWidth="1"/>
    <col min="9986" max="10227" width="8.85546875" style="65"/>
    <col min="10228" max="10228" width="10.140625" style="65" customWidth="1"/>
    <col min="10229" max="10229" width="38.28515625" style="65" bestFit="1" customWidth="1"/>
    <col min="10230" max="10230" width="21.42578125" style="65" customWidth="1"/>
    <col min="10231" max="10231" width="19.140625" style="65" customWidth="1"/>
    <col min="10232" max="10232" width="18.28515625" style="65" customWidth="1"/>
    <col min="10233" max="10233" width="22.28515625" style="65" bestFit="1" customWidth="1"/>
    <col min="10234" max="10234" width="19.85546875" style="65" customWidth="1"/>
    <col min="10235" max="10235" width="19.140625" style="65" customWidth="1"/>
    <col min="10236" max="10236" width="22.42578125" style="65" bestFit="1" customWidth="1"/>
    <col min="10237" max="10237" width="8.85546875" style="65"/>
    <col min="10238" max="10238" width="17.7109375" style="65" bestFit="1" customWidth="1"/>
    <col min="10239" max="10239" width="20.140625" style="65" bestFit="1" customWidth="1"/>
    <col min="10240" max="10240" width="17.7109375" style="65" bestFit="1" customWidth="1"/>
    <col min="10241" max="10241" width="12.7109375" style="65" bestFit="1" customWidth="1"/>
    <col min="10242" max="10483" width="8.85546875" style="65"/>
    <col min="10484" max="10484" width="10.140625" style="65" customWidth="1"/>
    <col min="10485" max="10485" width="38.28515625" style="65" bestFit="1" customWidth="1"/>
    <col min="10486" max="10486" width="21.42578125" style="65" customWidth="1"/>
    <col min="10487" max="10487" width="19.140625" style="65" customWidth="1"/>
    <col min="10488" max="10488" width="18.28515625" style="65" customWidth="1"/>
    <col min="10489" max="10489" width="22.28515625" style="65" bestFit="1" customWidth="1"/>
    <col min="10490" max="10490" width="19.85546875" style="65" customWidth="1"/>
    <col min="10491" max="10491" width="19.140625" style="65" customWidth="1"/>
    <col min="10492" max="10492" width="22.42578125" style="65" bestFit="1" customWidth="1"/>
    <col min="10493" max="10493" width="8.85546875" style="65"/>
    <col min="10494" max="10494" width="17.7109375" style="65" bestFit="1" customWidth="1"/>
    <col min="10495" max="10495" width="20.140625" style="65" bestFit="1" customWidth="1"/>
    <col min="10496" max="10496" width="17.7109375" style="65" bestFit="1" customWidth="1"/>
    <col min="10497" max="10497" width="12.7109375" style="65" bestFit="1" customWidth="1"/>
    <col min="10498" max="10739" width="8.85546875" style="65"/>
    <col min="10740" max="10740" width="10.140625" style="65" customWidth="1"/>
    <col min="10741" max="10741" width="38.28515625" style="65" bestFit="1" customWidth="1"/>
    <col min="10742" max="10742" width="21.42578125" style="65" customWidth="1"/>
    <col min="10743" max="10743" width="19.140625" style="65" customWidth="1"/>
    <col min="10744" max="10744" width="18.28515625" style="65" customWidth="1"/>
    <col min="10745" max="10745" width="22.28515625" style="65" bestFit="1" customWidth="1"/>
    <col min="10746" max="10746" width="19.85546875" style="65" customWidth="1"/>
    <col min="10747" max="10747" width="19.140625" style="65" customWidth="1"/>
    <col min="10748" max="10748" width="22.42578125" style="65" bestFit="1" customWidth="1"/>
    <col min="10749" max="10749" width="8.85546875" style="65"/>
    <col min="10750" max="10750" width="17.7109375" style="65" bestFit="1" customWidth="1"/>
    <col min="10751" max="10751" width="20.140625" style="65" bestFit="1" customWidth="1"/>
    <col min="10752" max="10752" width="17.7109375" style="65" bestFit="1" customWidth="1"/>
    <col min="10753" max="10753" width="12.7109375" style="65" bestFit="1" customWidth="1"/>
    <col min="10754" max="10995" width="8.85546875" style="65"/>
    <col min="10996" max="10996" width="10.140625" style="65" customWidth="1"/>
    <col min="10997" max="10997" width="38.28515625" style="65" bestFit="1" customWidth="1"/>
    <col min="10998" max="10998" width="21.42578125" style="65" customWidth="1"/>
    <col min="10999" max="10999" width="19.140625" style="65" customWidth="1"/>
    <col min="11000" max="11000" width="18.28515625" style="65" customWidth="1"/>
    <col min="11001" max="11001" width="22.28515625" style="65" bestFit="1" customWidth="1"/>
    <col min="11002" max="11002" width="19.85546875" style="65" customWidth="1"/>
    <col min="11003" max="11003" width="19.140625" style="65" customWidth="1"/>
    <col min="11004" max="11004" width="22.42578125" style="65" bestFit="1" customWidth="1"/>
    <col min="11005" max="11005" width="8.85546875" style="65"/>
    <col min="11006" max="11006" width="17.7109375" style="65" bestFit="1" customWidth="1"/>
    <col min="11007" max="11007" width="20.140625" style="65" bestFit="1" customWidth="1"/>
    <col min="11008" max="11008" width="17.7109375" style="65" bestFit="1" customWidth="1"/>
    <col min="11009" max="11009" width="12.7109375" style="65" bestFit="1" customWidth="1"/>
    <col min="11010" max="11251" width="8.85546875" style="65"/>
    <col min="11252" max="11252" width="10.140625" style="65" customWidth="1"/>
    <col min="11253" max="11253" width="38.28515625" style="65" bestFit="1" customWidth="1"/>
    <col min="11254" max="11254" width="21.42578125" style="65" customWidth="1"/>
    <col min="11255" max="11255" width="19.140625" style="65" customWidth="1"/>
    <col min="11256" max="11256" width="18.28515625" style="65" customWidth="1"/>
    <col min="11257" max="11257" width="22.28515625" style="65" bestFit="1" customWidth="1"/>
    <col min="11258" max="11258" width="19.85546875" style="65" customWidth="1"/>
    <col min="11259" max="11259" width="19.140625" style="65" customWidth="1"/>
    <col min="11260" max="11260" width="22.42578125" style="65" bestFit="1" customWidth="1"/>
    <col min="11261" max="11261" width="8.85546875" style="65"/>
    <col min="11262" max="11262" width="17.7109375" style="65" bestFit="1" customWidth="1"/>
    <col min="11263" max="11263" width="20.140625" style="65" bestFit="1" customWidth="1"/>
    <col min="11264" max="11264" width="17.7109375" style="65" bestFit="1" customWidth="1"/>
    <col min="11265" max="11265" width="12.7109375" style="65" bestFit="1" customWidth="1"/>
    <col min="11266" max="11507" width="8.85546875" style="65"/>
    <col min="11508" max="11508" width="10.140625" style="65" customWidth="1"/>
    <col min="11509" max="11509" width="38.28515625" style="65" bestFit="1" customWidth="1"/>
    <col min="11510" max="11510" width="21.42578125" style="65" customWidth="1"/>
    <col min="11511" max="11511" width="19.140625" style="65" customWidth="1"/>
    <col min="11512" max="11512" width="18.28515625" style="65" customWidth="1"/>
    <col min="11513" max="11513" width="22.28515625" style="65" bestFit="1" customWidth="1"/>
    <col min="11514" max="11514" width="19.85546875" style="65" customWidth="1"/>
    <col min="11515" max="11515" width="19.140625" style="65" customWidth="1"/>
    <col min="11516" max="11516" width="22.42578125" style="65" bestFit="1" customWidth="1"/>
    <col min="11517" max="11517" width="8.85546875" style="65"/>
    <col min="11518" max="11518" width="17.7109375" style="65" bestFit="1" customWidth="1"/>
    <col min="11519" max="11519" width="20.140625" style="65" bestFit="1" customWidth="1"/>
    <col min="11520" max="11520" width="17.7109375" style="65" bestFit="1" customWidth="1"/>
    <col min="11521" max="11521" width="12.7109375" style="65" bestFit="1" customWidth="1"/>
    <col min="11522" max="11763" width="8.85546875" style="65"/>
    <col min="11764" max="11764" width="10.140625" style="65" customWidth="1"/>
    <col min="11765" max="11765" width="38.28515625" style="65" bestFit="1" customWidth="1"/>
    <col min="11766" max="11766" width="21.42578125" style="65" customWidth="1"/>
    <col min="11767" max="11767" width="19.140625" style="65" customWidth="1"/>
    <col min="11768" max="11768" width="18.28515625" style="65" customWidth="1"/>
    <col min="11769" max="11769" width="22.28515625" style="65" bestFit="1" customWidth="1"/>
    <col min="11770" max="11770" width="19.85546875" style="65" customWidth="1"/>
    <col min="11771" max="11771" width="19.140625" style="65" customWidth="1"/>
    <col min="11772" max="11772" width="22.42578125" style="65" bestFit="1" customWidth="1"/>
    <col min="11773" max="11773" width="8.85546875" style="65"/>
    <col min="11774" max="11774" width="17.7109375" style="65" bestFit="1" customWidth="1"/>
    <col min="11775" max="11775" width="20.140625" style="65" bestFit="1" customWidth="1"/>
    <col min="11776" max="11776" width="17.7109375" style="65" bestFit="1" customWidth="1"/>
    <col min="11777" max="11777" width="12.7109375" style="65" bestFit="1" customWidth="1"/>
    <col min="11778" max="12019" width="8.85546875" style="65"/>
    <col min="12020" max="12020" width="10.140625" style="65" customWidth="1"/>
    <col min="12021" max="12021" width="38.28515625" style="65" bestFit="1" customWidth="1"/>
    <col min="12022" max="12022" width="21.42578125" style="65" customWidth="1"/>
    <col min="12023" max="12023" width="19.140625" style="65" customWidth="1"/>
    <col min="12024" max="12024" width="18.28515625" style="65" customWidth="1"/>
    <col min="12025" max="12025" width="22.28515625" style="65" bestFit="1" customWidth="1"/>
    <col min="12026" max="12026" width="19.85546875" style="65" customWidth="1"/>
    <col min="12027" max="12027" width="19.140625" style="65" customWidth="1"/>
    <col min="12028" max="12028" width="22.42578125" style="65" bestFit="1" customWidth="1"/>
    <col min="12029" max="12029" width="8.85546875" style="65"/>
    <col min="12030" max="12030" width="17.7109375" style="65" bestFit="1" customWidth="1"/>
    <col min="12031" max="12031" width="20.140625" style="65" bestFit="1" customWidth="1"/>
    <col min="12032" max="12032" width="17.7109375" style="65" bestFit="1" customWidth="1"/>
    <col min="12033" max="12033" width="12.7109375" style="65" bestFit="1" customWidth="1"/>
    <col min="12034" max="12275" width="8.85546875" style="65"/>
    <col min="12276" max="12276" width="10.140625" style="65" customWidth="1"/>
    <col min="12277" max="12277" width="38.28515625" style="65" bestFit="1" customWidth="1"/>
    <col min="12278" max="12278" width="21.42578125" style="65" customWidth="1"/>
    <col min="12279" max="12279" width="19.140625" style="65" customWidth="1"/>
    <col min="12280" max="12280" width="18.28515625" style="65" customWidth="1"/>
    <col min="12281" max="12281" width="22.28515625" style="65" bestFit="1" customWidth="1"/>
    <col min="12282" max="12282" width="19.85546875" style="65" customWidth="1"/>
    <col min="12283" max="12283" width="19.140625" style="65" customWidth="1"/>
    <col min="12284" max="12284" width="22.42578125" style="65" bestFit="1" customWidth="1"/>
    <col min="12285" max="12285" width="8.85546875" style="65"/>
    <col min="12286" max="12286" width="17.7109375" style="65" bestFit="1" customWidth="1"/>
    <col min="12287" max="12287" width="20.140625" style="65" bestFit="1" customWidth="1"/>
    <col min="12288" max="12288" width="17.7109375" style="65" bestFit="1" customWidth="1"/>
    <col min="12289" max="12289" width="12.7109375" style="65" bestFit="1" customWidth="1"/>
    <col min="12290" max="12531" width="8.85546875" style="65"/>
    <col min="12532" max="12532" width="10.140625" style="65" customWidth="1"/>
    <col min="12533" max="12533" width="38.28515625" style="65" bestFit="1" customWidth="1"/>
    <col min="12534" max="12534" width="21.42578125" style="65" customWidth="1"/>
    <col min="12535" max="12535" width="19.140625" style="65" customWidth="1"/>
    <col min="12536" max="12536" width="18.28515625" style="65" customWidth="1"/>
    <col min="12537" max="12537" width="22.28515625" style="65" bestFit="1" customWidth="1"/>
    <col min="12538" max="12538" width="19.85546875" style="65" customWidth="1"/>
    <col min="12539" max="12539" width="19.140625" style="65" customWidth="1"/>
    <col min="12540" max="12540" width="22.42578125" style="65" bestFit="1" customWidth="1"/>
    <col min="12541" max="12541" width="8.85546875" style="65"/>
    <col min="12542" max="12542" width="17.7109375" style="65" bestFit="1" customWidth="1"/>
    <col min="12543" max="12543" width="20.140625" style="65" bestFit="1" customWidth="1"/>
    <col min="12544" max="12544" width="17.7109375" style="65" bestFit="1" customWidth="1"/>
    <col min="12545" max="12545" width="12.7109375" style="65" bestFit="1" customWidth="1"/>
    <col min="12546" max="12787" width="8.85546875" style="65"/>
    <col min="12788" max="12788" width="10.140625" style="65" customWidth="1"/>
    <col min="12789" max="12789" width="38.28515625" style="65" bestFit="1" customWidth="1"/>
    <col min="12790" max="12790" width="21.42578125" style="65" customWidth="1"/>
    <col min="12791" max="12791" width="19.140625" style="65" customWidth="1"/>
    <col min="12792" max="12792" width="18.28515625" style="65" customWidth="1"/>
    <col min="12793" max="12793" width="22.28515625" style="65" bestFit="1" customWidth="1"/>
    <col min="12794" max="12794" width="19.85546875" style="65" customWidth="1"/>
    <col min="12795" max="12795" width="19.140625" style="65" customWidth="1"/>
    <col min="12796" max="12796" width="22.42578125" style="65" bestFit="1" customWidth="1"/>
    <col min="12797" max="12797" width="8.85546875" style="65"/>
    <col min="12798" max="12798" width="17.7109375" style="65" bestFit="1" customWidth="1"/>
    <col min="12799" max="12799" width="20.140625" style="65" bestFit="1" customWidth="1"/>
    <col min="12800" max="12800" width="17.7109375" style="65" bestFit="1" customWidth="1"/>
    <col min="12801" max="12801" width="12.7109375" style="65" bestFit="1" customWidth="1"/>
    <col min="12802" max="13043" width="8.85546875" style="65"/>
    <col min="13044" max="13044" width="10.140625" style="65" customWidth="1"/>
    <col min="13045" max="13045" width="38.28515625" style="65" bestFit="1" customWidth="1"/>
    <col min="13046" max="13046" width="21.42578125" style="65" customWidth="1"/>
    <col min="13047" max="13047" width="19.140625" style="65" customWidth="1"/>
    <col min="13048" max="13048" width="18.28515625" style="65" customWidth="1"/>
    <col min="13049" max="13049" width="22.28515625" style="65" bestFit="1" customWidth="1"/>
    <col min="13050" max="13050" width="19.85546875" style="65" customWidth="1"/>
    <col min="13051" max="13051" width="19.140625" style="65" customWidth="1"/>
    <col min="13052" max="13052" width="22.42578125" style="65" bestFit="1" customWidth="1"/>
    <col min="13053" max="13053" width="8.85546875" style="65"/>
    <col min="13054" max="13054" width="17.7109375" style="65" bestFit="1" customWidth="1"/>
    <col min="13055" max="13055" width="20.140625" style="65" bestFit="1" customWidth="1"/>
    <col min="13056" max="13056" width="17.7109375" style="65" bestFit="1" customWidth="1"/>
    <col min="13057" max="13057" width="12.7109375" style="65" bestFit="1" customWidth="1"/>
    <col min="13058" max="13299" width="8.85546875" style="65"/>
    <col min="13300" max="13300" width="10.140625" style="65" customWidth="1"/>
    <col min="13301" max="13301" width="38.28515625" style="65" bestFit="1" customWidth="1"/>
    <col min="13302" max="13302" width="21.42578125" style="65" customWidth="1"/>
    <col min="13303" max="13303" width="19.140625" style="65" customWidth="1"/>
    <col min="13304" max="13304" width="18.28515625" style="65" customWidth="1"/>
    <col min="13305" max="13305" width="22.28515625" style="65" bestFit="1" customWidth="1"/>
    <col min="13306" max="13306" width="19.85546875" style="65" customWidth="1"/>
    <col min="13307" max="13307" width="19.140625" style="65" customWidth="1"/>
    <col min="13308" max="13308" width="22.42578125" style="65" bestFit="1" customWidth="1"/>
    <col min="13309" max="13309" width="8.85546875" style="65"/>
    <col min="13310" max="13310" width="17.7109375" style="65" bestFit="1" customWidth="1"/>
    <col min="13311" max="13311" width="20.140625" style="65" bestFit="1" customWidth="1"/>
    <col min="13312" max="13312" width="17.7109375" style="65" bestFit="1" customWidth="1"/>
    <col min="13313" max="13313" width="12.7109375" style="65" bestFit="1" customWidth="1"/>
    <col min="13314" max="13555" width="8.85546875" style="65"/>
    <col min="13556" max="13556" width="10.140625" style="65" customWidth="1"/>
    <col min="13557" max="13557" width="38.28515625" style="65" bestFit="1" customWidth="1"/>
    <col min="13558" max="13558" width="21.42578125" style="65" customWidth="1"/>
    <col min="13559" max="13559" width="19.140625" style="65" customWidth="1"/>
    <col min="13560" max="13560" width="18.28515625" style="65" customWidth="1"/>
    <col min="13561" max="13561" width="22.28515625" style="65" bestFit="1" customWidth="1"/>
    <col min="13562" max="13562" width="19.85546875" style="65" customWidth="1"/>
    <col min="13563" max="13563" width="19.140625" style="65" customWidth="1"/>
    <col min="13564" max="13564" width="22.42578125" style="65" bestFit="1" customWidth="1"/>
    <col min="13565" max="13565" width="8.85546875" style="65"/>
    <col min="13566" max="13566" width="17.7109375" style="65" bestFit="1" customWidth="1"/>
    <col min="13567" max="13567" width="20.140625" style="65" bestFit="1" customWidth="1"/>
    <col min="13568" max="13568" width="17.7109375" style="65" bestFit="1" customWidth="1"/>
    <col min="13569" max="13569" width="12.7109375" style="65" bestFit="1" customWidth="1"/>
    <col min="13570" max="13811" width="8.85546875" style="65"/>
    <col min="13812" max="13812" width="10.140625" style="65" customWidth="1"/>
    <col min="13813" max="13813" width="38.28515625" style="65" bestFit="1" customWidth="1"/>
    <col min="13814" max="13814" width="21.42578125" style="65" customWidth="1"/>
    <col min="13815" max="13815" width="19.140625" style="65" customWidth="1"/>
    <col min="13816" max="13816" width="18.28515625" style="65" customWidth="1"/>
    <col min="13817" max="13817" width="22.28515625" style="65" bestFit="1" customWidth="1"/>
    <col min="13818" max="13818" width="19.85546875" style="65" customWidth="1"/>
    <col min="13819" max="13819" width="19.140625" style="65" customWidth="1"/>
    <col min="13820" max="13820" width="22.42578125" style="65" bestFit="1" customWidth="1"/>
    <col min="13821" max="13821" width="8.85546875" style="65"/>
    <col min="13822" max="13822" width="17.7109375" style="65" bestFit="1" customWidth="1"/>
    <col min="13823" max="13823" width="20.140625" style="65" bestFit="1" customWidth="1"/>
    <col min="13824" max="13824" width="17.7109375" style="65" bestFit="1" customWidth="1"/>
    <col min="13825" max="13825" width="12.7109375" style="65" bestFit="1" customWidth="1"/>
    <col min="13826" max="14067" width="8.85546875" style="65"/>
    <col min="14068" max="14068" width="10.140625" style="65" customWidth="1"/>
    <col min="14069" max="14069" width="38.28515625" style="65" bestFit="1" customWidth="1"/>
    <col min="14070" max="14070" width="21.42578125" style="65" customWidth="1"/>
    <col min="14071" max="14071" width="19.140625" style="65" customWidth="1"/>
    <col min="14072" max="14072" width="18.28515625" style="65" customWidth="1"/>
    <col min="14073" max="14073" width="22.28515625" style="65" bestFit="1" customWidth="1"/>
    <col min="14074" max="14074" width="19.85546875" style="65" customWidth="1"/>
    <col min="14075" max="14075" width="19.140625" style="65" customWidth="1"/>
    <col min="14076" max="14076" width="22.42578125" style="65" bestFit="1" customWidth="1"/>
    <col min="14077" max="14077" width="8.85546875" style="65"/>
    <col min="14078" max="14078" width="17.7109375" style="65" bestFit="1" customWidth="1"/>
    <col min="14079" max="14079" width="20.140625" style="65" bestFit="1" customWidth="1"/>
    <col min="14080" max="14080" width="17.7109375" style="65" bestFit="1" customWidth="1"/>
    <col min="14081" max="14081" width="12.7109375" style="65" bestFit="1" customWidth="1"/>
    <col min="14082" max="14323" width="8.85546875" style="65"/>
    <col min="14324" max="14324" width="10.140625" style="65" customWidth="1"/>
    <col min="14325" max="14325" width="38.28515625" style="65" bestFit="1" customWidth="1"/>
    <col min="14326" max="14326" width="21.42578125" style="65" customWidth="1"/>
    <col min="14327" max="14327" width="19.140625" style="65" customWidth="1"/>
    <col min="14328" max="14328" width="18.28515625" style="65" customWidth="1"/>
    <col min="14329" max="14329" width="22.28515625" style="65" bestFit="1" customWidth="1"/>
    <col min="14330" max="14330" width="19.85546875" style="65" customWidth="1"/>
    <col min="14331" max="14331" width="19.140625" style="65" customWidth="1"/>
    <col min="14332" max="14332" width="22.42578125" style="65" bestFit="1" customWidth="1"/>
    <col min="14333" max="14333" width="8.85546875" style="65"/>
    <col min="14334" max="14334" width="17.7109375" style="65" bestFit="1" customWidth="1"/>
    <col min="14335" max="14335" width="20.140625" style="65" bestFit="1" customWidth="1"/>
    <col min="14336" max="14336" width="17.7109375" style="65" bestFit="1" customWidth="1"/>
    <col min="14337" max="14337" width="12.7109375" style="65" bestFit="1" customWidth="1"/>
    <col min="14338" max="14579" width="8.85546875" style="65"/>
    <col min="14580" max="14580" width="10.140625" style="65" customWidth="1"/>
    <col min="14581" max="14581" width="38.28515625" style="65" bestFit="1" customWidth="1"/>
    <col min="14582" max="14582" width="21.42578125" style="65" customWidth="1"/>
    <col min="14583" max="14583" width="19.140625" style="65" customWidth="1"/>
    <col min="14584" max="14584" width="18.28515625" style="65" customWidth="1"/>
    <col min="14585" max="14585" width="22.28515625" style="65" bestFit="1" customWidth="1"/>
    <col min="14586" max="14586" width="19.85546875" style="65" customWidth="1"/>
    <col min="14587" max="14587" width="19.140625" style="65" customWidth="1"/>
    <col min="14588" max="14588" width="22.42578125" style="65" bestFit="1" customWidth="1"/>
    <col min="14589" max="14589" width="8.85546875" style="65"/>
    <col min="14590" max="14590" width="17.7109375" style="65" bestFit="1" customWidth="1"/>
    <col min="14591" max="14591" width="20.140625" style="65" bestFit="1" customWidth="1"/>
    <col min="14592" max="14592" width="17.7109375" style="65" bestFit="1" customWidth="1"/>
    <col min="14593" max="14593" width="12.7109375" style="65" bestFit="1" customWidth="1"/>
    <col min="14594" max="14835" width="8.85546875" style="65"/>
    <col min="14836" max="14836" width="10.140625" style="65" customWidth="1"/>
    <col min="14837" max="14837" width="38.28515625" style="65" bestFit="1" customWidth="1"/>
    <col min="14838" max="14838" width="21.42578125" style="65" customWidth="1"/>
    <col min="14839" max="14839" width="19.140625" style="65" customWidth="1"/>
    <col min="14840" max="14840" width="18.28515625" style="65" customWidth="1"/>
    <col min="14841" max="14841" width="22.28515625" style="65" bestFit="1" customWidth="1"/>
    <col min="14842" max="14842" width="19.85546875" style="65" customWidth="1"/>
    <col min="14843" max="14843" width="19.140625" style="65" customWidth="1"/>
    <col min="14844" max="14844" width="22.42578125" style="65" bestFit="1" customWidth="1"/>
    <col min="14845" max="14845" width="8.85546875" style="65"/>
    <col min="14846" max="14846" width="17.7109375" style="65" bestFit="1" customWidth="1"/>
    <col min="14847" max="14847" width="20.140625" style="65" bestFit="1" customWidth="1"/>
    <col min="14848" max="14848" width="17.7109375" style="65" bestFit="1" customWidth="1"/>
    <col min="14849" max="14849" width="12.7109375" style="65" bestFit="1" customWidth="1"/>
    <col min="14850" max="15091" width="8.85546875" style="65"/>
    <col min="15092" max="15092" width="10.140625" style="65" customWidth="1"/>
    <col min="15093" max="15093" width="38.28515625" style="65" bestFit="1" customWidth="1"/>
    <col min="15094" max="15094" width="21.42578125" style="65" customWidth="1"/>
    <col min="15095" max="15095" width="19.140625" style="65" customWidth="1"/>
    <col min="15096" max="15096" width="18.28515625" style="65" customWidth="1"/>
    <col min="15097" max="15097" width="22.28515625" style="65" bestFit="1" customWidth="1"/>
    <col min="15098" max="15098" width="19.85546875" style="65" customWidth="1"/>
    <col min="15099" max="15099" width="19.140625" style="65" customWidth="1"/>
    <col min="15100" max="15100" width="22.42578125" style="65" bestFit="1" customWidth="1"/>
    <col min="15101" max="15101" width="8.85546875" style="65"/>
    <col min="15102" max="15102" width="17.7109375" style="65" bestFit="1" customWidth="1"/>
    <col min="15103" max="15103" width="20.140625" style="65" bestFit="1" customWidth="1"/>
    <col min="15104" max="15104" width="17.7109375" style="65" bestFit="1" customWidth="1"/>
    <col min="15105" max="15105" width="12.7109375" style="65" bestFit="1" customWidth="1"/>
    <col min="15106" max="15347" width="8.85546875" style="65"/>
    <col min="15348" max="15348" width="10.140625" style="65" customWidth="1"/>
    <col min="15349" max="15349" width="38.28515625" style="65" bestFit="1" customWidth="1"/>
    <col min="15350" max="15350" width="21.42578125" style="65" customWidth="1"/>
    <col min="15351" max="15351" width="19.140625" style="65" customWidth="1"/>
    <col min="15352" max="15352" width="18.28515625" style="65" customWidth="1"/>
    <col min="15353" max="15353" width="22.28515625" style="65" bestFit="1" customWidth="1"/>
    <col min="15354" max="15354" width="19.85546875" style="65" customWidth="1"/>
    <col min="15355" max="15355" width="19.140625" style="65" customWidth="1"/>
    <col min="15356" max="15356" width="22.42578125" style="65" bestFit="1" customWidth="1"/>
    <col min="15357" max="15357" width="8.85546875" style="65"/>
    <col min="15358" max="15358" width="17.7109375" style="65" bestFit="1" customWidth="1"/>
    <col min="15359" max="15359" width="20.140625" style="65" bestFit="1" customWidth="1"/>
    <col min="15360" max="15360" width="17.7109375" style="65" bestFit="1" customWidth="1"/>
    <col min="15361" max="15361" width="12.7109375" style="65" bestFit="1" customWidth="1"/>
    <col min="15362" max="15603" width="8.85546875" style="65"/>
    <col min="15604" max="15604" width="10.140625" style="65" customWidth="1"/>
    <col min="15605" max="15605" width="38.28515625" style="65" bestFit="1" customWidth="1"/>
    <col min="15606" max="15606" width="21.42578125" style="65" customWidth="1"/>
    <col min="15607" max="15607" width="19.140625" style="65" customWidth="1"/>
    <col min="15608" max="15608" width="18.28515625" style="65" customWidth="1"/>
    <col min="15609" max="15609" width="22.28515625" style="65" bestFit="1" customWidth="1"/>
    <col min="15610" max="15610" width="19.85546875" style="65" customWidth="1"/>
    <col min="15611" max="15611" width="19.140625" style="65" customWidth="1"/>
    <col min="15612" max="15612" width="22.42578125" style="65" bestFit="1" customWidth="1"/>
    <col min="15613" max="15613" width="8.85546875" style="65"/>
    <col min="15614" max="15614" width="17.7109375" style="65" bestFit="1" customWidth="1"/>
    <col min="15615" max="15615" width="20.140625" style="65" bestFit="1" customWidth="1"/>
    <col min="15616" max="15616" width="17.7109375" style="65" bestFit="1" customWidth="1"/>
    <col min="15617" max="15617" width="12.7109375" style="65" bestFit="1" customWidth="1"/>
    <col min="15618" max="15859" width="8.85546875" style="65"/>
    <col min="15860" max="15860" width="10.140625" style="65" customWidth="1"/>
    <col min="15861" max="15861" width="38.28515625" style="65" bestFit="1" customWidth="1"/>
    <col min="15862" max="15862" width="21.42578125" style="65" customWidth="1"/>
    <col min="15863" max="15863" width="19.140625" style="65" customWidth="1"/>
    <col min="15864" max="15864" width="18.28515625" style="65" customWidth="1"/>
    <col min="15865" max="15865" width="22.28515625" style="65" bestFit="1" customWidth="1"/>
    <col min="15866" max="15866" width="19.85546875" style="65" customWidth="1"/>
    <col min="15867" max="15867" width="19.140625" style="65" customWidth="1"/>
    <col min="15868" max="15868" width="22.42578125" style="65" bestFit="1" customWidth="1"/>
    <col min="15869" max="15869" width="8.85546875" style="65"/>
    <col min="15870" max="15870" width="17.7109375" style="65" bestFit="1" customWidth="1"/>
    <col min="15871" max="15871" width="20.140625" style="65" bestFit="1" customWidth="1"/>
    <col min="15872" max="15872" width="17.7109375" style="65" bestFit="1" customWidth="1"/>
    <col min="15873" max="15873" width="12.7109375" style="65" bestFit="1" customWidth="1"/>
    <col min="15874" max="16115" width="8.85546875" style="65"/>
    <col min="16116" max="16116" width="10.140625" style="65" customWidth="1"/>
    <col min="16117" max="16117" width="38.28515625" style="65" bestFit="1" customWidth="1"/>
    <col min="16118" max="16118" width="21.42578125" style="65" customWidth="1"/>
    <col min="16119" max="16119" width="19.140625" style="65" customWidth="1"/>
    <col min="16120" max="16120" width="18.28515625" style="65" customWidth="1"/>
    <col min="16121" max="16121" width="22.28515625" style="65" bestFit="1" customWidth="1"/>
    <col min="16122" max="16122" width="19.85546875" style="65" customWidth="1"/>
    <col min="16123" max="16123" width="19.140625" style="65" customWidth="1"/>
    <col min="16124" max="16124" width="22.42578125" style="65" bestFit="1" customWidth="1"/>
    <col min="16125" max="16125" width="8.85546875" style="65"/>
    <col min="16126" max="16126" width="17.7109375" style="65" bestFit="1" customWidth="1"/>
    <col min="16127" max="16127" width="20.140625" style="65" bestFit="1" customWidth="1"/>
    <col min="16128" max="16128" width="17.7109375" style="65" bestFit="1" customWidth="1"/>
    <col min="16129" max="16129" width="12.7109375" style="65" bestFit="1" customWidth="1"/>
    <col min="16130" max="16384" width="8.85546875" style="65"/>
  </cols>
  <sheetData>
    <row r="1" spans="1:15" s="59" customFormat="1">
      <c r="A1" s="58" t="s">
        <v>59</v>
      </c>
      <c r="C1" s="60"/>
      <c r="D1" s="61"/>
      <c r="E1" s="61"/>
      <c r="F1" s="61"/>
      <c r="M1" s="62"/>
      <c r="N1" s="62"/>
      <c r="O1" s="62"/>
    </row>
    <row r="2" spans="1:15" s="59" customFormat="1">
      <c r="A2" s="58" t="s">
        <v>60</v>
      </c>
      <c r="B2" s="63" t="s">
        <v>61</v>
      </c>
      <c r="C2" s="60"/>
      <c r="D2" s="61"/>
      <c r="E2" s="61"/>
      <c r="F2" s="61"/>
      <c r="M2" s="62"/>
      <c r="N2" s="62"/>
      <c r="O2" s="62"/>
    </row>
    <row r="3" spans="1:15" s="59" customFormat="1">
      <c r="A3" s="64" t="s">
        <v>62</v>
      </c>
      <c r="C3" s="60"/>
      <c r="D3" s="61"/>
      <c r="E3" s="61"/>
      <c r="F3" s="61"/>
      <c r="M3" s="62"/>
      <c r="N3" s="62"/>
      <c r="O3" s="62"/>
    </row>
    <row r="4" spans="1:15" s="59" customFormat="1">
      <c r="A4" s="64" t="s">
        <v>63</v>
      </c>
      <c r="C4" s="60"/>
      <c r="D4" s="61"/>
      <c r="E4" s="61"/>
      <c r="F4" s="61"/>
      <c r="M4" s="62"/>
      <c r="N4" s="62"/>
      <c r="O4" s="62"/>
    </row>
    <row r="5" spans="1:15" ht="15.75" thickBot="1">
      <c r="A5" s="64" t="s">
        <v>64</v>
      </c>
      <c r="B5" s="65"/>
      <c r="C5" s="66"/>
      <c r="D5" s="67"/>
      <c r="E5" s="67"/>
      <c r="F5" s="67"/>
      <c r="G5" s="65"/>
    </row>
    <row r="6" spans="1:15" s="68" customFormat="1" ht="15" customHeight="1">
      <c r="A6" s="318" t="s">
        <v>65</v>
      </c>
      <c r="B6" s="320" t="s">
        <v>66</v>
      </c>
      <c r="C6" s="322" t="s">
        <v>67</v>
      </c>
      <c r="D6" s="309" t="s">
        <v>68</v>
      </c>
      <c r="E6" s="310"/>
      <c r="F6" s="311" t="s">
        <v>69</v>
      </c>
      <c r="G6" s="313" t="s">
        <v>126</v>
      </c>
      <c r="M6" s="69"/>
      <c r="N6" s="69"/>
      <c r="O6" s="69"/>
    </row>
    <row r="7" spans="1:15" s="68" customFormat="1">
      <c r="A7" s="319"/>
      <c r="B7" s="321"/>
      <c r="C7" s="323"/>
      <c r="D7" s="70" t="s">
        <v>70</v>
      </c>
      <c r="E7" s="70" t="s">
        <v>71</v>
      </c>
      <c r="F7" s="312"/>
      <c r="G7" s="313"/>
      <c r="M7" s="69"/>
      <c r="N7" s="69"/>
      <c r="O7" s="69"/>
    </row>
    <row r="8" spans="1:15">
      <c r="A8" s="71"/>
      <c r="B8" s="72"/>
      <c r="C8" s="73"/>
      <c r="D8" s="74"/>
      <c r="E8" s="74"/>
      <c r="F8" s="74"/>
      <c r="G8" s="65"/>
    </row>
    <row r="9" spans="1:15" ht="15" customHeight="1">
      <c r="A9" s="75" t="s">
        <v>90</v>
      </c>
      <c r="B9" s="75"/>
      <c r="C9" s="76"/>
      <c r="D9" s="77"/>
      <c r="E9" s="77"/>
      <c r="F9" s="77"/>
      <c r="G9" s="65"/>
      <c r="L9" s="78"/>
      <c r="M9" s="314">
        <v>2022</v>
      </c>
      <c r="N9" s="314"/>
      <c r="O9" s="314"/>
    </row>
    <row r="10" spans="1:15">
      <c r="A10" s="79"/>
      <c r="B10" s="80" t="s">
        <v>91</v>
      </c>
      <c r="C10" s="3">
        <v>25005408700</v>
      </c>
      <c r="D10" s="81"/>
      <c r="E10" s="81"/>
      <c r="F10" s="81">
        <f>C10-D10-E10</f>
        <v>25005408700</v>
      </c>
      <c r="L10" s="65" t="s">
        <v>72</v>
      </c>
      <c r="M10" s="67">
        <v>16273813349.793705</v>
      </c>
      <c r="N10" s="67">
        <v>643754646.11944246</v>
      </c>
      <c r="O10" s="67">
        <f>SUM(M10:N10)</f>
        <v>16917567995.913147</v>
      </c>
    </row>
    <row r="11" spans="1:15">
      <c r="A11" s="83"/>
      <c r="B11" s="80"/>
      <c r="C11" s="81"/>
      <c r="D11" s="81"/>
      <c r="E11" s="81"/>
      <c r="F11" s="81"/>
      <c r="G11" s="65"/>
      <c r="L11" s="65" t="s">
        <v>73</v>
      </c>
      <c r="M11" s="67">
        <v>16114723438.360054</v>
      </c>
      <c r="N11" s="67">
        <v>637461414.93663299</v>
      </c>
      <c r="O11" s="67">
        <f t="shared" ref="O11:O12" si="0">SUM(M11:N11)</f>
        <v>16752184853.296686</v>
      </c>
    </row>
    <row r="12" spans="1:15" s="86" customFormat="1">
      <c r="A12" s="84" t="s">
        <v>4</v>
      </c>
      <c r="B12" s="84"/>
      <c r="C12" s="85">
        <f>SUM(C10:C10)</f>
        <v>25005408700</v>
      </c>
      <c r="D12" s="85">
        <f>SUM(D10:D10)</f>
        <v>0</v>
      </c>
      <c r="E12" s="85">
        <f>SUM(E10:E10)</f>
        <v>0</v>
      </c>
      <c r="F12" s="85">
        <f>SUM(F10:F10)</f>
        <v>25005408700</v>
      </c>
      <c r="G12" s="65"/>
      <c r="L12" s="86" t="s">
        <v>74</v>
      </c>
      <c r="M12" s="87">
        <v>36557460443.838974</v>
      </c>
      <c r="N12" s="87">
        <v>1446129097.4157207</v>
      </c>
      <c r="O12" s="67">
        <f t="shared" si="0"/>
        <v>38003589541.254692</v>
      </c>
    </row>
    <row r="13" spans="1:15">
      <c r="A13" s="88"/>
      <c r="B13" s="89"/>
      <c r="C13" s="96"/>
      <c r="D13" s="97"/>
      <c r="E13" s="97"/>
      <c r="F13" s="97"/>
      <c r="G13" s="65"/>
    </row>
    <row r="14" spans="1:15" ht="15" customHeight="1">
      <c r="A14" s="98" t="s">
        <v>151</v>
      </c>
      <c r="B14" s="99"/>
      <c r="C14" s="100"/>
      <c r="D14" s="101"/>
      <c r="E14" s="101"/>
      <c r="F14" s="101"/>
      <c r="G14" s="65"/>
    </row>
    <row r="15" spans="1:15">
      <c r="A15" s="79"/>
      <c r="B15" s="80" t="s">
        <v>92</v>
      </c>
      <c r="C15" s="3">
        <v>5861912600</v>
      </c>
      <c r="D15" s="92"/>
      <c r="E15" s="81"/>
      <c r="F15" s="92">
        <f t="shared" ref="F15:F27" si="1">C15-D15+E15</f>
        <v>5861912600</v>
      </c>
      <c r="G15" s="102"/>
    </row>
    <row r="16" spans="1:15">
      <c r="A16" s="83"/>
      <c r="B16" s="80" t="s">
        <v>93</v>
      </c>
      <c r="C16" s="3">
        <v>267450000</v>
      </c>
      <c r="D16" s="92"/>
      <c r="E16" s="81"/>
      <c r="F16" s="92">
        <f t="shared" si="1"/>
        <v>267450000</v>
      </c>
      <c r="G16" s="102"/>
    </row>
    <row r="17" spans="1:15">
      <c r="A17" s="79"/>
      <c r="B17" s="80" t="s">
        <v>94</v>
      </c>
      <c r="C17" s="3">
        <v>370658800</v>
      </c>
      <c r="D17" s="92"/>
      <c r="E17" s="81"/>
      <c r="F17" s="92">
        <f t="shared" si="1"/>
        <v>370658800</v>
      </c>
      <c r="G17" s="102"/>
    </row>
    <row r="18" spans="1:15">
      <c r="A18" s="83"/>
      <c r="B18" s="80" t="s">
        <v>95</v>
      </c>
      <c r="C18" s="3">
        <v>382838000</v>
      </c>
      <c r="D18" s="92"/>
      <c r="E18" s="81"/>
      <c r="F18" s="92">
        <f t="shared" si="1"/>
        <v>382838000</v>
      </c>
      <c r="G18" s="102"/>
    </row>
    <row r="19" spans="1:15">
      <c r="A19" s="83"/>
      <c r="B19" s="82" t="s">
        <v>96</v>
      </c>
      <c r="C19" s="3">
        <v>247844400</v>
      </c>
      <c r="D19" s="92"/>
      <c r="E19" s="81"/>
      <c r="F19" s="92">
        <f t="shared" si="1"/>
        <v>247844400</v>
      </c>
      <c r="G19" s="102"/>
    </row>
    <row r="20" spans="1:15">
      <c r="A20" s="83"/>
      <c r="B20" s="80" t="s">
        <v>97</v>
      </c>
      <c r="C20" s="3">
        <v>293848956</v>
      </c>
      <c r="D20" s="92"/>
      <c r="E20" s="81"/>
      <c r="F20" s="92">
        <f t="shared" si="1"/>
        <v>293848956</v>
      </c>
      <c r="G20" s="102"/>
    </row>
    <row r="21" spans="1:15">
      <c r="A21" s="83"/>
      <c r="B21" s="80" t="s">
        <v>98</v>
      </c>
      <c r="C21" s="3">
        <v>620660000</v>
      </c>
      <c r="D21" s="92"/>
      <c r="E21" s="81"/>
      <c r="F21" s="92">
        <f t="shared" si="1"/>
        <v>620660000</v>
      </c>
      <c r="G21" s="102"/>
    </row>
    <row r="22" spans="1:15">
      <c r="A22" s="83"/>
      <c r="B22" s="80" t="s">
        <v>99</v>
      </c>
      <c r="C22" s="3">
        <v>1737469500</v>
      </c>
      <c r="D22" s="92"/>
      <c r="E22" s="81"/>
      <c r="F22" s="92">
        <f t="shared" si="1"/>
        <v>1737469500</v>
      </c>
      <c r="G22" s="102"/>
    </row>
    <row r="23" spans="1:15">
      <c r="A23" s="83"/>
      <c r="B23" s="80" t="s">
        <v>100</v>
      </c>
      <c r="C23" s="3">
        <v>201960000</v>
      </c>
      <c r="D23" s="92"/>
      <c r="E23" s="81"/>
      <c r="F23" s="92">
        <f t="shared" si="1"/>
        <v>201960000</v>
      </c>
      <c r="G23" s="102"/>
    </row>
    <row r="24" spans="1:15">
      <c r="A24" s="83"/>
      <c r="B24" s="80" t="s">
        <v>101</v>
      </c>
      <c r="C24" s="3">
        <v>945910000</v>
      </c>
      <c r="D24" s="92"/>
      <c r="E24" s="81"/>
      <c r="F24" s="92">
        <f t="shared" si="1"/>
        <v>945910000</v>
      </c>
      <c r="G24" s="102"/>
    </row>
    <row r="25" spans="1:15">
      <c r="A25" s="83"/>
      <c r="B25" s="80" t="s">
        <v>102</v>
      </c>
      <c r="C25" s="3">
        <v>69884200</v>
      </c>
      <c r="D25" s="92"/>
      <c r="E25" s="81"/>
      <c r="F25" s="92">
        <f t="shared" si="1"/>
        <v>69884200</v>
      </c>
      <c r="G25" s="102"/>
    </row>
    <row r="26" spans="1:15">
      <c r="A26" s="83"/>
      <c r="B26" s="80" t="s">
        <v>103</v>
      </c>
      <c r="C26" s="3">
        <v>321649000</v>
      </c>
      <c r="D26" s="92"/>
      <c r="E26" s="81"/>
      <c r="F26" s="92">
        <f t="shared" si="1"/>
        <v>321649000</v>
      </c>
      <c r="G26" s="102"/>
    </row>
    <row r="27" spans="1:15">
      <c r="A27" s="83"/>
      <c r="B27" s="80" t="s">
        <v>104</v>
      </c>
      <c r="C27" s="3">
        <v>32860200</v>
      </c>
      <c r="D27" s="92"/>
      <c r="E27" s="81"/>
      <c r="F27" s="92">
        <f t="shared" si="1"/>
        <v>32860200</v>
      </c>
      <c r="G27" s="102"/>
    </row>
    <row r="28" spans="1:15" s="86" customFormat="1">
      <c r="A28" s="84" t="s">
        <v>120</v>
      </c>
      <c r="B28" s="84"/>
      <c r="C28" s="4">
        <f>SUM(C15:C27)</f>
        <v>11354945656</v>
      </c>
      <c r="D28" s="85"/>
      <c r="E28" s="85"/>
      <c r="F28" s="4">
        <f>SUM(F15:F27)</f>
        <v>11354945656</v>
      </c>
      <c r="G28" s="106"/>
      <c r="M28" s="87"/>
      <c r="N28" s="87"/>
      <c r="O28" s="87"/>
    </row>
    <row r="29" spans="1:15" s="86" customFormat="1">
      <c r="A29" s="84" t="s">
        <v>119</v>
      </c>
      <c r="B29" s="84"/>
      <c r="C29" s="85">
        <f>C12-C28</f>
        <v>13650463044</v>
      </c>
      <c r="D29" s="85"/>
      <c r="E29" s="85"/>
      <c r="F29" s="85">
        <f>F12-F28</f>
        <v>13650463044</v>
      </c>
      <c r="G29" s="65"/>
      <c r="L29" s="86" t="s">
        <v>74</v>
      </c>
      <c r="M29" s="87">
        <v>36557460443.838974</v>
      </c>
      <c r="N29" s="87">
        <v>1446129097.4157207</v>
      </c>
      <c r="O29" s="67">
        <f t="shared" ref="O29" si="2">SUM(M29:N29)</f>
        <v>38003589541.254692</v>
      </c>
    </row>
    <row r="30" spans="1:15">
      <c r="A30" s="83"/>
      <c r="B30" s="80"/>
      <c r="C30" s="81"/>
      <c r="D30" s="92"/>
      <c r="E30" s="81"/>
      <c r="F30" s="92"/>
      <c r="G30" s="102"/>
      <c r="H30" s="104"/>
    </row>
    <row r="31" spans="1:15">
      <c r="A31" s="98" t="s">
        <v>75</v>
      </c>
      <c r="B31" s="99"/>
      <c r="C31" s="100"/>
      <c r="D31" s="92"/>
      <c r="E31" s="81"/>
      <c r="F31" s="92">
        <f t="shared" ref="F31:F49" si="3">C31-D31+E31</f>
        <v>0</v>
      </c>
      <c r="G31" s="102"/>
    </row>
    <row r="32" spans="1:15">
      <c r="A32" s="79"/>
      <c r="B32" s="2" t="s">
        <v>7</v>
      </c>
      <c r="C32" s="3"/>
      <c r="D32" s="92"/>
      <c r="E32" s="81"/>
      <c r="F32" s="92"/>
      <c r="G32" s="102"/>
    </row>
    <row r="33" spans="1:7">
      <c r="A33" s="83"/>
      <c r="B33" s="1" t="s">
        <v>105</v>
      </c>
      <c r="C33" s="3">
        <v>696948500</v>
      </c>
      <c r="D33" s="308"/>
      <c r="E33" s="81"/>
      <c r="F33" s="92">
        <f>C33-D33+E33</f>
        <v>696948500</v>
      </c>
      <c r="G33" s="102"/>
    </row>
    <row r="34" spans="1:7">
      <c r="A34" s="83"/>
      <c r="B34" s="1" t="s">
        <v>106</v>
      </c>
      <c r="C34" s="3">
        <v>3642876626</v>
      </c>
      <c r="D34" s="92"/>
      <c r="E34" s="81"/>
      <c r="F34" s="92">
        <f>C34-D34+E34</f>
        <v>3642876626</v>
      </c>
      <c r="G34" s="102"/>
    </row>
    <row r="35" spans="1:7">
      <c r="A35" s="83"/>
      <c r="B35" s="1" t="s">
        <v>107</v>
      </c>
      <c r="C35" s="3">
        <v>365659000</v>
      </c>
      <c r="D35" s="92">
        <v>22389000</v>
      </c>
      <c r="E35" s="81"/>
      <c r="F35" s="92">
        <f>C35-D35+E35</f>
        <v>343270000</v>
      </c>
      <c r="G35" s="102" t="s">
        <v>496</v>
      </c>
    </row>
    <row r="36" spans="1:7">
      <c r="A36" s="83"/>
      <c r="B36" s="1" t="s">
        <v>108</v>
      </c>
      <c r="C36" s="3">
        <v>12856200</v>
      </c>
      <c r="D36" s="92"/>
      <c r="E36" s="81"/>
      <c r="F36" s="92">
        <f t="shared" si="3"/>
        <v>12856200</v>
      </c>
      <c r="G36" s="102"/>
    </row>
    <row r="37" spans="1:7">
      <c r="A37" s="83"/>
      <c r="B37" s="1" t="s">
        <v>109</v>
      </c>
      <c r="C37" s="3">
        <v>116128100</v>
      </c>
      <c r="D37" s="92"/>
      <c r="E37" s="81"/>
      <c r="F37" s="92">
        <f t="shared" si="3"/>
        <v>116128100</v>
      </c>
      <c r="G37" s="102"/>
    </row>
    <row r="38" spans="1:7">
      <c r="A38" s="83"/>
      <c r="B38" s="1" t="s">
        <v>110</v>
      </c>
      <c r="C38" s="3">
        <v>299395000</v>
      </c>
      <c r="D38" s="308"/>
      <c r="E38" s="81"/>
      <c r="F38" s="92">
        <f t="shared" si="3"/>
        <v>299395000</v>
      </c>
      <c r="G38" s="102"/>
    </row>
    <row r="39" spans="1:7">
      <c r="A39" s="83"/>
      <c r="B39" s="1" t="s">
        <v>111</v>
      </c>
      <c r="C39" s="3">
        <v>169235500</v>
      </c>
      <c r="D39" s="92"/>
      <c r="E39" s="81"/>
      <c r="F39" s="92">
        <f t="shared" si="3"/>
        <v>169235500</v>
      </c>
      <c r="G39" s="102"/>
    </row>
    <row r="40" spans="1:7">
      <c r="A40" s="83" t="s">
        <v>128</v>
      </c>
      <c r="B40" s="1" t="s">
        <v>112</v>
      </c>
      <c r="C40" s="3">
        <v>790376300</v>
      </c>
      <c r="D40" s="92"/>
      <c r="E40" s="81"/>
      <c r="F40" s="92">
        <f t="shared" si="3"/>
        <v>790376300</v>
      </c>
      <c r="G40" s="102"/>
    </row>
    <row r="41" spans="1:7">
      <c r="A41" s="83"/>
      <c r="B41" s="1" t="s">
        <v>113</v>
      </c>
      <c r="C41" s="3">
        <v>89883000</v>
      </c>
      <c r="D41" s="92"/>
      <c r="E41" s="81"/>
      <c r="F41" s="92">
        <f t="shared" si="3"/>
        <v>89883000</v>
      </c>
      <c r="G41" s="102"/>
    </row>
    <row r="42" spans="1:7">
      <c r="A42" s="83"/>
      <c r="B42" s="1" t="s">
        <v>114</v>
      </c>
      <c r="C42" s="3">
        <v>1933707196</v>
      </c>
      <c r="D42" s="92">
        <v>68050007</v>
      </c>
      <c r="E42" s="81">
        <v>3750000</v>
      </c>
      <c r="F42" s="92">
        <f>C42-D42+E42</f>
        <v>1869407189</v>
      </c>
      <c r="G42" s="102" t="s">
        <v>498</v>
      </c>
    </row>
    <row r="43" spans="1:7">
      <c r="A43" s="83"/>
      <c r="B43" s="1" t="s">
        <v>115</v>
      </c>
      <c r="C43" s="3">
        <v>114480400</v>
      </c>
      <c r="D43" s="92"/>
      <c r="E43" s="81"/>
      <c r="F43" s="92">
        <f t="shared" si="3"/>
        <v>114480400</v>
      </c>
      <c r="G43" s="102"/>
    </row>
    <row r="44" spans="1:7">
      <c r="A44" s="83"/>
      <c r="B44" s="1" t="s">
        <v>6</v>
      </c>
      <c r="C44" s="3">
        <v>453150350</v>
      </c>
      <c r="D44" s="92"/>
      <c r="E44" s="81"/>
      <c r="F44" s="92">
        <f t="shared" si="3"/>
        <v>453150350</v>
      </c>
      <c r="G44" s="102"/>
    </row>
    <row r="45" spans="1:7">
      <c r="A45" s="83"/>
      <c r="B45" s="1" t="s">
        <v>116</v>
      </c>
      <c r="C45" s="3">
        <v>161009015</v>
      </c>
      <c r="D45" s="308">
        <v>8800000</v>
      </c>
      <c r="E45" s="81"/>
      <c r="F45" s="92">
        <f t="shared" si="3"/>
        <v>152209015</v>
      </c>
      <c r="G45" s="102" t="s">
        <v>497</v>
      </c>
    </row>
    <row r="46" spans="1:7">
      <c r="A46" s="83"/>
      <c r="B46" s="80"/>
      <c r="C46" s="81"/>
      <c r="D46" s="92"/>
      <c r="E46" s="81"/>
      <c r="F46" s="92">
        <f t="shared" si="3"/>
        <v>0</v>
      </c>
      <c r="G46" s="102"/>
    </row>
    <row r="47" spans="1:7">
      <c r="A47" s="83"/>
      <c r="B47" s="2" t="s">
        <v>117</v>
      </c>
      <c r="C47" s="3"/>
      <c r="D47" s="92"/>
      <c r="E47" s="81"/>
      <c r="F47" s="92">
        <f t="shared" si="3"/>
        <v>0</v>
      </c>
      <c r="G47" s="102"/>
    </row>
    <row r="48" spans="1:7">
      <c r="A48" s="83"/>
      <c r="B48" s="1" t="s">
        <v>118</v>
      </c>
      <c r="C48" s="3">
        <v>863070072</v>
      </c>
      <c r="D48" s="93">
        <v>819916568.39999998</v>
      </c>
      <c r="E48" s="81"/>
      <c r="F48" s="92">
        <f t="shared" si="3"/>
        <v>43153503.600000024</v>
      </c>
      <c r="G48" s="102" t="s">
        <v>499</v>
      </c>
    </row>
    <row r="49" spans="1:15">
      <c r="A49" s="105"/>
      <c r="B49" s="80"/>
      <c r="C49" s="81"/>
      <c r="D49" s="81"/>
      <c r="E49" s="81"/>
      <c r="F49" s="92">
        <f t="shared" si="3"/>
        <v>0</v>
      </c>
      <c r="G49" s="104"/>
    </row>
    <row r="50" spans="1:15" s="86" customFormat="1">
      <c r="A50" s="84" t="s">
        <v>76</v>
      </c>
      <c r="B50" s="84"/>
      <c r="C50" s="4">
        <f>SUM(C33:C49)</f>
        <v>9708775259</v>
      </c>
      <c r="D50" s="85">
        <f>SUM(D15:D49)</f>
        <v>919155575.39999998</v>
      </c>
      <c r="E50" s="85">
        <f>SUM(E15:E49)</f>
        <v>3750000</v>
      </c>
      <c r="F50" s="4">
        <f>SUM(F33:F49)</f>
        <v>8793369683.6000004</v>
      </c>
      <c r="G50" s="106"/>
      <c r="M50" s="87"/>
      <c r="N50" s="87"/>
      <c r="O50" s="87"/>
    </row>
    <row r="51" spans="1:15">
      <c r="A51" s="107"/>
      <c r="B51" s="89"/>
      <c r="C51" s="5"/>
      <c r="D51" s="108"/>
      <c r="E51" s="108"/>
      <c r="F51" s="5"/>
      <c r="G51" s="65"/>
    </row>
    <row r="52" spans="1:15" s="86" customFormat="1">
      <c r="A52" s="84" t="s">
        <v>121</v>
      </c>
      <c r="B52" s="84"/>
      <c r="C52" s="4">
        <f>C29-C50</f>
        <v>3941687785</v>
      </c>
      <c r="D52" s="85"/>
      <c r="E52" s="85"/>
      <c r="F52" s="4">
        <f>F29-F50</f>
        <v>4857093360.3999996</v>
      </c>
      <c r="M52" s="87"/>
      <c r="N52" s="87"/>
      <c r="O52" s="87"/>
    </row>
    <row r="53" spans="1:15">
      <c r="A53" s="107"/>
      <c r="B53" s="89"/>
      <c r="C53" s="90"/>
      <c r="D53" s="81"/>
      <c r="E53" s="81"/>
      <c r="F53" s="81"/>
      <c r="G53" s="65"/>
    </row>
    <row r="54" spans="1:15" ht="15" customHeight="1">
      <c r="A54" s="98" t="s">
        <v>122</v>
      </c>
      <c r="B54" s="99"/>
      <c r="C54" s="100"/>
      <c r="D54" s="101"/>
      <c r="E54" s="101"/>
      <c r="F54" s="101"/>
      <c r="G54" s="65"/>
    </row>
    <row r="55" spans="1:15">
      <c r="A55" s="109"/>
      <c r="B55" s="110" t="s">
        <v>77</v>
      </c>
      <c r="C55" s="91"/>
      <c r="D55" s="101"/>
      <c r="E55" s="101"/>
      <c r="F55" s="91">
        <f>SUM(F56:F60)</f>
        <v>242325000</v>
      </c>
      <c r="G55" s="65"/>
    </row>
    <row r="56" spans="1:15">
      <c r="A56" s="111"/>
      <c r="B56" s="6" t="s">
        <v>123</v>
      </c>
      <c r="C56" s="3">
        <v>14518953</v>
      </c>
      <c r="D56" s="81"/>
      <c r="E56" s="81">
        <f>C56</f>
        <v>14518953</v>
      </c>
      <c r="F56" s="81">
        <f>C56-D56-E56</f>
        <v>0</v>
      </c>
      <c r="G56" s="65"/>
    </row>
    <row r="57" spans="1:15">
      <c r="A57" s="109"/>
      <c r="B57" s="6" t="s">
        <v>124</v>
      </c>
      <c r="C57" s="3">
        <v>92535000</v>
      </c>
      <c r="D57" s="101"/>
      <c r="E57" s="101"/>
      <c r="F57" s="81">
        <f t="shared" ref="F57:F60" si="4">C57-D57-E57</f>
        <v>92535000</v>
      </c>
      <c r="G57" s="65"/>
    </row>
    <row r="58" spans="1:15">
      <c r="A58" s="109"/>
      <c r="B58" s="6" t="s">
        <v>125</v>
      </c>
      <c r="C58" s="3">
        <v>137350000</v>
      </c>
      <c r="D58" s="81"/>
      <c r="E58" s="81"/>
      <c r="F58" s="81">
        <f t="shared" si="4"/>
        <v>137350000</v>
      </c>
      <c r="G58" s="65"/>
    </row>
    <row r="59" spans="1:15">
      <c r="A59" s="109"/>
      <c r="B59" s="6" t="s">
        <v>8</v>
      </c>
      <c r="C59" s="3">
        <v>8950000</v>
      </c>
      <c r="D59" s="81"/>
      <c r="E59" s="81"/>
      <c r="F59" s="81">
        <f t="shared" si="4"/>
        <v>8950000</v>
      </c>
      <c r="G59" s="65"/>
    </row>
    <row r="60" spans="1:15">
      <c r="A60" s="109"/>
      <c r="B60" s="6" t="s">
        <v>3</v>
      </c>
      <c r="C60" s="3">
        <v>3490000</v>
      </c>
      <c r="D60" s="81"/>
      <c r="E60" s="81"/>
      <c r="F60" s="81">
        <f t="shared" si="4"/>
        <v>3490000</v>
      </c>
      <c r="G60" s="65"/>
    </row>
    <row r="61" spans="1:15">
      <c r="A61" s="109"/>
      <c r="B61" s="109"/>
      <c r="C61" s="81"/>
      <c r="D61" s="81"/>
      <c r="E61" s="81"/>
      <c r="F61" s="81"/>
      <c r="G61" s="65"/>
    </row>
    <row r="62" spans="1:15">
      <c r="A62" s="109"/>
      <c r="B62" s="110" t="s">
        <v>78</v>
      </c>
      <c r="C62" s="91"/>
      <c r="D62" s="81"/>
      <c r="E62" s="81"/>
      <c r="F62" s="91">
        <f>-SUM(F63:F63)</f>
        <v>4430000</v>
      </c>
      <c r="G62" s="65"/>
    </row>
    <row r="63" spans="1:15">
      <c r="A63" s="111"/>
      <c r="B63" s="6" t="s">
        <v>9</v>
      </c>
      <c r="C63" s="3">
        <v>-4430000</v>
      </c>
      <c r="D63" s="81"/>
      <c r="E63" s="81"/>
      <c r="F63" s="81">
        <f>C63-D63+E63</f>
        <v>-4430000</v>
      </c>
      <c r="G63" s="65"/>
    </row>
    <row r="64" spans="1:15">
      <c r="A64" s="105"/>
      <c r="B64" s="80"/>
      <c r="C64" s="81"/>
      <c r="D64" s="81"/>
      <c r="E64" s="81"/>
      <c r="F64" s="81"/>
      <c r="G64" s="65"/>
    </row>
    <row r="65" spans="1:15">
      <c r="A65" s="112" t="s">
        <v>79</v>
      </c>
      <c r="B65" s="112"/>
      <c r="C65" s="113">
        <f>SUM(C56:C63)</f>
        <v>252413953</v>
      </c>
      <c r="D65" s="113">
        <f>SUM(D56:D64)</f>
        <v>0</v>
      </c>
      <c r="E65" s="113">
        <f>SUM(E56:E64)</f>
        <v>14518953</v>
      </c>
      <c r="F65" s="113">
        <f>F55-F62</f>
        <v>237895000</v>
      </c>
      <c r="G65" s="104"/>
    </row>
    <row r="66" spans="1:15">
      <c r="A66" s="88"/>
      <c r="B66" s="89"/>
      <c r="C66" s="94"/>
      <c r="D66" s="77"/>
      <c r="E66" s="77"/>
      <c r="F66" s="94"/>
      <c r="G66" s="65"/>
    </row>
    <row r="67" spans="1:15" s="117" customFormat="1" ht="18.75" customHeight="1">
      <c r="A67" s="114" t="s">
        <v>80</v>
      </c>
      <c r="B67" s="115"/>
      <c r="C67" s="85">
        <f>C52+C65</f>
        <v>4194101738</v>
      </c>
      <c r="D67" s="85"/>
      <c r="E67" s="85"/>
      <c r="F67" s="85">
        <f>F52+F65</f>
        <v>5094988360.3999996</v>
      </c>
      <c r="G67" s="116">
        <v>5094988360.3999996</v>
      </c>
      <c r="H67" s="116">
        <f>F67-G67</f>
        <v>0</v>
      </c>
      <c r="M67" s="118"/>
      <c r="N67" s="118"/>
      <c r="O67" s="118"/>
    </row>
    <row r="68" spans="1:15">
      <c r="A68" s="119"/>
      <c r="D68" s="120"/>
      <c r="E68" s="120"/>
      <c r="F68" s="121"/>
      <c r="G68" s="65"/>
    </row>
    <row r="69" spans="1:15" s="128" customFormat="1" ht="18.75" customHeight="1">
      <c r="A69" s="122" t="s">
        <v>81</v>
      </c>
      <c r="B69" s="123"/>
      <c r="C69" s="124"/>
      <c r="D69" s="125" t="s">
        <v>1</v>
      </c>
      <c r="E69" s="125" t="s">
        <v>2</v>
      </c>
      <c r="F69" s="126"/>
      <c r="G69" s="127"/>
      <c r="M69" s="95"/>
      <c r="N69" s="95"/>
      <c r="O69" s="95"/>
    </row>
    <row r="70" spans="1:15" s="134" customFormat="1">
      <c r="A70" s="129" t="s">
        <v>82</v>
      </c>
      <c r="B70" s="130"/>
      <c r="C70" s="131"/>
      <c r="D70" s="131"/>
      <c r="E70" s="131"/>
      <c r="F70" s="132"/>
      <c r="G70" s="133"/>
      <c r="M70" s="135"/>
      <c r="N70" s="135"/>
      <c r="O70" s="135"/>
    </row>
    <row r="71" spans="1:15" s="134" customFormat="1">
      <c r="A71" s="136" t="s">
        <v>10</v>
      </c>
      <c r="B71" s="137" t="s">
        <v>11</v>
      </c>
      <c r="C71" s="131"/>
      <c r="D71" s="131"/>
      <c r="E71" s="131"/>
      <c r="F71" s="132"/>
      <c r="G71" s="133"/>
      <c r="M71" s="135"/>
      <c r="N71" s="135"/>
      <c r="O71" s="135"/>
    </row>
    <row r="72" spans="1:15" s="134" customFormat="1">
      <c r="A72" s="136" t="s">
        <v>12</v>
      </c>
      <c r="B72" s="137" t="s">
        <v>13</v>
      </c>
      <c r="C72" s="131"/>
      <c r="D72" s="131"/>
      <c r="E72" s="131"/>
      <c r="F72" s="132"/>
      <c r="G72" s="133"/>
      <c r="M72" s="135"/>
      <c r="N72" s="135"/>
      <c r="O72" s="135"/>
    </row>
    <row r="73" spans="1:15" s="134" customFormat="1">
      <c r="A73" s="138" t="s">
        <v>14</v>
      </c>
      <c r="B73" s="137" t="s">
        <v>15</v>
      </c>
      <c r="C73" s="131"/>
      <c r="D73" s="131"/>
      <c r="E73" s="131"/>
      <c r="F73" s="132"/>
      <c r="G73" s="133"/>
      <c r="M73" s="135"/>
      <c r="N73" s="135"/>
      <c r="O73" s="135"/>
    </row>
    <row r="74" spans="1:15" s="134" customFormat="1">
      <c r="A74" s="136" t="s">
        <v>16</v>
      </c>
      <c r="B74" s="137" t="s">
        <v>17</v>
      </c>
      <c r="C74" s="131"/>
      <c r="D74" s="131"/>
      <c r="E74" s="131"/>
      <c r="F74" s="132"/>
      <c r="G74" s="133"/>
      <c r="M74" s="135"/>
      <c r="N74" s="135"/>
      <c r="O74" s="135"/>
    </row>
    <row r="75" spans="1:15" s="134" customFormat="1">
      <c r="A75" s="136" t="s">
        <v>18</v>
      </c>
      <c r="B75" s="137" t="s">
        <v>19</v>
      </c>
      <c r="C75" s="131"/>
      <c r="D75" s="131">
        <f>D45</f>
        <v>8800000</v>
      </c>
      <c r="E75" s="131"/>
      <c r="F75" s="132"/>
      <c r="M75" s="135"/>
      <c r="N75" s="135"/>
      <c r="O75" s="135"/>
    </row>
    <row r="76" spans="1:15" s="134" customFormat="1">
      <c r="A76" s="136" t="s">
        <v>20</v>
      </c>
      <c r="B76" s="137" t="s">
        <v>21</v>
      </c>
      <c r="C76" s="131"/>
      <c r="D76" s="131"/>
      <c r="E76" s="131"/>
      <c r="F76" s="132"/>
      <c r="M76" s="135"/>
      <c r="N76" s="135"/>
      <c r="O76" s="135"/>
    </row>
    <row r="77" spans="1:15" s="134" customFormat="1">
      <c r="A77" s="136" t="s">
        <v>22</v>
      </c>
      <c r="B77" s="137" t="s">
        <v>127</v>
      </c>
      <c r="C77" s="131"/>
      <c r="D77" s="131"/>
      <c r="E77" s="131"/>
      <c r="F77" s="132"/>
      <c r="M77" s="135"/>
      <c r="N77" s="135"/>
      <c r="O77" s="135"/>
    </row>
    <row r="78" spans="1:15" s="134" customFormat="1">
      <c r="A78" s="136" t="s">
        <v>23</v>
      </c>
      <c r="B78" s="137" t="s">
        <v>24</v>
      </c>
      <c r="C78" s="131"/>
      <c r="D78" s="131"/>
      <c r="E78" s="131"/>
      <c r="F78" s="132"/>
      <c r="M78" s="135"/>
      <c r="N78" s="135"/>
      <c r="O78" s="135"/>
    </row>
    <row r="79" spans="1:15" s="134" customFormat="1">
      <c r="A79" s="136" t="s">
        <v>25</v>
      </c>
      <c r="B79" s="137" t="s">
        <v>26</v>
      </c>
      <c r="C79" s="131"/>
      <c r="E79" s="133"/>
      <c r="F79" s="132"/>
      <c r="M79" s="135"/>
      <c r="N79" s="135"/>
      <c r="O79" s="135"/>
    </row>
    <row r="80" spans="1:15" s="134" customFormat="1">
      <c r="A80" s="136" t="s">
        <v>27</v>
      </c>
      <c r="B80" s="137" t="s">
        <v>28</v>
      </c>
      <c r="C80" s="131"/>
      <c r="D80" s="131"/>
      <c r="E80" s="131"/>
      <c r="F80" s="132"/>
      <c r="M80" s="135"/>
      <c r="N80" s="135"/>
      <c r="O80" s="135"/>
    </row>
    <row r="81" spans="1:15" s="134" customFormat="1">
      <c r="A81" s="136" t="s">
        <v>29</v>
      </c>
      <c r="B81" s="137" t="s">
        <v>30</v>
      </c>
      <c r="C81" s="131"/>
      <c r="D81" s="131"/>
      <c r="E81" s="131"/>
      <c r="F81" s="132"/>
      <c r="M81" s="135"/>
      <c r="N81" s="135"/>
      <c r="O81" s="135"/>
    </row>
    <row r="82" spans="1:15" s="134" customFormat="1">
      <c r="A82" s="136" t="s">
        <v>31</v>
      </c>
      <c r="B82" s="137" t="s">
        <v>32</v>
      </c>
      <c r="C82" s="131"/>
      <c r="D82" s="133"/>
      <c r="E82" s="131"/>
      <c r="F82" s="132"/>
      <c r="M82" s="135"/>
      <c r="N82" s="135"/>
      <c r="O82" s="135"/>
    </row>
    <row r="83" spans="1:15" s="134" customFormat="1" ht="15.75" thickBot="1">
      <c r="A83" s="139"/>
      <c r="B83" s="140" t="s">
        <v>83</v>
      </c>
      <c r="C83" s="141"/>
      <c r="D83" s="142">
        <f>SUM(D71:D82)</f>
        <v>8800000</v>
      </c>
      <c r="E83" s="142">
        <f>SUM(E71:E82)</f>
        <v>0</v>
      </c>
      <c r="F83" s="143"/>
      <c r="G83" s="133"/>
      <c r="M83" s="135"/>
      <c r="N83" s="135"/>
      <c r="O83" s="135"/>
    </row>
    <row r="84" spans="1:15" s="134" customFormat="1" ht="9" customHeight="1" thickTop="1">
      <c r="A84" s="144"/>
      <c r="B84" s="145"/>
      <c r="C84" s="131"/>
      <c r="D84" s="131"/>
      <c r="E84" s="131"/>
      <c r="F84" s="132"/>
      <c r="G84" s="133"/>
      <c r="M84" s="135"/>
      <c r="N84" s="135"/>
      <c r="O84" s="135"/>
    </row>
    <row r="85" spans="1:15" s="134" customFormat="1">
      <c r="A85" s="144" t="s">
        <v>84</v>
      </c>
      <c r="B85" s="146"/>
      <c r="C85" s="131"/>
      <c r="D85" s="131"/>
      <c r="E85" s="131"/>
      <c r="F85" s="132"/>
      <c r="M85" s="135"/>
      <c r="N85" s="135"/>
      <c r="O85" s="135"/>
    </row>
    <row r="86" spans="1:15" s="134" customFormat="1">
      <c r="A86" s="136" t="s">
        <v>33</v>
      </c>
      <c r="B86" s="137" t="s">
        <v>34</v>
      </c>
      <c r="C86" s="131"/>
      <c r="D86" s="131"/>
      <c r="E86" s="131"/>
      <c r="F86" s="132"/>
      <c r="M86" s="135"/>
      <c r="N86" s="135"/>
      <c r="O86" s="135"/>
    </row>
    <row r="87" spans="1:15" s="134" customFormat="1">
      <c r="A87" s="136" t="s">
        <v>35</v>
      </c>
      <c r="B87" s="137" t="s">
        <v>36</v>
      </c>
      <c r="C87" s="131"/>
      <c r="D87" s="131"/>
      <c r="E87" s="131"/>
      <c r="F87" s="132"/>
      <c r="M87" s="135"/>
      <c r="N87" s="135"/>
      <c r="O87" s="135"/>
    </row>
    <row r="88" spans="1:15" s="134" customFormat="1">
      <c r="A88" s="136" t="s">
        <v>37</v>
      </c>
      <c r="B88" s="137" t="s">
        <v>38</v>
      </c>
      <c r="C88" s="131"/>
      <c r="D88" s="131"/>
      <c r="E88" s="131"/>
      <c r="F88" s="132"/>
      <c r="M88" s="135"/>
      <c r="N88" s="135"/>
      <c r="O88" s="135"/>
    </row>
    <row r="89" spans="1:15" s="134" customFormat="1">
      <c r="A89" s="136" t="s">
        <v>39</v>
      </c>
      <c r="B89" s="137" t="s">
        <v>40</v>
      </c>
      <c r="C89" s="131"/>
      <c r="D89" s="131"/>
      <c r="E89" s="131">
        <f>E56</f>
        <v>14518953</v>
      </c>
      <c r="F89" s="132"/>
      <c r="M89" s="135"/>
      <c r="N89" s="135"/>
      <c r="O89" s="135"/>
    </row>
    <row r="90" spans="1:15" s="134" customFormat="1" ht="15.75" thickBot="1">
      <c r="A90" s="147"/>
      <c r="B90" s="148" t="s">
        <v>85</v>
      </c>
      <c r="C90" s="141"/>
      <c r="D90" s="142">
        <f>SUM(D86:D89)</f>
        <v>0</v>
      </c>
      <c r="E90" s="142">
        <f>SUM(E86:E89)</f>
        <v>14518953</v>
      </c>
      <c r="F90" s="143"/>
      <c r="M90" s="135"/>
      <c r="N90" s="135"/>
      <c r="O90" s="135"/>
    </row>
    <row r="91" spans="1:15" s="134" customFormat="1" ht="15.75" thickTop="1">
      <c r="A91" s="138"/>
      <c r="B91" s="149"/>
      <c r="C91" s="150"/>
      <c r="D91" s="150"/>
      <c r="E91" s="150"/>
      <c r="F91" s="151"/>
      <c r="M91" s="135"/>
      <c r="N91" s="135"/>
      <c r="O91" s="135"/>
    </row>
    <row r="92" spans="1:15" s="134" customFormat="1">
      <c r="A92" s="138"/>
      <c r="B92" s="149"/>
      <c r="C92" s="150"/>
      <c r="D92" s="150"/>
      <c r="E92" s="150"/>
      <c r="F92" s="151"/>
      <c r="M92" s="135"/>
      <c r="N92" s="135"/>
      <c r="O92" s="135"/>
    </row>
    <row r="93" spans="1:15" s="134" customFormat="1" ht="15.75" customHeight="1" thickBot="1">
      <c r="A93" s="315" t="s">
        <v>129</v>
      </c>
      <c r="B93" s="316"/>
      <c r="C93" s="316"/>
      <c r="D93" s="316"/>
      <c r="E93" s="316"/>
      <c r="F93" s="317"/>
      <c r="G93" s="152"/>
      <c r="M93" s="135"/>
      <c r="N93" s="135"/>
      <c r="O93" s="135"/>
    </row>
    <row r="94" spans="1:15" s="134" customFormat="1" ht="6" customHeight="1" thickTop="1" thickBot="1">
      <c r="A94" s="153"/>
      <c r="B94" s="154"/>
      <c r="C94" s="155"/>
      <c r="D94" s="155"/>
      <c r="E94" s="150"/>
      <c r="F94" s="151"/>
      <c r="G94" s="152"/>
      <c r="M94" s="135"/>
      <c r="N94" s="135"/>
      <c r="O94" s="135"/>
    </row>
    <row r="95" spans="1:15" s="152" customFormat="1" ht="15.75" thickBot="1">
      <c r="A95" s="156" t="s">
        <v>86</v>
      </c>
      <c r="B95" s="157"/>
      <c r="C95" s="157"/>
      <c r="D95" s="158"/>
      <c r="E95" s="158"/>
      <c r="F95" s="159">
        <f>F67</f>
        <v>5094988360.3999996</v>
      </c>
      <c r="G95" s="205"/>
      <c r="H95" s="160"/>
      <c r="I95" s="160"/>
      <c r="J95" s="160"/>
      <c r="M95" s="62"/>
      <c r="N95" s="62"/>
      <c r="O95" s="62"/>
    </row>
    <row r="96" spans="1:15" s="167" customFormat="1" ht="15.75" customHeight="1" thickBot="1">
      <c r="A96" s="161" t="s">
        <v>87</v>
      </c>
      <c r="B96" s="162"/>
      <c r="C96" s="162"/>
      <c r="D96" s="163"/>
      <c r="E96" s="163"/>
      <c r="F96" s="164">
        <v>0</v>
      </c>
      <c r="G96" s="165"/>
      <c r="H96" s="165"/>
      <c r="I96" s="165"/>
      <c r="J96" s="165"/>
      <c r="K96" s="166"/>
      <c r="M96" s="168"/>
      <c r="N96" s="168"/>
      <c r="O96" s="168"/>
    </row>
    <row r="97" spans="1:15" s="152" customFormat="1" ht="15.75" thickBot="1">
      <c r="A97" s="156" t="s">
        <v>130</v>
      </c>
      <c r="B97" s="157"/>
      <c r="C97" s="157"/>
      <c r="D97" s="158"/>
      <c r="E97" s="158"/>
      <c r="F97" s="159">
        <f>ROUNDDOWN((F95+F96),-3)</f>
        <v>5094988000</v>
      </c>
      <c r="G97" s="160"/>
      <c r="H97" s="160"/>
      <c r="I97" s="160"/>
      <c r="J97" s="160"/>
      <c r="K97" s="61"/>
      <c r="M97" s="62"/>
      <c r="N97" s="62"/>
      <c r="O97" s="62"/>
    </row>
    <row r="98" spans="1:15" s="152" customFormat="1" ht="4.9000000000000004" customHeight="1">
      <c r="A98" s="169"/>
      <c r="B98" s="170"/>
      <c r="C98" s="170"/>
      <c r="D98" s="171"/>
      <c r="E98" s="171"/>
      <c r="F98" s="172"/>
      <c r="G98" s="160"/>
      <c r="H98" s="160"/>
      <c r="I98" s="160"/>
      <c r="J98" s="160"/>
      <c r="K98" s="61"/>
      <c r="M98" s="62"/>
      <c r="N98" s="62"/>
      <c r="O98" s="62"/>
    </row>
    <row r="99" spans="1:15" s="176" customFormat="1" ht="15.75" thickBot="1">
      <c r="A99" s="173" t="s">
        <v>88</v>
      </c>
      <c r="B99" s="174"/>
      <c r="C99" s="174"/>
      <c r="D99" s="174"/>
      <c r="E99" s="174"/>
      <c r="F99" s="175">
        <f>'[29]Taxable Income'!D11</f>
        <v>2550619500</v>
      </c>
      <c r="G99" s="165"/>
      <c r="H99" s="165"/>
      <c r="I99" s="165"/>
      <c r="J99" s="165"/>
      <c r="K99" s="118"/>
      <c r="M99" s="118"/>
      <c r="N99" s="118"/>
      <c r="O99" s="118"/>
    </row>
    <row r="100" spans="1:15" s="134" customFormat="1" ht="15" customHeight="1" thickTop="1" thickBot="1">
      <c r="A100" s="177"/>
      <c r="B100" s="178"/>
      <c r="C100" s="179"/>
      <c r="D100" s="180"/>
      <c r="E100" s="180"/>
      <c r="F100" s="181"/>
      <c r="G100" s="160"/>
      <c r="H100" s="160"/>
      <c r="I100" s="160"/>
      <c r="J100" s="160"/>
      <c r="K100" s="135"/>
      <c r="M100" s="135"/>
      <c r="N100" s="135"/>
      <c r="O100" s="135"/>
    </row>
    <row r="101" spans="1:15" s="176" customFormat="1" ht="18" customHeight="1" thickTop="1">
      <c r="A101" s="182" t="s">
        <v>89</v>
      </c>
      <c r="B101" s="183"/>
      <c r="C101" s="183"/>
      <c r="D101" s="184"/>
      <c r="E101" s="184"/>
      <c r="F101" s="185">
        <v>0</v>
      </c>
      <c r="G101" s="165"/>
      <c r="H101" s="165"/>
      <c r="I101" s="165"/>
      <c r="J101" s="165"/>
      <c r="K101" s="118"/>
      <c r="M101" s="118"/>
      <c r="N101" s="118"/>
      <c r="O101" s="118"/>
    </row>
    <row r="102" spans="1:15" s="134" customFormat="1">
      <c r="A102" s="186"/>
      <c r="C102" s="131"/>
      <c r="D102" s="187" t="s">
        <v>132</v>
      </c>
      <c r="E102" s="131"/>
      <c r="F102" s="204">
        <v>6800640</v>
      </c>
      <c r="G102" s="160"/>
      <c r="H102" s="160"/>
      <c r="I102" s="160"/>
      <c r="J102" s="160"/>
      <c r="K102" s="135"/>
      <c r="M102" s="135"/>
      <c r="N102" s="135"/>
      <c r="O102" s="135"/>
    </row>
    <row r="103" spans="1:15" s="134" customFormat="1">
      <c r="A103" s="186"/>
      <c r="C103" s="131"/>
      <c r="D103" s="187" t="s">
        <v>500</v>
      </c>
      <c r="E103" s="131"/>
      <c r="F103" s="204">
        <v>11658394</v>
      </c>
      <c r="G103" s="160"/>
      <c r="H103" s="160"/>
      <c r="I103" s="160"/>
      <c r="J103" s="160"/>
      <c r="K103" s="135"/>
      <c r="M103" s="135"/>
      <c r="N103" s="135"/>
      <c r="O103" s="135"/>
    </row>
    <row r="104" spans="1:15" s="134" customFormat="1" ht="19.5" customHeight="1">
      <c r="A104" s="188" t="s">
        <v>131</v>
      </c>
      <c r="B104" s="189"/>
      <c r="C104" s="189"/>
      <c r="D104" s="190"/>
      <c r="E104" s="190"/>
      <c r="F104" s="191">
        <f>F99-F101-F102-F103</f>
        <v>2532160466</v>
      </c>
      <c r="G104" s="192"/>
      <c r="H104" s="193"/>
      <c r="I104" s="160"/>
      <c r="J104" s="160"/>
      <c r="K104" s="135"/>
      <c r="M104" s="135"/>
      <c r="N104" s="135"/>
      <c r="O104" s="135"/>
    </row>
    <row r="105" spans="1:15">
      <c r="G105" s="195"/>
      <c r="H105" s="78"/>
    </row>
    <row r="106" spans="1:15">
      <c r="G106" s="196"/>
      <c r="H106" s="104"/>
    </row>
    <row r="107" spans="1:15">
      <c r="F107" s="197"/>
    </row>
  </sheetData>
  <mergeCells count="8">
    <mergeCell ref="D6:E6"/>
    <mergeCell ref="F6:F7"/>
    <mergeCell ref="G6:G7"/>
    <mergeCell ref="M9:O9"/>
    <mergeCell ref="A93:F93"/>
    <mergeCell ref="A6:A7"/>
    <mergeCell ref="B6:B7"/>
    <mergeCell ref="C6:C7"/>
  </mergeCells>
  <pageMargins left="0.7" right="0.7" top="0.75" bottom="0.75" header="0.3" footer="0.3"/>
  <pageSetup paperSize="5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9F9F-3C4D-4752-9017-9251812F549A}">
  <sheetPr>
    <tabColor theme="5" tint="-0.249977111117893"/>
  </sheetPr>
  <dimension ref="A1:F62"/>
  <sheetViews>
    <sheetView view="pageBreakPreview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11" sqref="E11:F11"/>
    </sheetView>
  </sheetViews>
  <sheetFormatPr defaultColWidth="9.140625" defaultRowHeight="14.25"/>
  <cols>
    <col min="1" max="1" width="9.28515625" style="11" bestFit="1" customWidth="1"/>
    <col min="2" max="2" width="11.42578125" style="11" bestFit="1" customWidth="1"/>
    <col min="3" max="3" width="41.140625" style="11" customWidth="1"/>
    <col min="4" max="4" width="9" style="11" customWidth="1"/>
    <col min="5" max="5" width="20.42578125" style="11" customWidth="1"/>
    <col min="6" max="6" width="20.28515625" style="11" customWidth="1"/>
    <col min="7" max="16384" width="9.140625" style="11"/>
  </cols>
  <sheetData>
    <row r="1" spans="1:6">
      <c r="A1" s="7" t="str">
        <f>[30]Checklist!D4</f>
        <v>YAYASAN DAAR EL QOLAM</v>
      </c>
      <c r="B1" s="8"/>
      <c r="C1" s="9"/>
      <c r="D1" s="9"/>
      <c r="E1" s="10"/>
      <c r="F1" s="9"/>
    </row>
    <row r="2" spans="1:6">
      <c r="A2" s="7" t="s">
        <v>0</v>
      </c>
      <c r="B2" s="8"/>
      <c r="C2" s="9"/>
      <c r="D2" s="12"/>
      <c r="E2" s="10"/>
      <c r="F2" s="9"/>
    </row>
    <row r="3" spans="1:6">
      <c r="A3" s="13" t="s">
        <v>41</v>
      </c>
      <c r="B3" s="14"/>
      <c r="C3" s="9"/>
      <c r="D3" s="9"/>
      <c r="E3" s="10"/>
      <c r="F3" s="9"/>
    </row>
    <row r="4" spans="1:6">
      <c r="A4" s="13"/>
      <c r="B4" s="14"/>
      <c r="C4" s="9"/>
      <c r="D4" s="9"/>
      <c r="E4" s="10"/>
      <c r="F4" s="9"/>
    </row>
    <row r="5" spans="1:6">
      <c r="A5" s="9"/>
      <c r="B5" s="9"/>
      <c r="C5" s="9"/>
      <c r="D5" s="9"/>
      <c r="E5" s="10">
        <v>12363112121</v>
      </c>
      <c r="F5" s="9">
        <v>4430000</v>
      </c>
    </row>
    <row r="6" spans="1:6">
      <c r="A6" s="15" t="s">
        <v>42</v>
      </c>
      <c r="B6" s="324" t="s">
        <v>43</v>
      </c>
      <c r="C6" s="325"/>
      <c r="D6" s="16" t="s">
        <v>44</v>
      </c>
      <c r="E6" s="17" t="s">
        <v>45</v>
      </c>
      <c r="F6" s="18" t="s">
        <v>46</v>
      </c>
    </row>
    <row r="7" spans="1:6">
      <c r="A7" s="19"/>
      <c r="B7" s="20"/>
      <c r="C7" s="21"/>
      <c r="D7" s="22"/>
      <c r="E7" s="23"/>
      <c r="F7" s="24"/>
    </row>
    <row r="8" spans="1:6">
      <c r="A8" s="25" t="s">
        <v>47</v>
      </c>
      <c r="B8" s="26" t="s">
        <v>5</v>
      </c>
      <c r="C8" s="26"/>
      <c r="D8" s="27">
        <v>0</v>
      </c>
      <c r="E8" s="27">
        <v>0</v>
      </c>
      <c r="F8" s="27">
        <v>0</v>
      </c>
    </row>
    <row r="9" spans="1:6">
      <c r="A9" s="25"/>
      <c r="B9" s="26"/>
      <c r="C9" s="26"/>
      <c r="D9" s="27"/>
      <c r="E9" s="27"/>
      <c r="F9" s="27"/>
    </row>
    <row r="10" spans="1:6">
      <c r="A10" s="25"/>
      <c r="B10" s="28"/>
      <c r="C10" s="29"/>
      <c r="D10" s="30"/>
      <c r="E10" s="31"/>
      <c r="F10" s="24"/>
    </row>
    <row r="11" spans="1:6">
      <c r="A11" s="24" t="s">
        <v>48</v>
      </c>
      <c r="B11" s="28" t="s">
        <v>49</v>
      </c>
      <c r="C11" s="9"/>
      <c r="D11" s="32">
        <f>D13+D23+D26+D29+D32+D40+D20</f>
        <v>0</v>
      </c>
      <c r="E11" s="32">
        <f>SUM(E13+E20+E23+E26+E29+E32+E35+E37+E40)</f>
        <v>21063720915</v>
      </c>
      <c r="F11" s="32">
        <f>(F13+F23+F26+F29+F32+F40+F20+F37)</f>
        <v>4430000</v>
      </c>
    </row>
    <row r="12" spans="1:6">
      <c r="A12" s="33"/>
      <c r="B12" s="26"/>
      <c r="C12" s="26"/>
      <c r="D12" s="33"/>
      <c r="E12" s="32"/>
      <c r="F12" s="33"/>
    </row>
    <row r="13" spans="1:6">
      <c r="A13" s="34">
        <v>1</v>
      </c>
      <c r="B13" s="26" t="s">
        <v>50</v>
      </c>
      <c r="C13" s="26"/>
      <c r="D13" s="32">
        <f>SUM(D14:D14)</f>
        <v>0</v>
      </c>
      <c r="E13" s="35">
        <f>SUM(E14:E17)</f>
        <v>4907444126</v>
      </c>
      <c r="F13" s="32">
        <f>SUM(F14:F14)</f>
        <v>0</v>
      </c>
    </row>
    <row r="14" spans="1:6">
      <c r="A14" s="34"/>
      <c r="B14" s="36"/>
      <c r="C14" s="29" t="str">
        <f>'Perhitungan CIT'!B33</f>
        <v>Beban Gaji Yayasan</v>
      </c>
      <c r="D14" s="37"/>
      <c r="E14" s="37">
        <f>'Perhitungan CIT'!C33</f>
        <v>696948500</v>
      </c>
      <c r="F14" s="38"/>
    </row>
    <row r="15" spans="1:6">
      <c r="A15" s="34"/>
      <c r="B15" s="36"/>
      <c r="C15" s="29" t="str">
        <f>'Perhitungan CIT'!B34</f>
        <v>Beban Gaji Karyawan</v>
      </c>
      <c r="D15" s="37"/>
      <c r="E15" s="37">
        <f>'Perhitungan CIT'!C34</f>
        <v>3642876626</v>
      </c>
      <c r="F15" s="38"/>
    </row>
    <row r="16" spans="1:6" s="203" customFormat="1">
      <c r="A16" s="198"/>
      <c r="B16" s="199"/>
      <c r="C16" s="200" t="str">
        <f>'Perhitungan CIT'!B35</f>
        <v>Beban BPJS Karyawan dan Mahasiswa</v>
      </c>
      <c r="D16" s="201"/>
      <c r="E16" s="201">
        <f>'Perhitungan CIT'!C35</f>
        <v>365659000</v>
      </c>
      <c r="F16" s="202"/>
    </row>
    <row r="17" spans="1:6">
      <c r="A17" s="34"/>
      <c r="B17" s="36"/>
      <c r="C17" s="29" t="str">
        <f>'Perhitungan CIT'!B23</f>
        <v>Beban Honor Dosen Luar</v>
      </c>
      <c r="D17" s="37"/>
      <c r="E17" s="37">
        <f>'Perhitungan CIT'!C23</f>
        <v>201960000</v>
      </c>
      <c r="F17" s="38"/>
    </row>
    <row r="18" spans="1:6">
      <c r="A18" s="34"/>
      <c r="B18" s="36"/>
      <c r="C18" s="29"/>
      <c r="D18" s="37"/>
      <c r="E18" s="37"/>
      <c r="F18" s="38"/>
    </row>
    <row r="19" spans="1:6">
      <c r="A19" s="34"/>
      <c r="B19" s="39"/>
      <c r="C19" s="40"/>
      <c r="D19" s="41"/>
      <c r="E19" s="37"/>
      <c r="F19" s="38"/>
    </row>
    <row r="20" spans="1:6">
      <c r="A20" s="34">
        <v>2</v>
      </c>
      <c r="B20" s="26" t="s">
        <v>51</v>
      </c>
      <c r="C20" s="26"/>
      <c r="D20" s="32">
        <f>SUM(D51:D51)</f>
        <v>0</v>
      </c>
      <c r="E20" s="32">
        <f>SUM(E21)</f>
        <v>116128100</v>
      </c>
      <c r="F20" s="32">
        <f>SUM(F51:F51)</f>
        <v>0</v>
      </c>
    </row>
    <row r="21" spans="1:6">
      <c r="A21" s="34"/>
      <c r="B21" s="9"/>
      <c r="C21" s="9" t="str">
        <f>'Perhitungan CIT'!B37</f>
        <v>Beban BBM dan Perjalanan Dinas</v>
      </c>
      <c r="D21" s="32"/>
      <c r="E21" s="32">
        <f>'Perhitungan CIT'!C37</f>
        <v>116128100</v>
      </c>
      <c r="F21" s="32"/>
    </row>
    <row r="22" spans="1:6">
      <c r="A22" s="34"/>
      <c r="B22" s="39"/>
      <c r="C22" s="40"/>
      <c r="D22" s="41"/>
      <c r="E22" s="37"/>
      <c r="F22" s="38"/>
    </row>
    <row r="23" spans="1:6">
      <c r="A23" s="34">
        <v>3</v>
      </c>
      <c r="B23" s="26" t="s">
        <v>52</v>
      </c>
      <c r="C23" s="26"/>
      <c r="D23" s="32">
        <f>SUM(D24:D24)</f>
        <v>0</v>
      </c>
      <c r="E23" s="32">
        <f>SUM(E24:E24)</f>
        <v>1933707196</v>
      </c>
      <c r="F23" s="32">
        <f>SUM(F24:F24)</f>
        <v>0</v>
      </c>
    </row>
    <row r="24" spans="1:6">
      <c r="A24" s="34"/>
      <c r="B24" s="42"/>
      <c r="C24" s="43" t="str">
        <f>'Perhitungan CIT'!B42</f>
        <v>Beban Penyusutan Aktiva Tetap</v>
      </c>
      <c r="D24" s="37"/>
      <c r="E24" s="37">
        <f>'Perhitungan CIT'!C42</f>
        <v>1933707196</v>
      </c>
      <c r="F24" s="33"/>
    </row>
    <row r="25" spans="1:6">
      <c r="A25" s="34"/>
      <c r="B25" s="44"/>
      <c r="C25" s="43"/>
      <c r="D25" s="37"/>
      <c r="E25" s="37"/>
      <c r="F25" s="33"/>
    </row>
    <row r="26" spans="1:6">
      <c r="A26" s="34">
        <v>4</v>
      </c>
      <c r="B26" s="26" t="s">
        <v>53</v>
      </c>
      <c r="C26" s="26"/>
      <c r="D26" s="32">
        <f>SUM(D27:D27)</f>
        <v>0</v>
      </c>
      <c r="E26" s="32">
        <f>SUM(E27:E27)</f>
        <v>0</v>
      </c>
      <c r="F26" s="32">
        <f>SUM(F27:F27)</f>
        <v>0</v>
      </c>
    </row>
    <row r="27" spans="1:6">
      <c r="A27" s="34"/>
      <c r="B27" s="42"/>
      <c r="C27" s="43"/>
      <c r="D27" s="37"/>
      <c r="E27" s="37"/>
      <c r="F27" s="33"/>
    </row>
    <row r="28" spans="1:6">
      <c r="A28" s="34"/>
      <c r="B28" s="45"/>
      <c r="C28" s="46"/>
      <c r="D28" s="47"/>
      <c r="E28" s="37"/>
      <c r="F28" s="33"/>
    </row>
    <row r="29" spans="1:6">
      <c r="A29" s="34">
        <v>5</v>
      </c>
      <c r="B29" s="26" t="s">
        <v>54</v>
      </c>
      <c r="C29" s="26"/>
      <c r="D29" s="32">
        <v>0</v>
      </c>
      <c r="E29" s="32">
        <f>SUM(E30)</f>
        <v>863070072</v>
      </c>
      <c r="F29" s="32">
        <v>0</v>
      </c>
    </row>
    <row r="30" spans="1:6">
      <c r="A30" s="34"/>
      <c r="B30" s="26"/>
      <c r="C30" s="9" t="str">
        <f>'Perhitungan CIT'!B48</f>
        <v>Beban Margin Pinjaman</v>
      </c>
      <c r="D30" s="32"/>
      <c r="E30" s="37">
        <f>'Perhitungan CIT'!C48</f>
        <v>863070072</v>
      </c>
      <c r="F30" s="32"/>
    </row>
    <row r="31" spans="1:6">
      <c r="A31" s="34"/>
      <c r="B31" s="44"/>
      <c r="C31" s="9"/>
      <c r="D31" s="38"/>
      <c r="E31" s="37"/>
      <c r="F31" s="38"/>
    </row>
    <row r="32" spans="1:6">
      <c r="A32" s="34">
        <v>6</v>
      </c>
      <c r="B32" s="26" t="s">
        <v>55</v>
      </c>
      <c r="C32" s="26"/>
      <c r="D32" s="32">
        <f>SUM(D33:D33)</f>
        <v>0</v>
      </c>
      <c r="E32" s="32">
        <f>SUM(E33:E33)</f>
        <v>89883000</v>
      </c>
      <c r="F32" s="32">
        <f>SUM(F33:F33)</f>
        <v>0</v>
      </c>
    </row>
    <row r="33" spans="1:6">
      <c r="A33" s="34"/>
      <c r="B33" s="48"/>
      <c r="C33" s="49" t="str">
        <f>'Perhitungan CIT'!B41</f>
        <v>Beban Pemeliharaan Aktiva Tetap</v>
      </c>
      <c r="D33" s="37"/>
      <c r="E33" s="37">
        <f>'Perhitungan CIT'!C41</f>
        <v>89883000</v>
      </c>
      <c r="F33" s="38"/>
    </row>
    <row r="34" spans="1:6">
      <c r="A34" s="34"/>
      <c r="B34" s="50"/>
      <c r="C34" s="52"/>
      <c r="D34" s="37"/>
      <c r="E34" s="37"/>
      <c r="F34" s="38"/>
    </row>
    <row r="35" spans="1:6">
      <c r="A35" s="34">
        <v>8</v>
      </c>
      <c r="B35" s="51" t="s">
        <v>56</v>
      </c>
      <c r="C35" s="49"/>
      <c r="D35" s="53"/>
      <c r="E35" s="32">
        <v>0</v>
      </c>
      <c r="F35" s="38"/>
    </row>
    <row r="36" spans="1:6">
      <c r="A36" s="34"/>
      <c r="B36" s="50"/>
      <c r="C36" s="52"/>
      <c r="D36" s="37"/>
      <c r="E36" s="37"/>
      <c r="F36" s="38"/>
    </row>
    <row r="37" spans="1:6">
      <c r="A37" s="34">
        <v>7</v>
      </c>
      <c r="B37" s="51" t="s">
        <v>57</v>
      </c>
      <c r="D37" s="53"/>
      <c r="E37" s="32">
        <f>SUM(E38)</f>
        <v>790376300</v>
      </c>
      <c r="F37" s="38"/>
    </row>
    <row r="38" spans="1:6">
      <c r="A38" s="34"/>
      <c r="B38" s="51"/>
      <c r="C38" s="52" t="str">
        <f>'Perhitungan CIT'!B40</f>
        <v>Beban Iklan dan Promosi</v>
      </c>
      <c r="D38" s="53"/>
      <c r="E38" s="37">
        <f>'Perhitungan CIT'!C40</f>
        <v>790376300</v>
      </c>
      <c r="F38" s="38"/>
    </row>
    <row r="39" spans="1:6">
      <c r="A39" s="34"/>
      <c r="B39" s="45"/>
      <c r="C39" s="26"/>
      <c r="D39" s="53"/>
      <c r="E39" s="37"/>
      <c r="F39" s="38"/>
    </row>
    <row r="40" spans="1:6">
      <c r="A40" s="34">
        <v>8</v>
      </c>
      <c r="B40" s="26" t="s">
        <v>58</v>
      </c>
      <c r="C40" s="26"/>
      <c r="D40" s="32">
        <f>SUM(D46:D57)</f>
        <v>0</v>
      </c>
      <c r="E40" s="32">
        <f>SUM(E41:E60)</f>
        <v>12363112121</v>
      </c>
      <c r="F40" s="32">
        <f>SUM(F41:F60)</f>
        <v>4430000</v>
      </c>
    </row>
    <row r="41" spans="1:6">
      <c r="A41" s="34"/>
      <c r="B41" s="54"/>
      <c r="C41" s="55" t="str">
        <f>'Perhitungan CIT'!B15</f>
        <v>Beban Praktik</v>
      </c>
      <c r="D41" s="53"/>
      <c r="E41" s="37">
        <f>'Perhitungan CIT'!C15</f>
        <v>5861912600</v>
      </c>
      <c r="F41" s="38"/>
    </row>
    <row r="42" spans="1:6">
      <c r="A42" s="34"/>
      <c r="B42" s="54"/>
      <c r="C42" s="55" t="str">
        <f>'Perhitungan CIT'!B16</f>
        <v>Beban UTS, UAS, &amp; PPS</v>
      </c>
      <c r="D42" s="53"/>
      <c r="E42" s="37">
        <f>'Perhitungan CIT'!C16</f>
        <v>267450000</v>
      </c>
      <c r="F42" s="38"/>
    </row>
    <row r="43" spans="1:6">
      <c r="A43" s="34"/>
      <c r="B43" s="54"/>
      <c r="C43" s="55" t="str">
        <f>'Perhitungan CIT'!B17</f>
        <v>Beban UTEK</v>
      </c>
      <c r="D43" s="53"/>
      <c r="E43" s="37">
        <f>'Perhitungan CIT'!C17</f>
        <v>370658800</v>
      </c>
      <c r="F43" s="38"/>
    </row>
    <row r="44" spans="1:6">
      <c r="A44" s="34"/>
      <c r="B44" s="54"/>
      <c r="C44" s="55" t="str">
        <f>'Perhitungan CIT'!B18</f>
        <v>Beban KTI</v>
      </c>
      <c r="D44" s="53"/>
      <c r="E44" s="37">
        <f>'Perhitungan CIT'!C18</f>
        <v>382838000</v>
      </c>
      <c r="F44" s="38"/>
    </row>
    <row r="45" spans="1:6">
      <c r="A45" s="34"/>
      <c r="B45" s="54"/>
      <c r="C45" s="55" t="str">
        <f>'Perhitungan CIT'!B19</f>
        <v>Beban AMC dan Klinik</v>
      </c>
      <c r="D45" s="53"/>
      <c r="E45" s="37">
        <f>'Perhitungan CIT'!C19</f>
        <v>247844400</v>
      </c>
      <c r="F45" s="32"/>
    </row>
    <row r="46" spans="1:6">
      <c r="A46" s="34"/>
      <c r="B46" s="54"/>
      <c r="C46" s="55" t="str">
        <f>'Perhitungan CIT'!B20</f>
        <v>Beban Laboratorium</v>
      </c>
      <c r="D46" s="53"/>
      <c r="E46" s="37">
        <f>'Perhitungan CIT'!C20</f>
        <v>293848956</v>
      </c>
      <c r="F46" s="32"/>
    </row>
    <row r="47" spans="1:6">
      <c r="A47" s="34"/>
      <c r="B47" s="54"/>
      <c r="C47" s="55" t="str">
        <f>'Perhitungan CIT'!B21</f>
        <v>Beban Yudisium &amp; Wisuda</v>
      </c>
      <c r="D47" s="53"/>
      <c r="E47" s="37">
        <f>'Perhitungan CIT'!C21</f>
        <v>620660000</v>
      </c>
      <c r="F47" s="32"/>
    </row>
    <row r="48" spans="1:6">
      <c r="A48" s="34"/>
      <c r="B48" s="54"/>
      <c r="C48" s="55" t="str">
        <f>'Perhitungan CIT'!B22</f>
        <v>Beban Akreditasi &amp; Prodi</v>
      </c>
      <c r="D48" s="53"/>
      <c r="E48" s="37">
        <f>'Perhitungan CIT'!C22</f>
        <v>1737469500</v>
      </c>
      <c r="F48" s="32"/>
    </row>
    <row r="49" spans="1:6">
      <c r="A49" s="34"/>
      <c r="B49" s="54"/>
      <c r="C49" s="55" t="str">
        <f>'Perhitungan CIT'!B25</f>
        <v>Beban Kemahasiswaaan</v>
      </c>
      <c r="D49" s="53"/>
      <c r="E49" s="37">
        <f>'Perhitungan CIT'!C25</f>
        <v>69884200</v>
      </c>
      <c r="F49" s="32"/>
    </row>
    <row r="50" spans="1:6">
      <c r="A50" s="34"/>
      <c r="B50" s="54"/>
      <c r="C50" s="55" t="str">
        <f>'Perhitungan CIT'!B26</f>
        <v>Beban Beasiswa</v>
      </c>
      <c r="D50" s="53"/>
      <c r="E50" s="37">
        <f>'Perhitungan CIT'!C26</f>
        <v>321649000</v>
      </c>
      <c r="F50" s="32"/>
    </row>
    <row r="51" spans="1:6">
      <c r="A51" s="34"/>
      <c r="B51" s="36"/>
      <c r="C51" s="55" t="str">
        <f>'Perhitungan CIT'!B27</f>
        <v>Beban Operasional Lainnya</v>
      </c>
      <c r="D51" s="56"/>
      <c r="E51" s="37">
        <f>'Perhitungan CIT'!C27</f>
        <v>32860200</v>
      </c>
      <c r="F51" s="38"/>
    </row>
    <row r="52" spans="1:6">
      <c r="A52" s="34"/>
      <c r="B52" s="54"/>
      <c r="C52" s="11" t="str">
        <f>'Perhitungan CIT'!B36</f>
        <v>Beban ATK dan Fotocopy</v>
      </c>
      <c r="D52" s="53"/>
      <c r="E52" s="37">
        <f>'Perhitungan CIT'!C36</f>
        <v>12856200</v>
      </c>
      <c r="F52" s="32"/>
    </row>
    <row r="53" spans="1:6">
      <c r="A53" s="34"/>
      <c r="B53" s="54"/>
      <c r="C53" s="11" t="str">
        <f>'Perhitungan CIT'!B38</f>
        <v>Beban Pelatihan, Seminar, dan Study Banding</v>
      </c>
      <c r="D53" s="53"/>
      <c r="E53" s="37">
        <f>'Perhitungan CIT'!C38</f>
        <v>299395000</v>
      </c>
      <c r="F53" s="32"/>
    </row>
    <row r="54" spans="1:6">
      <c r="A54" s="34"/>
      <c r="B54" s="54"/>
      <c r="C54" s="55" t="str">
        <f>'Perhitungan CIT'!B39</f>
        <v>Beban Listrik, Telepon, dan Internet</v>
      </c>
      <c r="D54" s="53"/>
      <c r="E54" s="37">
        <f>'Perhitungan CIT'!C39</f>
        <v>169235500</v>
      </c>
      <c r="F54" s="32"/>
    </row>
    <row r="55" spans="1:6">
      <c r="A55" s="34"/>
      <c r="B55" s="54"/>
      <c r="C55" s="55" t="str">
        <f>'Perhitungan CIT'!B44</f>
        <v>Beban Konsumsi</v>
      </c>
      <c r="D55" s="53"/>
      <c r="E55" s="37">
        <f>'Perhitungan CIT'!C44</f>
        <v>453150350</v>
      </c>
      <c r="F55" s="32"/>
    </row>
    <row r="56" spans="1:6">
      <c r="A56" s="34"/>
      <c r="B56" s="54"/>
      <c r="C56" s="49" t="str">
        <f>'Perhitungan CIT'!B24</f>
        <v>Beban Seragam</v>
      </c>
      <c r="D56" s="53"/>
      <c r="E56" s="37">
        <f>'Perhitungan CIT'!C24</f>
        <v>945910000</v>
      </c>
      <c r="F56" s="32"/>
    </row>
    <row r="57" spans="1:6">
      <c r="A57" s="34"/>
      <c r="B57" s="54"/>
      <c r="C57" s="55" t="str">
        <f>'Perhitungan CIT'!B43</f>
        <v>Beban Pajak dan Perizinan</v>
      </c>
      <c r="D57" s="53"/>
      <c r="E57" s="37">
        <f>'Perhitungan CIT'!C43</f>
        <v>114480400</v>
      </c>
      <c r="F57" s="32"/>
    </row>
    <row r="58" spans="1:6">
      <c r="A58" s="34"/>
      <c r="B58" s="54"/>
      <c r="C58" s="55" t="str">
        <f>'Perhitungan CIT'!B45</f>
        <v>Beban Umum Lainnya</v>
      </c>
      <c r="D58" s="53"/>
      <c r="E58" s="37">
        <f>'Perhitungan CIT'!C45</f>
        <v>161009015</v>
      </c>
      <c r="F58" s="37"/>
    </row>
    <row r="59" spans="1:6">
      <c r="A59" s="34"/>
      <c r="B59" s="54"/>
      <c r="C59" s="55" t="str">
        <f>'Perhitungan CIT'!B63</f>
        <v>Beban Administrasi Bank</v>
      </c>
      <c r="D59" s="53"/>
      <c r="E59" s="37"/>
      <c r="F59" s="37">
        <f>-'Perhitungan CIT'!C63</f>
        <v>4430000</v>
      </c>
    </row>
    <row r="60" spans="1:6">
      <c r="A60" s="34"/>
      <c r="B60" s="54"/>
      <c r="C60" s="55"/>
      <c r="D60" s="53"/>
      <c r="E60" s="37"/>
      <c r="F60" s="37"/>
    </row>
    <row r="61" spans="1:6">
      <c r="A61" s="44"/>
      <c r="B61" s="54"/>
      <c r="C61" s="55"/>
      <c r="D61" s="52"/>
      <c r="E61" s="57"/>
      <c r="F61" s="57"/>
    </row>
    <row r="62" spans="1:6">
      <c r="C62" s="55"/>
    </row>
  </sheetData>
  <mergeCells count="1">
    <mergeCell ref="B6:C6"/>
  </mergeCells>
  <pageMargins left="0.7" right="0.7" top="0.75" bottom="0.75" header="0.3" footer="0.3"/>
  <pageSetup paperSize="5" scale="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43F1-D63A-46EB-9125-DBFF50151BAF}">
  <dimension ref="B1:K48"/>
  <sheetViews>
    <sheetView zoomScale="90" zoomScaleNormal="90" workbookViewId="0">
      <pane ySplit="1" topLeftCell="A29" activePane="bottomLeft" state="frozen"/>
      <selection pane="bottomLeft" activeCell="D41" sqref="D41"/>
    </sheetView>
  </sheetViews>
  <sheetFormatPr defaultColWidth="8.85546875" defaultRowHeight="16.5"/>
  <cols>
    <col min="1" max="1" width="2" style="206" customWidth="1"/>
    <col min="2" max="2" width="5.5703125" style="208" bestFit="1" customWidth="1"/>
    <col min="3" max="3" width="54.85546875" style="206" customWidth="1"/>
    <col min="4" max="4" width="19.85546875" style="206" customWidth="1"/>
    <col min="5" max="5" width="17.85546875" style="207" bestFit="1" customWidth="1"/>
    <col min="6" max="6" width="6.5703125" style="206" customWidth="1"/>
    <col min="7" max="7" width="5.5703125" style="208" bestFit="1" customWidth="1"/>
    <col min="8" max="8" width="53.5703125" style="206" customWidth="1"/>
    <col min="9" max="9" width="19.5703125" style="206" bestFit="1" customWidth="1"/>
    <col min="10" max="10" width="17.85546875" style="207" bestFit="1" customWidth="1"/>
    <col min="11" max="11" width="15.7109375" style="206" bestFit="1" customWidth="1"/>
    <col min="12" max="16384" width="8.85546875" style="206"/>
  </cols>
  <sheetData>
    <row r="1" spans="2:11" ht="20.25">
      <c r="B1" s="215" t="s">
        <v>200</v>
      </c>
    </row>
    <row r="3" spans="2:11" s="211" customFormat="1">
      <c r="B3" s="210" t="s">
        <v>199</v>
      </c>
      <c r="C3" s="213" t="s">
        <v>198</v>
      </c>
      <c r="D3" s="213"/>
      <c r="E3" s="213"/>
      <c r="G3" s="212"/>
      <c r="J3" s="213"/>
    </row>
    <row r="5" spans="2:11" s="212" customFormat="1">
      <c r="B5" s="210" t="s">
        <v>156</v>
      </c>
      <c r="C5" s="210" t="s">
        <v>155</v>
      </c>
      <c r="D5" s="210" t="s">
        <v>197</v>
      </c>
      <c r="E5" s="210" t="s">
        <v>197</v>
      </c>
      <c r="G5" s="210" t="s">
        <v>156</v>
      </c>
      <c r="H5" s="210" t="s">
        <v>155</v>
      </c>
      <c r="I5" s="210" t="s">
        <v>197</v>
      </c>
      <c r="J5" s="210" t="s">
        <v>197</v>
      </c>
    </row>
    <row r="6" spans="2:11">
      <c r="B6" s="209" t="s">
        <v>154</v>
      </c>
      <c r="C6" s="207" t="s">
        <v>196</v>
      </c>
      <c r="D6" s="207">
        <v>1621057085</v>
      </c>
      <c r="F6" s="207"/>
      <c r="G6" s="209" t="s">
        <v>154</v>
      </c>
      <c r="H6" s="207" t="s">
        <v>195</v>
      </c>
      <c r="I6" s="207">
        <v>629028460</v>
      </c>
      <c r="K6" s="207"/>
    </row>
    <row r="7" spans="2:11">
      <c r="B7" s="209" t="s">
        <v>152</v>
      </c>
      <c r="C7" s="207" t="s">
        <v>194</v>
      </c>
      <c r="D7" s="207">
        <v>55975000</v>
      </c>
      <c r="F7" s="207"/>
      <c r="G7" s="209" t="s">
        <v>152</v>
      </c>
      <c r="H7" s="207" t="s">
        <v>193</v>
      </c>
      <c r="I7" s="207">
        <v>971520</v>
      </c>
      <c r="K7" s="207"/>
    </row>
    <row r="8" spans="2:11">
      <c r="B8" s="209" t="s">
        <v>150</v>
      </c>
      <c r="C8" s="207" t="s">
        <v>192</v>
      </c>
      <c r="D8" s="207">
        <f>SUM(D6:D7)</f>
        <v>1677032085</v>
      </c>
      <c r="F8" s="207"/>
      <c r="G8" s="209" t="s">
        <v>150</v>
      </c>
      <c r="H8" s="207" t="s">
        <v>191</v>
      </c>
      <c r="I8" s="207">
        <v>905062203</v>
      </c>
      <c r="K8" s="207"/>
    </row>
    <row r="9" spans="2:11">
      <c r="B9" s="209" t="s">
        <v>149</v>
      </c>
      <c r="C9" s="213" t="s">
        <v>190</v>
      </c>
      <c r="D9" s="207"/>
      <c r="F9" s="207"/>
      <c r="G9" s="209" t="s">
        <v>149</v>
      </c>
      <c r="H9" s="207" t="s">
        <v>189</v>
      </c>
      <c r="I9" s="207">
        <f>SUM(I6:I8)</f>
        <v>1535062183</v>
      </c>
      <c r="K9" s="207"/>
    </row>
    <row r="10" spans="2:11">
      <c r="B10" s="209" t="s">
        <v>147</v>
      </c>
      <c r="C10" s="207" t="s">
        <v>188</v>
      </c>
      <c r="D10" s="207">
        <v>3925000000</v>
      </c>
      <c r="F10" s="207"/>
      <c r="G10" s="209" t="s">
        <v>147</v>
      </c>
      <c r="H10" s="207" t="s">
        <v>187</v>
      </c>
      <c r="I10" s="207"/>
      <c r="K10" s="207"/>
    </row>
    <row r="11" spans="2:11">
      <c r="B11" s="209" t="s">
        <v>145</v>
      </c>
      <c r="C11" s="207" t="s">
        <v>186</v>
      </c>
      <c r="D11" s="207">
        <v>23182386550</v>
      </c>
      <c r="F11" s="207"/>
      <c r="G11" s="209" t="s">
        <v>145</v>
      </c>
      <c r="H11" s="207" t="s">
        <v>185</v>
      </c>
      <c r="I11" s="207">
        <v>5460054506</v>
      </c>
      <c r="K11" s="207"/>
    </row>
    <row r="12" spans="2:11">
      <c r="B12" s="209" t="s">
        <v>143</v>
      </c>
      <c r="C12" s="207" t="s">
        <v>184</v>
      </c>
      <c r="D12" s="207">
        <v>2489172000</v>
      </c>
      <c r="F12" s="207"/>
      <c r="G12" s="209" t="s">
        <v>143</v>
      </c>
      <c r="H12" s="207" t="s">
        <v>183</v>
      </c>
      <c r="I12" s="207">
        <f>I11</f>
        <v>5460054506</v>
      </c>
      <c r="K12" s="207"/>
    </row>
    <row r="13" spans="2:11">
      <c r="B13" s="209" t="s">
        <v>141</v>
      </c>
      <c r="C13" s="207" t="s">
        <v>182</v>
      </c>
      <c r="D13" s="207">
        <v>1339304300</v>
      </c>
      <c r="F13" s="207"/>
      <c r="G13" s="209" t="s">
        <v>141</v>
      </c>
      <c r="H13" s="207" t="s">
        <v>181</v>
      </c>
      <c r="I13" s="207">
        <f>I9+I12</f>
        <v>6995116689</v>
      </c>
      <c r="K13" s="207"/>
    </row>
    <row r="14" spans="2:11">
      <c r="B14" s="209" t="s">
        <v>140</v>
      </c>
      <c r="C14" s="207" t="s">
        <v>180</v>
      </c>
      <c r="D14" s="207">
        <v>2080122860</v>
      </c>
      <c r="F14" s="207"/>
      <c r="G14" s="209" t="s">
        <v>140</v>
      </c>
      <c r="H14" s="207" t="s">
        <v>179</v>
      </c>
      <c r="I14" s="207"/>
      <c r="K14" s="207"/>
    </row>
    <row r="15" spans="2:11">
      <c r="B15" s="209" t="s">
        <v>138</v>
      </c>
      <c r="C15" s="207" t="s">
        <v>178</v>
      </c>
      <c r="D15" s="207">
        <v>288103800</v>
      </c>
      <c r="F15" s="207"/>
      <c r="G15" s="209" t="s">
        <v>138</v>
      </c>
      <c r="H15" s="207" t="s">
        <v>177</v>
      </c>
      <c r="I15" s="207">
        <v>10000000</v>
      </c>
      <c r="K15" s="207"/>
    </row>
    <row r="16" spans="2:11">
      <c r="B16" s="209" t="s">
        <v>136</v>
      </c>
      <c r="C16" s="213" t="s">
        <v>176</v>
      </c>
      <c r="D16" s="213">
        <f>SUM(D10:D15)</f>
        <v>33304089510</v>
      </c>
      <c r="F16" s="207"/>
      <c r="G16" s="209" t="s">
        <v>136</v>
      </c>
      <c r="H16" s="207" t="s">
        <v>175</v>
      </c>
      <c r="I16" s="207">
        <v>17056664108</v>
      </c>
      <c r="K16" s="207"/>
    </row>
    <row r="17" spans="2:11">
      <c r="B17" s="209" t="s">
        <v>134</v>
      </c>
      <c r="C17" s="207" t="s">
        <v>174</v>
      </c>
      <c r="D17" s="207">
        <v>-6736897300</v>
      </c>
      <c r="F17" s="207"/>
      <c r="G17" s="209" t="s">
        <v>134</v>
      </c>
      <c r="H17" s="207" t="s">
        <v>173</v>
      </c>
      <c r="I17" s="207">
        <v>4182443498</v>
      </c>
      <c r="K17" s="207"/>
    </row>
    <row r="18" spans="2:11">
      <c r="B18" s="209" t="s">
        <v>171</v>
      </c>
      <c r="C18" s="213" t="s">
        <v>172</v>
      </c>
      <c r="D18" s="213">
        <f>D16+D17</f>
        <v>26567192210</v>
      </c>
      <c r="F18" s="207"/>
      <c r="G18" s="209" t="s">
        <v>171</v>
      </c>
      <c r="H18" s="207" t="s">
        <v>170</v>
      </c>
      <c r="I18" s="207">
        <f>SUM(I15:I17)</f>
        <v>21249107606</v>
      </c>
      <c r="K18" s="207"/>
    </row>
    <row r="19" spans="2:11">
      <c r="B19" s="209" t="s">
        <v>168</v>
      </c>
      <c r="C19" s="207" t="s">
        <v>169</v>
      </c>
      <c r="D19" s="207">
        <v>0</v>
      </c>
      <c r="F19" s="207"/>
      <c r="G19" s="209" t="s">
        <v>168</v>
      </c>
      <c r="H19" s="207" t="s">
        <v>167</v>
      </c>
      <c r="I19" s="207">
        <f>I13+I18</f>
        <v>28244224295</v>
      </c>
      <c r="K19" s="207"/>
    </row>
    <row r="20" spans="2:11">
      <c r="B20" s="209" t="s">
        <v>165</v>
      </c>
      <c r="C20" s="213" t="s">
        <v>166</v>
      </c>
      <c r="D20" s="213">
        <f>SUM(D18:D19)</f>
        <v>26567192210</v>
      </c>
      <c r="F20" s="207"/>
      <c r="G20" s="209" t="s">
        <v>165</v>
      </c>
      <c r="H20" s="207"/>
      <c r="I20" s="207"/>
      <c r="K20" s="207"/>
    </row>
    <row r="21" spans="2:11">
      <c r="B21" s="209" t="s">
        <v>163</v>
      </c>
      <c r="C21" s="213" t="s">
        <v>164</v>
      </c>
      <c r="D21" s="213">
        <f>D8+D20</f>
        <v>28244224295</v>
      </c>
      <c r="F21" s="207"/>
      <c r="G21" s="209" t="s">
        <v>163</v>
      </c>
      <c r="H21" s="207"/>
      <c r="I21" s="207"/>
      <c r="K21" s="207"/>
    </row>
    <row r="22" spans="2:11">
      <c r="B22" s="209"/>
      <c r="C22" s="207"/>
      <c r="D22" s="207"/>
      <c r="F22" s="207"/>
      <c r="G22" s="209" t="s">
        <v>162</v>
      </c>
      <c r="H22" s="207"/>
      <c r="I22" s="207"/>
      <c r="K22" s="207"/>
    </row>
    <row r="23" spans="2:11">
      <c r="B23" s="209"/>
      <c r="C23" s="207"/>
      <c r="D23" s="207"/>
      <c r="F23" s="207"/>
      <c r="G23" s="209" t="s">
        <v>161</v>
      </c>
      <c r="H23" s="207"/>
      <c r="I23" s="207"/>
      <c r="K23" s="207"/>
    </row>
    <row r="24" spans="2:11">
      <c r="B24" s="209"/>
      <c r="C24" s="207"/>
      <c r="D24" s="207"/>
      <c r="F24" s="207"/>
      <c r="G24" s="209" t="s">
        <v>160</v>
      </c>
      <c r="H24" s="207"/>
      <c r="I24" s="207"/>
      <c r="K24" s="207"/>
    </row>
    <row r="25" spans="2:11">
      <c r="B25" s="209"/>
      <c r="C25" s="207"/>
      <c r="D25" s="207"/>
      <c r="F25" s="207"/>
      <c r="G25" s="209" t="s">
        <v>159</v>
      </c>
      <c r="H25" s="207"/>
      <c r="I25" s="207"/>
      <c r="K25" s="207"/>
    </row>
    <row r="26" spans="2:11">
      <c r="C26" s="207"/>
      <c r="D26" s="207"/>
      <c r="F26" s="207"/>
      <c r="H26" s="207"/>
      <c r="I26" s="207"/>
      <c r="K26" s="207"/>
    </row>
    <row r="27" spans="2:11">
      <c r="K27" s="214"/>
    </row>
    <row r="28" spans="2:11">
      <c r="B28" s="210" t="s">
        <v>158</v>
      </c>
      <c r="C28" s="213" t="s">
        <v>157</v>
      </c>
      <c r="D28" s="213"/>
    </row>
    <row r="29" spans="2:11">
      <c r="B29" s="212"/>
      <c r="C29" s="211"/>
      <c r="D29" s="211"/>
    </row>
    <row r="30" spans="2:11">
      <c r="B30" s="210" t="s">
        <v>156</v>
      </c>
      <c r="C30" s="210" t="s">
        <v>155</v>
      </c>
      <c r="D30" s="210"/>
    </row>
    <row r="31" spans="2:11">
      <c r="B31" s="209" t="s">
        <v>154</v>
      </c>
      <c r="C31" s="207" t="s">
        <v>153</v>
      </c>
      <c r="D31" s="207">
        <v>25005408700</v>
      </c>
    </row>
    <row r="32" spans="2:11">
      <c r="B32" s="209" t="s">
        <v>152</v>
      </c>
      <c r="C32" s="207" t="s">
        <v>151</v>
      </c>
      <c r="D32" s="207">
        <v>-11354945656</v>
      </c>
    </row>
    <row r="33" spans="2:4">
      <c r="B33" s="209" t="s">
        <v>150</v>
      </c>
      <c r="C33" s="207" t="s">
        <v>119</v>
      </c>
      <c r="D33" s="207">
        <f>SUM(D31:D32)</f>
        <v>13650463044</v>
      </c>
    </row>
    <row r="34" spans="2:4">
      <c r="B34" s="209" t="s">
        <v>149</v>
      </c>
      <c r="C34" s="207" t="s">
        <v>148</v>
      </c>
      <c r="D34" s="207">
        <v>0</v>
      </c>
    </row>
    <row r="35" spans="2:4">
      <c r="B35" s="209" t="s">
        <v>147</v>
      </c>
      <c r="C35" s="207" t="s">
        <v>146</v>
      </c>
      <c r="D35" s="207">
        <v>-8845705187</v>
      </c>
    </row>
    <row r="36" spans="2:4">
      <c r="B36" s="209" t="s">
        <v>145</v>
      </c>
      <c r="C36" s="207" t="s">
        <v>144</v>
      </c>
      <c r="D36" s="207">
        <v>-863070072</v>
      </c>
    </row>
    <row r="37" spans="2:4">
      <c r="B37" s="209" t="s">
        <v>143</v>
      </c>
      <c r="C37" s="207" t="s">
        <v>142</v>
      </c>
      <c r="D37" s="207">
        <f>SUM(D35:D36)</f>
        <v>-9708775259</v>
      </c>
    </row>
    <row r="38" spans="2:4">
      <c r="B38" s="209" t="s">
        <v>141</v>
      </c>
      <c r="C38" s="207" t="s">
        <v>121</v>
      </c>
      <c r="D38" s="207">
        <v>3941687785</v>
      </c>
    </row>
    <row r="39" spans="2:4">
      <c r="B39" s="209" t="s">
        <v>140</v>
      </c>
      <c r="C39" s="207" t="s">
        <v>139</v>
      </c>
      <c r="D39" s="207">
        <v>252413953</v>
      </c>
    </row>
    <row r="40" spans="2:4">
      <c r="B40" s="209" t="s">
        <v>138</v>
      </c>
      <c r="C40" s="207" t="s">
        <v>137</v>
      </c>
      <c r="D40" s="207">
        <f>D38+D39</f>
        <v>4194101738</v>
      </c>
    </row>
    <row r="41" spans="2:4">
      <c r="B41" s="209" t="s">
        <v>136</v>
      </c>
      <c r="C41" s="207" t="s">
        <v>135</v>
      </c>
      <c r="D41" s="207">
        <v>-11658240</v>
      </c>
    </row>
    <row r="42" spans="2:4">
      <c r="B42" s="209" t="s">
        <v>134</v>
      </c>
      <c r="C42" s="207" t="s">
        <v>133</v>
      </c>
      <c r="D42" s="207">
        <f>D40+D41</f>
        <v>4182443498</v>
      </c>
    </row>
    <row r="43" spans="2:4">
      <c r="B43" s="209"/>
      <c r="C43" s="207"/>
      <c r="D43" s="207"/>
    </row>
    <row r="44" spans="2:4">
      <c r="B44" s="209"/>
      <c r="C44" s="207"/>
      <c r="D44" s="207"/>
    </row>
    <row r="45" spans="2:4">
      <c r="B45" s="209"/>
      <c r="C45" s="207"/>
      <c r="D45" s="207"/>
    </row>
    <row r="46" spans="2:4">
      <c r="B46" s="209"/>
      <c r="C46" s="207"/>
      <c r="D46" s="207"/>
    </row>
    <row r="47" spans="2:4">
      <c r="B47" s="209"/>
      <c r="C47" s="207"/>
      <c r="D47" s="207"/>
    </row>
    <row r="48" spans="2:4">
      <c r="B48" s="209"/>
      <c r="C48" s="207"/>
      <c r="D48" s="2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5D22-4385-405B-B07E-54BCB4BB8CB5}">
  <dimension ref="A1"/>
  <sheetViews>
    <sheetView workbookViewId="0">
      <selection activeCell="G21" sqref="G2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B53F-9926-4B61-A539-FB30AF38E5D4}">
  <dimension ref="A1:BN1345"/>
  <sheetViews>
    <sheetView view="pageBreakPreview" topLeftCell="AJ336" zoomScale="80" zoomScaleNormal="85" zoomScaleSheetLayoutView="85" workbookViewId="0">
      <selection activeCell="C13" sqref="C13"/>
    </sheetView>
  </sheetViews>
  <sheetFormatPr defaultRowHeight="12.75"/>
  <cols>
    <col min="1" max="2" width="3.7109375" style="225" customWidth="1"/>
    <col min="3" max="3" width="40.28515625" style="225" customWidth="1"/>
    <col min="4" max="4" width="13.28515625" style="225" bestFit="1" customWidth="1"/>
    <col min="5" max="5" width="8.5703125" style="222" bestFit="1" customWidth="1"/>
    <col min="6" max="6" width="3.28515625" style="225" bestFit="1" customWidth="1"/>
    <col min="7" max="7" width="19" style="222" bestFit="1" customWidth="1"/>
    <col min="8" max="8" width="12.42578125" style="222" hidden="1" customWidth="1"/>
    <col min="9" max="9" width="15.5703125" style="222" hidden="1" customWidth="1"/>
    <col min="10" max="11" width="12.42578125" style="222" hidden="1" customWidth="1"/>
    <col min="12" max="12" width="6.85546875" style="222" hidden="1" customWidth="1"/>
    <col min="13" max="14" width="11.7109375" style="222" hidden="1" customWidth="1"/>
    <col min="15" max="15" width="12.42578125" style="222" hidden="1" customWidth="1"/>
    <col min="16" max="16" width="20.140625" style="222" hidden="1" customWidth="1"/>
    <col min="17" max="17" width="1.5703125" style="222" hidden="1" customWidth="1"/>
    <col min="18" max="19" width="12.5703125" style="222" hidden="1" customWidth="1"/>
    <col min="20" max="25" width="12.5703125" style="225" hidden="1" customWidth="1"/>
    <col min="26" max="26" width="20.5703125" style="225" hidden="1" customWidth="1"/>
    <col min="27" max="27" width="18.28515625" style="225" hidden="1" customWidth="1"/>
    <col min="28" max="28" width="19.140625" style="225" hidden="1" customWidth="1"/>
    <col min="29" max="29" width="20.28515625" style="225" hidden="1" customWidth="1"/>
    <col min="30" max="30" width="19.42578125" style="225" customWidth="1"/>
    <col min="31" max="31" width="19.140625" style="225" customWidth="1"/>
    <col min="32" max="32" width="17.5703125" style="225" customWidth="1"/>
    <col min="33" max="34" width="19.42578125" style="225" customWidth="1"/>
    <col min="35" max="35" width="18.7109375" style="225" customWidth="1"/>
    <col min="36" max="36" width="9.140625" style="228" customWidth="1"/>
    <col min="37" max="37" width="11.5703125" style="225" customWidth="1"/>
    <col min="38" max="39" width="13.85546875" style="225" customWidth="1"/>
    <col min="40" max="41" width="9.140625" style="225" customWidth="1"/>
    <col min="42" max="42" width="20.140625" style="229" customWidth="1"/>
    <col min="43" max="43" width="11.5703125" style="229" customWidth="1"/>
    <col min="44" max="44" width="18.42578125" style="229" customWidth="1"/>
    <col min="45" max="45" width="14.42578125" style="229" customWidth="1"/>
    <col min="46" max="46" width="25.7109375" style="229" customWidth="1"/>
    <col min="47" max="47" width="9.140625" style="225" customWidth="1"/>
    <col min="48" max="48" width="9.140625" style="228" customWidth="1"/>
    <col min="49" max="50" width="15.42578125" style="229" customWidth="1"/>
    <col min="51" max="52" width="14.5703125" style="229" customWidth="1"/>
    <col min="53" max="54" width="15.42578125" style="229" customWidth="1"/>
    <col min="55" max="55" width="8.85546875" style="228" customWidth="1"/>
    <col min="56" max="56" width="13" style="229" customWidth="1"/>
    <col min="57" max="57" width="15.42578125" style="229" customWidth="1"/>
    <col min="58" max="58" width="14.5703125" style="229" customWidth="1"/>
    <col min="59" max="60" width="15.42578125" style="229" customWidth="1"/>
    <col min="61" max="61" width="9.140625" style="225" customWidth="1"/>
    <col min="62" max="62" width="19.85546875" style="229" customWidth="1"/>
    <col min="63" max="63" width="11.85546875" style="225" bestFit="1" customWidth="1"/>
    <col min="64" max="64" width="18.5703125" style="225" customWidth="1"/>
    <col min="65" max="65" width="17.140625" style="225" customWidth="1"/>
    <col min="66" max="66" width="21.28515625" style="225" customWidth="1"/>
    <col min="67" max="268" width="9.140625" style="225"/>
    <col min="269" max="269" width="3.7109375" style="225" customWidth="1"/>
    <col min="270" max="270" width="38.28515625" style="225" customWidth="1"/>
    <col min="271" max="271" width="8.5703125" style="225" bestFit="1" customWidth="1"/>
    <col min="272" max="272" width="4.140625" style="225" bestFit="1" customWidth="1"/>
    <col min="273" max="273" width="7.28515625" style="225" bestFit="1" customWidth="1"/>
    <col min="274" max="274" width="15.42578125" style="225" customWidth="1"/>
    <col min="275" max="276" width="14.7109375" style="225" customWidth="1"/>
    <col min="277" max="277" width="16" style="225" bestFit="1" customWidth="1"/>
    <col min="278" max="278" width="14.5703125" style="225" customWidth="1"/>
    <col min="279" max="279" width="6.5703125" style="225" customWidth="1"/>
    <col min="280" max="280" width="14" style="225" customWidth="1"/>
    <col min="281" max="281" width="14.5703125" style="225" customWidth="1"/>
    <col min="282" max="282" width="14.85546875" style="225" customWidth="1"/>
    <col min="283" max="524" width="9.140625" style="225"/>
    <col min="525" max="525" width="3.7109375" style="225" customWidth="1"/>
    <col min="526" max="526" width="38.28515625" style="225" customWidth="1"/>
    <col min="527" max="527" width="8.5703125" style="225" bestFit="1" customWidth="1"/>
    <col min="528" max="528" width="4.140625" style="225" bestFit="1" customWidth="1"/>
    <col min="529" max="529" width="7.28515625" style="225" bestFit="1" customWidth="1"/>
    <col min="530" max="530" width="15.42578125" style="225" customWidth="1"/>
    <col min="531" max="532" width="14.7109375" style="225" customWidth="1"/>
    <col min="533" max="533" width="16" style="225" bestFit="1" customWidth="1"/>
    <col min="534" max="534" width="14.5703125" style="225" customWidth="1"/>
    <col min="535" max="535" width="6.5703125" style="225" customWidth="1"/>
    <col min="536" max="536" width="14" style="225" customWidth="1"/>
    <col min="537" max="537" width="14.5703125" style="225" customWidth="1"/>
    <col min="538" max="538" width="14.85546875" style="225" customWidth="1"/>
    <col min="539" max="780" width="9.140625" style="225"/>
    <col min="781" max="781" width="3.7109375" style="225" customWidth="1"/>
    <col min="782" max="782" width="38.28515625" style="225" customWidth="1"/>
    <col min="783" max="783" width="8.5703125" style="225" bestFit="1" customWidth="1"/>
    <col min="784" max="784" width="4.140625" style="225" bestFit="1" customWidth="1"/>
    <col min="785" max="785" width="7.28515625" style="225" bestFit="1" customWidth="1"/>
    <col min="786" max="786" width="15.42578125" style="225" customWidth="1"/>
    <col min="787" max="788" width="14.7109375" style="225" customWidth="1"/>
    <col min="789" max="789" width="16" style="225" bestFit="1" customWidth="1"/>
    <col min="790" max="790" width="14.5703125" style="225" customWidth="1"/>
    <col min="791" max="791" width="6.5703125" style="225" customWidth="1"/>
    <col min="792" max="792" width="14" style="225" customWidth="1"/>
    <col min="793" max="793" width="14.5703125" style="225" customWidth="1"/>
    <col min="794" max="794" width="14.85546875" style="225" customWidth="1"/>
    <col min="795" max="1036" width="9.140625" style="225"/>
    <col min="1037" max="1037" width="3.7109375" style="225" customWidth="1"/>
    <col min="1038" max="1038" width="38.28515625" style="225" customWidth="1"/>
    <col min="1039" max="1039" width="8.5703125" style="225" bestFit="1" customWidth="1"/>
    <col min="1040" max="1040" width="4.140625" style="225" bestFit="1" customWidth="1"/>
    <col min="1041" max="1041" width="7.28515625" style="225" bestFit="1" customWidth="1"/>
    <col min="1042" max="1042" width="15.42578125" style="225" customWidth="1"/>
    <col min="1043" max="1044" width="14.7109375" style="225" customWidth="1"/>
    <col min="1045" max="1045" width="16" style="225" bestFit="1" customWidth="1"/>
    <col min="1046" max="1046" width="14.5703125" style="225" customWidth="1"/>
    <col min="1047" max="1047" width="6.5703125" style="225" customWidth="1"/>
    <col min="1048" max="1048" width="14" style="225" customWidth="1"/>
    <col min="1049" max="1049" width="14.5703125" style="225" customWidth="1"/>
    <col min="1050" max="1050" width="14.85546875" style="225" customWidth="1"/>
    <col min="1051" max="1292" width="9.140625" style="225"/>
    <col min="1293" max="1293" width="3.7109375" style="225" customWidth="1"/>
    <col min="1294" max="1294" width="38.28515625" style="225" customWidth="1"/>
    <col min="1295" max="1295" width="8.5703125" style="225" bestFit="1" customWidth="1"/>
    <col min="1296" max="1296" width="4.140625" style="225" bestFit="1" customWidth="1"/>
    <col min="1297" max="1297" width="7.28515625" style="225" bestFit="1" customWidth="1"/>
    <col min="1298" max="1298" width="15.42578125" style="225" customWidth="1"/>
    <col min="1299" max="1300" width="14.7109375" style="225" customWidth="1"/>
    <col min="1301" max="1301" width="16" style="225" bestFit="1" customWidth="1"/>
    <col min="1302" max="1302" width="14.5703125" style="225" customWidth="1"/>
    <col min="1303" max="1303" width="6.5703125" style="225" customWidth="1"/>
    <col min="1304" max="1304" width="14" style="225" customWidth="1"/>
    <col min="1305" max="1305" width="14.5703125" style="225" customWidth="1"/>
    <col min="1306" max="1306" width="14.85546875" style="225" customWidth="1"/>
    <col min="1307" max="1548" width="9.140625" style="225"/>
    <col min="1549" max="1549" width="3.7109375" style="225" customWidth="1"/>
    <col min="1550" max="1550" width="38.28515625" style="225" customWidth="1"/>
    <col min="1551" max="1551" width="8.5703125" style="225" bestFit="1" customWidth="1"/>
    <col min="1552" max="1552" width="4.140625" style="225" bestFit="1" customWidth="1"/>
    <col min="1553" max="1553" width="7.28515625" style="225" bestFit="1" customWidth="1"/>
    <col min="1554" max="1554" width="15.42578125" style="225" customWidth="1"/>
    <col min="1555" max="1556" width="14.7109375" style="225" customWidth="1"/>
    <col min="1557" max="1557" width="16" style="225" bestFit="1" customWidth="1"/>
    <col min="1558" max="1558" width="14.5703125" style="225" customWidth="1"/>
    <col min="1559" max="1559" width="6.5703125" style="225" customWidth="1"/>
    <col min="1560" max="1560" width="14" style="225" customWidth="1"/>
    <col min="1561" max="1561" width="14.5703125" style="225" customWidth="1"/>
    <col min="1562" max="1562" width="14.85546875" style="225" customWidth="1"/>
    <col min="1563" max="1804" width="9.140625" style="225"/>
    <col min="1805" max="1805" width="3.7109375" style="225" customWidth="1"/>
    <col min="1806" max="1806" width="38.28515625" style="225" customWidth="1"/>
    <col min="1807" max="1807" width="8.5703125" style="225" bestFit="1" customWidth="1"/>
    <col min="1808" max="1808" width="4.140625" style="225" bestFit="1" customWidth="1"/>
    <col min="1809" max="1809" width="7.28515625" style="225" bestFit="1" customWidth="1"/>
    <col min="1810" max="1810" width="15.42578125" style="225" customWidth="1"/>
    <col min="1811" max="1812" width="14.7109375" style="225" customWidth="1"/>
    <col min="1813" max="1813" width="16" style="225" bestFit="1" customWidth="1"/>
    <col min="1814" max="1814" width="14.5703125" style="225" customWidth="1"/>
    <col min="1815" max="1815" width="6.5703125" style="225" customWidth="1"/>
    <col min="1816" max="1816" width="14" style="225" customWidth="1"/>
    <col min="1817" max="1817" width="14.5703125" style="225" customWidth="1"/>
    <col min="1818" max="1818" width="14.85546875" style="225" customWidth="1"/>
    <col min="1819" max="2060" width="9.140625" style="225"/>
    <col min="2061" max="2061" width="3.7109375" style="225" customWidth="1"/>
    <col min="2062" max="2062" width="38.28515625" style="225" customWidth="1"/>
    <col min="2063" max="2063" width="8.5703125" style="225" bestFit="1" customWidth="1"/>
    <col min="2064" max="2064" width="4.140625" style="225" bestFit="1" customWidth="1"/>
    <col min="2065" max="2065" width="7.28515625" style="225" bestFit="1" customWidth="1"/>
    <col min="2066" max="2066" width="15.42578125" style="225" customWidth="1"/>
    <col min="2067" max="2068" width="14.7109375" style="225" customWidth="1"/>
    <col min="2069" max="2069" width="16" style="225" bestFit="1" customWidth="1"/>
    <col min="2070" max="2070" width="14.5703125" style="225" customWidth="1"/>
    <col min="2071" max="2071" width="6.5703125" style="225" customWidth="1"/>
    <col min="2072" max="2072" width="14" style="225" customWidth="1"/>
    <col min="2073" max="2073" width="14.5703125" style="225" customWidth="1"/>
    <col min="2074" max="2074" width="14.85546875" style="225" customWidth="1"/>
    <col min="2075" max="2316" width="9.140625" style="225"/>
    <col min="2317" max="2317" width="3.7109375" style="225" customWidth="1"/>
    <col min="2318" max="2318" width="38.28515625" style="225" customWidth="1"/>
    <col min="2319" max="2319" width="8.5703125" style="225" bestFit="1" customWidth="1"/>
    <col min="2320" max="2320" width="4.140625" style="225" bestFit="1" customWidth="1"/>
    <col min="2321" max="2321" width="7.28515625" style="225" bestFit="1" customWidth="1"/>
    <col min="2322" max="2322" width="15.42578125" style="225" customWidth="1"/>
    <col min="2323" max="2324" width="14.7109375" style="225" customWidth="1"/>
    <col min="2325" max="2325" width="16" style="225" bestFit="1" customWidth="1"/>
    <col min="2326" max="2326" width="14.5703125" style="225" customWidth="1"/>
    <col min="2327" max="2327" width="6.5703125" style="225" customWidth="1"/>
    <col min="2328" max="2328" width="14" style="225" customWidth="1"/>
    <col min="2329" max="2329" width="14.5703125" style="225" customWidth="1"/>
    <col min="2330" max="2330" width="14.85546875" style="225" customWidth="1"/>
    <col min="2331" max="2572" width="9.140625" style="225"/>
    <col min="2573" max="2573" width="3.7109375" style="225" customWidth="1"/>
    <col min="2574" max="2574" width="38.28515625" style="225" customWidth="1"/>
    <col min="2575" max="2575" width="8.5703125" style="225" bestFit="1" customWidth="1"/>
    <col min="2576" max="2576" width="4.140625" style="225" bestFit="1" customWidth="1"/>
    <col min="2577" max="2577" width="7.28515625" style="225" bestFit="1" customWidth="1"/>
    <col min="2578" max="2578" width="15.42578125" style="225" customWidth="1"/>
    <col min="2579" max="2580" width="14.7109375" style="225" customWidth="1"/>
    <col min="2581" max="2581" width="16" style="225" bestFit="1" customWidth="1"/>
    <col min="2582" max="2582" width="14.5703125" style="225" customWidth="1"/>
    <col min="2583" max="2583" width="6.5703125" style="225" customWidth="1"/>
    <col min="2584" max="2584" width="14" style="225" customWidth="1"/>
    <col min="2585" max="2585" width="14.5703125" style="225" customWidth="1"/>
    <col min="2586" max="2586" width="14.85546875" style="225" customWidth="1"/>
    <col min="2587" max="2828" width="9.140625" style="225"/>
    <col min="2829" max="2829" width="3.7109375" style="225" customWidth="1"/>
    <col min="2830" max="2830" width="38.28515625" style="225" customWidth="1"/>
    <col min="2831" max="2831" width="8.5703125" style="225" bestFit="1" customWidth="1"/>
    <col min="2832" max="2832" width="4.140625" style="225" bestFit="1" customWidth="1"/>
    <col min="2833" max="2833" width="7.28515625" style="225" bestFit="1" customWidth="1"/>
    <col min="2834" max="2834" width="15.42578125" style="225" customWidth="1"/>
    <col min="2835" max="2836" width="14.7109375" style="225" customWidth="1"/>
    <col min="2837" max="2837" width="16" style="225" bestFit="1" customWidth="1"/>
    <col min="2838" max="2838" width="14.5703125" style="225" customWidth="1"/>
    <col min="2839" max="2839" width="6.5703125" style="225" customWidth="1"/>
    <col min="2840" max="2840" width="14" style="225" customWidth="1"/>
    <col min="2841" max="2841" width="14.5703125" style="225" customWidth="1"/>
    <col min="2842" max="2842" width="14.85546875" style="225" customWidth="1"/>
    <col min="2843" max="3084" width="9.140625" style="225"/>
    <col min="3085" max="3085" width="3.7109375" style="225" customWidth="1"/>
    <col min="3086" max="3086" width="38.28515625" style="225" customWidth="1"/>
    <col min="3087" max="3087" width="8.5703125" style="225" bestFit="1" customWidth="1"/>
    <col min="3088" max="3088" width="4.140625" style="225" bestFit="1" customWidth="1"/>
    <col min="3089" max="3089" width="7.28515625" style="225" bestFit="1" customWidth="1"/>
    <col min="3090" max="3090" width="15.42578125" style="225" customWidth="1"/>
    <col min="3091" max="3092" width="14.7109375" style="225" customWidth="1"/>
    <col min="3093" max="3093" width="16" style="225" bestFit="1" customWidth="1"/>
    <col min="3094" max="3094" width="14.5703125" style="225" customWidth="1"/>
    <col min="3095" max="3095" width="6.5703125" style="225" customWidth="1"/>
    <col min="3096" max="3096" width="14" style="225" customWidth="1"/>
    <col min="3097" max="3097" width="14.5703125" style="225" customWidth="1"/>
    <col min="3098" max="3098" width="14.85546875" style="225" customWidth="1"/>
    <col min="3099" max="3340" width="9.140625" style="225"/>
    <col min="3341" max="3341" width="3.7109375" style="225" customWidth="1"/>
    <col min="3342" max="3342" width="38.28515625" style="225" customWidth="1"/>
    <col min="3343" max="3343" width="8.5703125" style="225" bestFit="1" customWidth="1"/>
    <col min="3344" max="3344" width="4.140625" style="225" bestFit="1" customWidth="1"/>
    <col min="3345" max="3345" width="7.28515625" style="225" bestFit="1" customWidth="1"/>
    <col min="3346" max="3346" width="15.42578125" style="225" customWidth="1"/>
    <col min="3347" max="3348" width="14.7109375" style="225" customWidth="1"/>
    <col min="3349" max="3349" width="16" style="225" bestFit="1" customWidth="1"/>
    <col min="3350" max="3350" width="14.5703125" style="225" customWidth="1"/>
    <col min="3351" max="3351" width="6.5703125" style="225" customWidth="1"/>
    <col min="3352" max="3352" width="14" style="225" customWidth="1"/>
    <col min="3353" max="3353" width="14.5703125" style="225" customWidth="1"/>
    <col min="3354" max="3354" width="14.85546875" style="225" customWidth="1"/>
    <col min="3355" max="3596" width="9.140625" style="225"/>
    <col min="3597" max="3597" width="3.7109375" style="225" customWidth="1"/>
    <col min="3598" max="3598" width="38.28515625" style="225" customWidth="1"/>
    <col min="3599" max="3599" width="8.5703125" style="225" bestFit="1" customWidth="1"/>
    <col min="3600" max="3600" width="4.140625" style="225" bestFit="1" customWidth="1"/>
    <col min="3601" max="3601" width="7.28515625" style="225" bestFit="1" customWidth="1"/>
    <col min="3602" max="3602" width="15.42578125" style="225" customWidth="1"/>
    <col min="3603" max="3604" width="14.7109375" style="225" customWidth="1"/>
    <col min="3605" max="3605" width="16" style="225" bestFit="1" customWidth="1"/>
    <col min="3606" max="3606" width="14.5703125" style="225" customWidth="1"/>
    <col min="3607" max="3607" width="6.5703125" style="225" customWidth="1"/>
    <col min="3608" max="3608" width="14" style="225" customWidth="1"/>
    <col min="3609" max="3609" width="14.5703125" style="225" customWidth="1"/>
    <col min="3610" max="3610" width="14.85546875" style="225" customWidth="1"/>
    <col min="3611" max="3852" width="9.140625" style="225"/>
    <col min="3853" max="3853" width="3.7109375" style="225" customWidth="1"/>
    <col min="3854" max="3854" width="38.28515625" style="225" customWidth="1"/>
    <col min="3855" max="3855" width="8.5703125" style="225" bestFit="1" customWidth="1"/>
    <col min="3856" max="3856" width="4.140625" style="225" bestFit="1" customWidth="1"/>
    <col min="3857" max="3857" width="7.28515625" style="225" bestFit="1" customWidth="1"/>
    <col min="3858" max="3858" width="15.42578125" style="225" customWidth="1"/>
    <col min="3859" max="3860" width="14.7109375" style="225" customWidth="1"/>
    <col min="3861" max="3861" width="16" style="225" bestFit="1" customWidth="1"/>
    <col min="3862" max="3862" width="14.5703125" style="225" customWidth="1"/>
    <col min="3863" max="3863" width="6.5703125" style="225" customWidth="1"/>
    <col min="3864" max="3864" width="14" style="225" customWidth="1"/>
    <col min="3865" max="3865" width="14.5703125" style="225" customWidth="1"/>
    <col min="3866" max="3866" width="14.85546875" style="225" customWidth="1"/>
    <col min="3867" max="4108" width="9.140625" style="225"/>
    <col min="4109" max="4109" width="3.7109375" style="225" customWidth="1"/>
    <col min="4110" max="4110" width="38.28515625" style="225" customWidth="1"/>
    <col min="4111" max="4111" width="8.5703125" style="225" bestFit="1" customWidth="1"/>
    <col min="4112" max="4112" width="4.140625" style="225" bestFit="1" customWidth="1"/>
    <col min="4113" max="4113" width="7.28515625" style="225" bestFit="1" customWidth="1"/>
    <col min="4114" max="4114" width="15.42578125" style="225" customWidth="1"/>
    <col min="4115" max="4116" width="14.7109375" style="225" customWidth="1"/>
    <col min="4117" max="4117" width="16" style="225" bestFit="1" customWidth="1"/>
    <col min="4118" max="4118" width="14.5703125" style="225" customWidth="1"/>
    <col min="4119" max="4119" width="6.5703125" style="225" customWidth="1"/>
    <col min="4120" max="4120" width="14" style="225" customWidth="1"/>
    <col min="4121" max="4121" width="14.5703125" style="225" customWidth="1"/>
    <col min="4122" max="4122" width="14.85546875" style="225" customWidth="1"/>
    <col min="4123" max="4364" width="9.140625" style="225"/>
    <col min="4365" max="4365" width="3.7109375" style="225" customWidth="1"/>
    <col min="4366" max="4366" width="38.28515625" style="225" customWidth="1"/>
    <col min="4367" max="4367" width="8.5703125" style="225" bestFit="1" customWidth="1"/>
    <col min="4368" max="4368" width="4.140625" style="225" bestFit="1" customWidth="1"/>
    <col min="4369" max="4369" width="7.28515625" style="225" bestFit="1" customWidth="1"/>
    <col min="4370" max="4370" width="15.42578125" style="225" customWidth="1"/>
    <col min="4371" max="4372" width="14.7109375" style="225" customWidth="1"/>
    <col min="4373" max="4373" width="16" style="225" bestFit="1" customWidth="1"/>
    <col min="4374" max="4374" width="14.5703125" style="225" customWidth="1"/>
    <col min="4375" max="4375" width="6.5703125" style="225" customWidth="1"/>
    <col min="4376" max="4376" width="14" style="225" customWidth="1"/>
    <col min="4377" max="4377" width="14.5703125" style="225" customWidth="1"/>
    <col min="4378" max="4378" width="14.85546875" style="225" customWidth="1"/>
    <col min="4379" max="4620" width="9.140625" style="225"/>
    <col min="4621" max="4621" width="3.7109375" style="225" customWidth="1"/>
    <col min="4622" max="4622" width="38.28515625" style="225" customWidth="1"/>
    <col min="4623" max="4623" width="8.5703125" style="225" bestFit="1" customWidth="1"/>
    <col min="4624" max="4624" width="4.140625" style="225" bestFit="1" customWidth="1"/>
    <col min="4625" max="4625" width="7.28515625" style="225" bestFit="1" customWidth="1"/>
    <col min="4626" max="4626" width="15.42578125" style="225" customWidth="1"/>
    <col min="4627" max="4628" width="14.7109375" style="225" customWidth="1"/>
    <col min="4629" max="4629" width="16" style="225" bestFit="1" customWidth="1"/>
    <col min="4630" max="4630" width="14.5703125" style="225" customWidth="1"/>
    <col min="4631" max="4631" width="6.5703125" style="225" customWidth="1"/>
    <col min="4632" max="4632" width="14" style="225" customWidth="1"/>
    <col min="4633" max="4633" width="14.5703125" style="225" customWidth="1"/>
    <col min="4634" max="4634" width="14.85546875" style="225" customWidth="1"/>
    <col min="4635" max="4876" width="9.140625" style="225"/>
    <col min="4877" max="4877" width="3.7109375" style="225" customWidth="1"/>
    <col min="4878" max="4878" width="38.28515625" style="225" customWidth="1"/>
    <col min="4879" max="4879" width="8.5703125" style="225" bestFit="1" customWidth="1"/>
    <col min="4880" max="4880" width="4.140625" style="225" bestFit="1" customWidth="1"/>
    <col min="4881" max="4881" width="7.28515625" style="225" bestFit="1" customWidth="1"/>
    <col min="4882" max="4882" width="15.42578125" style="225" customWidth="1"/>
    <col min="4883" max="4884" width="14.7109375" style="225" customWidth="1"/>
    <col min="4885" max="4885" width="16" style="225" bestFit="1" customWidth="1"/>
    <col min="4886" max="4886" width="14.5703125" style="225" customWidth="1"/>
    <col min="4887" max="4887" width="6.5703125" style="225" customWidth="1"/>
    <col min="4888" max="4888" width="14" style="225" customWidth="1"/>
    <col min="4889" max="4889" width="14.5703125" style="225" customWidth="1"/>
    <col min="4890" max="4890" width="14.85546875" style="225" customWidth="1"/>
    <col min="4891" max="5132" width="9.140625" style="225"/>
    <col min="5133" max="5133" width="3.7109375" style="225" customWidth="1"/>
    <col min="5134" max="5134" width="38.28515625" style="225" customWidth="1"/>
    <col min="5135" max="5135" width="8.5703125" style="225" bestFit="1" customWidth="1"/>
    <col min="5136" max="5136" width="4.140625" style="225" bestFit="1" customWidth="1"/>
    <col min="5137" max="5137" width="7.28515625" style="225" bestFit="1" customWidth="1"/>
    <col min="5138" max="5138" width="15.42578125" style="225" customWidth="1"/>
    <col min="5139" max="5140" width="14.7109375" style="225" customWidth="1"/>
    <col min="5141" max="5141" width="16" style="225" bestFit="1" customWidth="1"/>
    <col min="5142" max="5142" width="14.5703125" style="225" customWidth="1"/>
    <col min="5143" max="5143" width="6.5703125" style="225" customWidth="1"/>
    <col min="5144" max="5144" width="14" style="225" customWidth="1"/>
    <col min="5145" max="5145" width="14.5703125" style="225" customWidth="1"/>
    <col min="5146" max="5146" width="14.85546875" style="225" customWidth="1"/>
    <col min="5147" max="5388" width="9.140625" style="225"/>
    <col min="5389" max="5389" width="3.7109375" style="225" customWidth="1"/>
    <col min="5390" max="5390" width="38.28515625" style="225" customWidth="1"/>
    <col min="5391" max="5391" width="8.5703125" style="225" bestFit="1" customWidth="1"/>
    <col min="5392" max="5392" width="4.140625" style="225" bestFit="1" customWidth="1"/>
    <col min="5393" max="5393" width="7.28515625" style="225" bestFit="1" customWidth="1"/>
    <col min="5394" max="5394" width="15.42578125" style="225" customWidth="1"/>
    <col min="5395" max="5396" width="14.7109375" style="225" customWidth="1"/>
    <col min="5397" max="5397" width="16" style="225" bestFit="1" customWidth="1"/>
    <col min="5398" max="5398" width="14.5703125" style="225" customWidth="1"/>
    <col min="5399" max="5399" width="6.5703125" style="225" customWidth="1"/>
    <col min="5400" max="5400" width="14" style="225" customWidth="1"/>
    <col min="5401" max="5401" width="14.5703125" style="225" customWidth="1"/>
    <col min="5402" max="5402" width="14.85546875" style="225" customWidth="1"/>
    <col min="5403" max="5644" width="9.140625" style="225"/>
    <col min="5645" max="5645" width="3.7109375" style="225" customWidth="1"/>
    <col min="5646" max="5646" width="38.28515625" style="225" customWidth="1"/>
    <col min="5647" max="5647" width="8.5703125" style="225" bestFit="1" customWidth="1"/>
    <col min="5648" max="5648" width="4.140625" style="225" bestFit="1" customWidth="1"/>
    <col min="5649" max="5649" width="7.28515625" style="225" bestFit="1" customWidth="1"/>
    <col min="5650" max="5650" width="15.42578125" style="225" customWidth="1"/>
    <col min="5651" max="5652" width="14.7109375" style="225" customWidth="1"/>
    <col min="5653" max="5653" width="16" style="225" bestFit="1" customWidth="1"/>
    <col min="5654" max="5654" width="14.5703125" style="225" customWidth="1"/>
    <col min="5655" max="5655" width="6.5703125" style="225" customWidth="1"/>
    <col min="5656" max="5656" width="14" style="225" customWidth="1"/>
    <col min="5657" max="5657" width="14.5703125" style="225" customWidth="1"/>
    <col min="5658" max="5658" width="14.85546875" style="225" customWidth="1"/>
    <col min="5659" max="5900" width="9.140625" style="225"/>
    <col min="5901" max="5901" width="3.7109375" style="225" customWidth="1"/>
    <col min="5902" max="5902" width="38.28515625" style="225" customWidth="1"/>
    <col min="5903" max="5903" width="8.5703125" style="225" bestFit="1" customWidth="1"/>
    <col min="5904" max="5904" width="4.140625" style="225" bestFit="1" customWidth="1"/>
    <col min="5905" max="5905" width="7.28515625" style="225" bestFit="1" customWidth="1"/>
    <col min="5906" max="5906" width="15.42578125" style="225" customWidth="1"/>
    <col min="5907" max="5908" width="14.7109375" style="225" customWidth="1"/>
    <col min="5909" max="5909" width="16" style="225" bestFit="1" customWidth="1"/>
    <col min="5910" max="5910" width="14.5703125" style="225" customWidth="1"/>
    <col min="5911" max="5911" width="6.5703125" style="225" customWidth="1"/>
    <col min="5912" max="5912" width="14" style="225" customWidth="1"/>
    <col min="5913" max="5913" width="14.5703125" style="225" customWidth="1"/>
    <col min="5914" max="5914" width="14.85546875" style="225" customWidth="1"/>
    <col min="5915" max="6156" width="9.140625" style="225"/>
    <col min="6157" max="6157" width="3.7109375" style="225" customWidth="1"/>
    <col min="6158" max="6158" width="38.28515625" style="225" customWidth="1"/>
    <col min="6159" max="6159" width="8.5703125" style="225" bestFit="1" customWidth="1"/>
    <col min="6160" max="6160" width="4.140625" style="225" bestFit="1" customWidth="1"/>
    <col min="6161" max="6161" width="7.28515625" style="225" bestFit="1" customWidth="1"/>
    <col min="6162" max="6162" width="15.42578125" style="225" customWidth="1"/>
    <col min="6163" max="6164" width="14.7109375" style="225" customWidth="1"/>
    <col min="6165" max="6165" width="16" style="225" bestFit="1" customWidth="1"/>
    <col min="6166" max="6166" width="14.5703125" style="225" customWidth="1"/>
    <col min="6167" max="6167" width="6.5703125" style="225" customWidth="1"/>
    <col min="6168" max="6168" width="14" style="225" customWidth="1"/>
    <col min="6169" max="6169" width="14.5703125" style="225" customWidth="1"/>
    <col min="6170" max="6170" width="14.85546875" style="225" customWidth="1"/>
    <col min="6171" max="6412" width="9.140625" style="225"/>
    <col min="6413" max="6413" width="3.7109375" style="225" customWidth="1"/>
    <col min="6414" max="6414" width="38.28515625" style="225" customWidth="1"/>
    <col min="6415" max="6415" width="8.5703125" style="225" bestFit="1" customWidth="1"/>
    <col min="6416" max="6416" width="4.140625" style="225" bestFit="1" customWidth="1"/>
    <col min="6417" max="6417" width="7.28515625" style="225" bestFit="1" customWidth="1"/>
    <col min="6418" max="6418" width="15.42578125" style="225" customWidth="1"/>
    <col min="6419" max="6420" width="14.7109375" style="225" customWidth="1"/>
    <col min="6421" max="6421" width="16" style="225" bestFit="1" customWidth="1"/>
    <col min="6422" max="6422" width="14.5703125" style="225" customWidth="1"/>
    <col min="6423" max="6423" width="6.5703125" style="225" customWidth="1"/>
    <col min="6424" max="6424" width="14" style="225" customWidth="1"/>
    <col min="6425" max="6425" width="14.5703125" style="225" customWidth="1"/>
    <col min="6426" max="6426" width="14.85546875" style="225" customWidth="1"/>
    <col min="6427" max="6668" width="9.140625" style="225"/>
    <col min="6669" max="6669" width="3.7109375" style="225" customWidth="1"/>
    <col min="6670" max="6670" width="38.28515625" style="225" customWidth="1"/>
    <col min="6671" max="6671" width="8.5703125" style="225" bestFit="1" customWidth="1"/>
    <col min="6672" max="6672" width="4.140625" style="225" bestFit="1" customWidth="1"/>
    <col min="6673" max="6673" width="7.28515625" style="225" bestFit="1" customWidth="1"/>
    <col min="6674" max="6674" width="15.42578125" style="225" customWidth="1"/>
    <col min="6675" max="6676" width="14.7109375" style="225" customWidth="1"/>
    <col min="6677" max="6677" width="16" style="225" bestFit="1" customWidth="1"/>
    <col min="6678" max="6678" width="14.5703125" style="225" customWidth="1"/>
    <col min="6679" max="6679" width="6.5703125" style="225" customWidth="1"/>
    <col min="6680" max="6680" width="14" style="225" customWidth="1"/>
    <col min="6681" max="6681" width="14.5703125" style="225" customWidth="1"/>
    <col min="6682" max="6682" width="14.85546875" style="225" customWidth="1"/>
    <col min="6683" max="6924" width="9.140625" style="225"/>
    <col min="6925" max="6925" width="3.7109375" style="225" customWidth="1"/>
    <col min="6926" max="6926" width="38.28515625" style="225" customWidth="1"/>
    <col min="6927" max="6927" width="8.5703125" style="225" bestFit="1" customWidth="1"/>
    <col min="6928" max="6928" width="4.140625" style="225" bestFit="1" customWidth="1"/>
    <col min="6929" max="6929" width="7.28515625" style="225" bestFit="1" customWidth="1"/>
    <col min="6930" max="6930" width="15.42578125" style="225" customWidth="1"/>
    <col min="6931" max="6932" width="14.7109375" style="225" customWidth="1"/>
    <col min="6933" max="6933" width="16" style="225" bestFit="1" customWidth="1"/>
    <col min="6934" max="6934" width="14.5703125" style="225" customWidth="1"/>
    <col min="6935" max="6935" width="6.5703125" style="225" customWidth="1"/>
    <col min="6936" max="6936" width="14" style="225" customWidth="1"/>
    <col min="6937" max="6937" width="14.5703125" style="225" customWidth="1"/>
    <col min="6938" max="6938" width="14.85546875" style="225" customWidth="1"/>
    <col min="6939" max="7180" width="9.140625" style="225"/>
    <col min="7181" max="7181" width="3.7109375" style="225" customWidth="1"/>
    <col min="7182" max="7182" width="38.28515625" style="225" customWidth="1"/>
    <col min="7183" max="7183" width="8.5703125" style="225" bestFit="1" customWidth="1"/>
    <col min="7184" max="7184" width="4.140625" style="225" bestFit="1" customWidth="1"/>
    <col min="7185" max="7185" width="7.28515625" style="225" bestFit="1" customWidth="1"/>
    <col min="7186" max="7186" width="15.42578125" style="225" customWidth="1"/>
    <col min="7187" max="7188" width="14.7109375" style="225" customWidth="1"/>
    <col min="7189" max="7189" width="16" style="225" bestFit="1" customWidth="1"/>
    <col min="7190" max="7190" width="14.5703125" style="225" customWidth="1"/>
    <col min="7191" max="7191" width="6.5703125" style="225" customWidth="1"/>
    <col min="7192" max="7192" width="14" style="225" customWidth="1"/>
    <col min="7193" max="7193" width="14.5703125" style="225" customWidth="1"/>
    <col min="7194" max="7194" width="14.85546875" style="225" customWidth="1"/>
    <col min="7195" max="7436" width="9.140625" style="225"/>
    <col min="7437" max="7437" width="3.7109375" style="225" customWidth="1"/>
    <col min="7438" max="7438" width="38.28515625" style="225" customWidth="1"/>
    <col min="7439" max="7439" width="8.5703125" style="225" bestFit="1" customWidth="1"/>
    <col min="7440" max="7440" width="4.140625" style="225" bestFit="1" customWidth="1"/>
    <col min="7441" max="7441" width="7.28515625" style="225" bestFit="1" customWidth="1"/>
    <col min="7442" max="7442" width="15.42578125" style="225" customWidth="1"/>
    <col min="7443" max="7444" width="14.7109375" style="225" customWidth="1"/>
    <col min="7445" max="7445" width="16" style="225" bestFit="1" customWidth="1"/>
    <col min="7446" max="7446" width="14.5703125" style="225" customWidth="1"/>
    <col min="7447" max="7447" width="6.5703125" style="225" customWidth="1"/>
    <col min="7448" max="7448" width="14" style="225" customWidth="1"/>
    <col min="7449" max="7449" width="14.5703125" style="225" customWidth="1"/>
    <col min="7450" max="7450" width="14.85546875" style="225" customWidth="1"/>
    <col min="7451" max="7692" width="9.140625" style="225"/>
    <col min="7693" max="7693" width="3.7109375" style="225" customWidth="1"/>
    <col min="7694" max="7694" width="38.28515625" style="225" customWidth="1"/>
    <col min="7695" max="7695" width="8.5703125" style="225" bestFit="1" customWidth="1"/>
    <col min="7696" max="7696" width="4.140625" style="225" bestFit="1" customWidth="1"/>
    <col min="7697" max="7697" width="7.28515625" style="225" bestFit="1" customWidth="1"/>
    <col min="7698" max="7698" width="15.42578125" style="225" customWidth="1"/>
    <col min="7699" max="7700" width="14.7109375" style="225" customWidth="1"/>
    <col min="7701" max="7701" width="16" style="225" bestFit="1" customWidth="1"/>
    <col min="7702" max="7702" width="14.5703125" style="225" customWidth="1"/>
    <col min="7703" max="7703" width="6.5703125" style="225" customWidth="1"/>
    <col min="7704" max="7704" width="14" style="225" customWidth="1"/>
    <col min="7705" max="7705" width="14.5703125" style="225" customWidth="1"/>
    <col min="7706" max="7706" width="14.85546875" style="225" customWidth="1"/>
    <col min="7707" max="7948" width="9.140625" style="225"/>
    <col min="7949" max="7949" width="3.7109375" style="225" customWidth="1"/>
    <col min="7950" max="7950" width="38.28515625" style="225" customWidth="1"/>
    <col min="7951" max="7951" width="8.5703125" style="225" bestFit="1" customWidth="1"/>
    <col min="7952" max="7952" width="4.140625" style="225" bestFit="1" customWidth="1"/>
    <col min="7953" max="7953" width="7.28515625" style="225" bestFit="1" customWidth="1"/>
    <col min="7954" max="7954" width="15.42578125" style="225" customWidth="1"/>
    <col min="7955" max="7956" width="14.7109375" style="225" customWidth="1"/>
    <col min="7957" max="7957" width="16" style="225" bestFit="1" customWidth="1"/>
    <col min="7958" max="7958" width="14.5703125" style="225" customWidth="1"/>
    <col min="7959" max="7959" width="6.5703125" style="225" customWidth="1"/>
    <col min="7960" max="7960" width="14" style="225" customWidth="1"/>
    <col min="7961" max="7961" width="14.5703125" style="225" customWidth="1"/>
    <col min="7962" max="7962" width="14.85546875" style="225" customWidth="1"/>
    <col min="7963" max="8204" width="9.140625" style="225"/>
    <col min="8205" max="8205" width="3.7109375" style="225" customWidth="1"/>
    <col min="8206" max="8206" width="38.28515625" style="225" customWidth="1"/>
    <col min="8207" max="8207" width="8.5703125" style="225" bestFit="1" customWidth="1"/>
    <col min="8208" max="8208" width="4.140625" style="225" bestFit="1" customWidth="1"/>
    <col min="8209" max="8209" width="7.28515625" style="225" bestFit="1" customWidth="1"/>
    <col min="8210" max="8210" width="15.42578125" style="225" customWidth="1"/>
    <col min="8211" max="8212" width="14.7109375" style="225" customWidth="1"/>
    <col min="8213" max="8213" width="16" style="225" bestFit="1" customWidth="1"/>
    <col min="8214" max="8214" width="14.5703125" style="225" customWidth="1"/>
    <col min="8215" max="8215" width="6.5703125" style="225" customWidth="1"/>
    <col min="8216" max="8216" width="14" style="225" customWidth="1"/>
    <col min="8217" max="8217" width="14.5703125" style="225" customWidth="1"/>
    <col min="8218" max="8218" width="14.85546875" style="225" customWidth="1"/>
    <col min="8219" max="8460" width="9.140625" style="225"/>
    <col min="8461" max="8461" width="3.7109375" style="225" customWidth="1"/>
    <col min="8462" max="8462" width="38.28515625" style="225" customWidth="1"/>
    <col min="8463" max="8463" width="8.5703125" style="225" bestFit="1" customWidth="1"/>
    <col min="8464" max="8464" width="4.140625" style="225" bestFit="1" customWidth="1"/>
    <col min="8465" max="8465" width="7.28515625" style="225" bestFit="1" customWidth="1"/>
    <col min="8466" max="8466" width="15.42578125" style="225" customWidth="1"/>
    <col min="8467" max="8468" width="14.7109375" style="225" customWidth="1"/>
    <col min="8469" max="8469" width="16" style="225" bestFit="1" customWidth="1"/>
    <col min="8470" max="8470" width="14.5703125" style="225" customWidth="1"/>
    <col min="8471" max="8471" width="6.5703125" style="225" customWidth="1"/>
    <col min="8472" max="8472" width="14" style="225" customWidth="1"/>
    <col min="8473" max="8473" width="14.5703125" style="225" customWidth="1"/>
    <col min="8474" max="8474" width="14.85546875" style="225" customWidth="1"/>
    <col min="8475" max="8716" width="9.140625" style="225"/>
    <col min="8717" max="8717" width="3.7109375" style="225" customWidth="1"/>
    <col min="8718" max="8718" width="38.28515625" style="225" customWidth="1"/>
    <col min="8719" max="8719" width="8.5703125" style="225" bestFit="1" customWidth="1"/>
    <col min="8720" max="8720" width="4.140625" style="225" bestFit="1" customWidth="1"/>
    <col min="8721" max="8721" width="7.28515625" style="225" bestFit="1" customWidth="1"/>
    <col min="8722" max="8722" width="15.42578125" style="225" customWidth="1"/>
    <col min="8723" max="8724" width="14.7109375" style="225" customWidth="1"/>
    <col min="8725" max="8725" width="16" style="225" bestFit="1" customWidth="1"/>
    <col min="8726" max="8726" width="14.5703125" style="225" customWidth="1"/>
    <col min="8727" max="8727" width="6.5703125" style="225" customWidth="1"/>
    <col min="8728" max="8728" width="14" style="225" customWidth="1"/>
    <col min="8729" max="8729" width="14.5703125" style="225" customWidth="1"/>
    <col min="8730" max="8730" width="14.85546875" style="225" customWidth="1"/>
    <col min="8731" max="8972" width="9.140625" style="225"/>
    <col min="8973" max="8973" width="3.7109375" style="225" customWidth="1"/>
    <col min="8974" max="8974" width="38.28515625" style="225" customWidth="1"/>
    <col min="8975" max="8975" width="8.5703125" style="225" bestFit="1" customWidth="1"/>
    <col min="8976" max="8976" width="4.140625" style="225" bestFit="1" customWidth="1"/>
    <col min="8977" max="8977" width="7.28515625" style="225" bestFit="1" customWidth="1"/>
    <col min="8978" max="8978" width="15.42578125" style="225" customWidth="1"/>
    <col min="8979" max="8980" width="14.7109375" style="225" customWidth="1"/>
    <col min="8981" max="8981" width="16" style="225" bestFit="1" customWidth="1"/>
    <col min="8982" max="8982" width="14.5703125" style="225" customWidth="1"/>
    <col min="8983" max="8983" width="6.5703125" style="225" customWidth="1"/>
    <col min="8984" max="8984" width="14" style="225" customWidth="1"/>
    <col min="8985" max="8985" width="14.5703125" style="225" customWidth="1"/>
    <col min="8986" max="8986" width="14.85546875" style="225" customWidth="1"/>
    <col min="8987" max="9228" width="9.140625" style="225"/>
    <col min="9229" max="9229" width="3.7109375" style="225" customWidth="1"/>
    <col min="9230" max="9230" width="38.28515625" style="225" customWidth="1"/>
    <col min="9231" max="9231" width="8.5703125" style="225" bestFit="1" customWidth="1"/>
    <col min="9232" max="9232" width="4.140625" style="225" bestFit="1" customWidth="1"/>
    <col min="9233" max="9233" width="7.28515625" style="225" bestFit="1" customWidth="1"/>
    <col min="9234" max="9234" width="15.42578125" style="225" customWidth="1"/>
    <col min="9235" max="9236" width="14.7109375" style="225" customWidth="1"/>
    <col min="9237" max="9237" width="16" style="225" bestFit="1" customWidth="1"/>
    <col min="9238" max="9238" width="14.5703125" style="225" customWidth="1"/>
    <col min="9239" max="9239" width="6.5703125" style="225" customWidth="1"/>
    <col min="9240" max="9240" width="14" style="225" customWidth="1"/>
    <col min="9241" max="9241" width="14.5703125" style="225" customWidth="1"/>
    <col min="9242" max="9242" width="14.85546875" style="225" customWidth="1"/>
    <col min="9243" max="9484" width="9.140625" style="225"/>
    <col min="9485" max="9485" width="3.7109375" style="225" customWidth="1"/>
    <col min="9486" max="9486" width="38.28515625" style="225" customWidth="1"/>
    <col min="9487" max="9487" width="8.5703125" style="225" bestFit="1" customWidth="1"/>
    <col min="9488" max="9488" width="4.140625" style="225" bestFit="1" customWidth="1"/>
    <col min="9489" max="9489" width="7.28515625" style="225" bestFit="1" customWidth="1"/>
    <col min="9490" max="9490" width="15.42578125" style="225" customWidth="1"/>
    <col min="9491" max="9492" width="14.7109375" style="225" customWidth="1"/>
    <col min="9493" max="9493" width="16" style="225" bestFit="1" customWidth="1"/>
    <col min="9494" max="9494" width="14.5703125" style="225" customWidth="1"/>
    <col min="9495" max="9495" width="6.5703125" style="225" customWidth="1"/>
    <col min="9496" max="9496" width="14" style="225" customWidth="1"/>
    <col min="9497" max="9497" width="14.5703125" style="225" customWidth="1"/>
    <col min="9498" max="9498" width="14.85546875" style="225" customWidth="1"/>
    <col min="9499" max="9740" width="9.140625" style="225"/>
    <col min="9741" max="9741" width="3.7109375" style="225" customWidth="1"/>
    <col min="9742" max="9742" width="38.28515625" style="225" customWidth="1"/>
    <col min="9743" max="9743" width="8.5703125" style="225" bestFit="1" customWidth="1"/>
    <col min="9744" max="9744" width="4.140625" style="225" bestFit="1" customWidth="1"/>
    <col min="9745" max="9745" width="7.28515625" style="225" bestFit="1" customWidth="1"/>
    <col min="9746" max="9746" width="15.42578125" style="225" customWidth="1"/>
    <col min="9747" max="9748" width="14.7109375" style="225" customWidth="1"/>
    <col min="9749" max="9749" width="16" style="225" bestFit="1" customWidth="1"/>
    <col min="9750" max="9750" width="14.5703125" style="225" customWidth="1"/>
    <col min="9751" max="9751" width="6.5703125" style="225" customWidth="1"/>
    <col min="9752" max="9752" width="14" style="225" customWidth="1"/>
    <col min="9753" max="9753" width="14.5703125" style="225" customWidth="1"/>
    <col min="9754" max="9754" width="14.85546875" style="225" customWidth="1"/>
    <col min="9755" max="9996" width="9.140625" style="225"/>
    <col min="9997" max="9997" width="3.7109375" style="225" customWidth="1"/>
    <col min="9998" max="9998" width="38.28515625" style="225" customWidth="1"/>
    <col min="9999" max="9999" width="8.5703125" style="225" bestFit="1" customWidth="1"/>
    <col min="10000" max="10000" width="4.140625" style="225" bestFit="1" customWidth="1"/>
    <col min="10001" max="10001" width="7.28515625" style="225" bestFit="1" customWidth="1"/>
    <col min="10002" max="10002" width="15.42578125" style="225" customWidth="1"/>
    <col min="10003" max="10004" width="14.7109375" style="225" customWidth="1"/>
    <col min="10005" max="10005" width="16" style="225" bestFit="1" customWidth="1"/>
    <col min="10006" max="10006" width="14.5703125" style="225" customWidth="1"/>
    <col min="10007" max="10007" width="6.5703125" style="225" customWidth="1"/>
    <col min="10008" max="10008" width="14" style="225" customWidth="1"/>
    <col min="10009" max="10009" width="14.5703125" style="225" customWidth="1"/>
    <col min="10010" max="10010" width="14.85546875" style="225" customWidth="1"/>
    <col min="10011" max="10252" width="9.140625" style="225"/>
    <col min="10253" max="10253" width="3.7109375" style="225" customWidth="1"/>
    <col min="10254" max="10254" width="38.28515625" style="225" customWidth="1"/>
    <col min="10255" max="10255" width="8.5703125" style="225" bestFit="1" customWidth="1"/>
    <col min="10256" max="10256" width="4.140625" style="225" bestFit="1" customWidth="1"/>
    <col min="10257" max="10257" width="7.28515625" style="225" bestFit="1" customWidth="1"/>
    <col min="10258" max="10258" width="15.42578125" style="225" customWidth="1"/>
    <col min="10259" max="10260" width="14.7109375" style="225" customWidth="1"/>
    <col min="10261" max="10261" width="16" style="225" bestFit="1" customWidth="1"/>
    <col min="10262" max="10262" width="14.5703125" style="225" customWidth="1"/>
    <col min="10263" max="10263" width="6.5703125" style="225" customWidth="1"/>
    <col min="10264" max="10264" width="14" style="225" customWidth="1"/>
    <col min="10265" max="10265" width="14.5703125" style="225" customWidth="1"/>
    <col min="10266" max="10266" width="14.85546875" style="225" customWidth="1"/>
    <col min="10267" max="10508" width="9.140625" style="225"/>
    <col min="10509" max="10509" width="3.7109375" style="225" customWidth="1"/>
    <col min="10510" max="10510" width="38.28515625" style="225" customWidth="1"/>
    <col min="10511" max="10511" width="8.5703125" style="225" bestFit="1" customWidth="1"/>
    <col min="10512" max="10512" width="4.140625" style="225" bestFit="1" customWidth="1"/>
    <col min="10513" max="10513" width="7.28515625" style="225" bestFit="1" customWidth="1"/>
    <col min="10514" max="10514" width="15.42578125" style="225" customWidth="1"/>
    <col min="10515" max="10516" width="14.7109375" style="225" customWidth="1"/>
    <col min="10517" max="10517" width="16" style="225" bestFit="1" customWidth="1"/>
    <col min="10518" max="10518" width="14.5703125" style="225" customWidth="1"/>
    <col min="10519" max="10519" width="6.5703125" style="225" customWidth="1"/>
    <col min="10520" max="10520" width="14" style="225" customWidth="1"/>
    <col min="10521" max="10521" width="14.5703125" style="225" customWidth="1"/>
    <col min="10522" max="10522" width="14.85546875" style="225" customWidth="1"/>
    <col min="10523" max="10764" width="9.140625" style="225"/>
    <col min="10765" max="10765" width="3.7109375" style="225" customWidth="1"/>
    <col min="10766" max="10766" width="38.28515625" style="225" customWidth="1"/>
    <col min="10767" max="10767" width="8.5703125" style="225" bestFit="1" customWidth="1"/>
    <col min="10768" max="10768" width="4.140625" style="225" bestFit="1" customWidth="1"/>
    <col min="10769" max="10769" width="7.28515625" style="225" bestFit="1" customWidth="1"/>
    <col min="10770" max="10770" width="15.42578125" style="225" customWidth="1"/>
    <col min="10771" max="10772" width="14.7109375" style="225" customWidth="1"/>
    <col min="10773" max="10773" width="16" style="225" bestFit="1" customWidth="1"/>
    <col min="10774" max="10774" width="14.5703125" style="225" customWidth="1"/>
    <col min="10775" max="10775" width="6.5703125" style="225" customWidth="1"/>
    <col min="10776" max="10776" width="14" style="225" customWidth="1"/>
    <col min="10777" max="10777" width="14.5703125" style="225" customWidth="1"/>
    <col min="10778" max="10778" width="14.85546875" style="225" customWidth="1"/>
    <col min="10779" max="11020" width="9.140625" style="225"/>
    <col min="11021" max="11021" width="3.7109375" style="225" customWidth="1"/>
    <col min="11022" max="11022" width="38.28515625" style="225" customWidth="1"/>
    <col min="11023" max="11023" width="8.5703125" style="225" bestFit="1" customWidth="1"/>
    <col min="11024" max="11024" width="4.140625" style="225" bestFit="1" customWidth="1"/>
    <col min="11025" max="11025" width="7.28515625" style="225" bestFit="1" customWidth="1"/>
    <col min="11026" max="11026" width="15.42578125" style="225" customWidth="1"/>
    <col min="11027" max="11028" width="14.7109375" style="225" customWidth="1"/>
    <col min="11029" max="11029" width="16" style="225" bestFit="1" customWidth="1"/>
    <col min="11030" max="11030" width="14.5703125" style="225" customWidth="1"/>
    <col min="11031" max="11031" width="6.5703125" style="225" customWidth="1"/>
    <col min="11032" max="11032" width="14" style="225" customWidth="1"/>
    <col min="11033" max="11033" width="14.5703125" style="225" customWidth="1"/>
    <col min="11034" max="11034" width="14.85546875" style="225" customWidth="1"/>
    <col min="11035" max="11276" width="9.140625" style="225"/>
    <col min="11277" max="11277" width="3.7109375" style="225" customWidth="1"/>
    <col min="11278" max="11278" width="38.28515625" style="225" customWidth="1"/>
    <col min="11279" max="11279" width="8.5703125" style="225" bestFit="1" customWidth="1"/>
    <col min="11280" max="11280" width="4.140625" style="225" bestFit="1" customWidth="1"/>
    <col min="11281" max="11281" width="7.28515625" style="225" bestFit="1" customWidth="1"/>
    <col min="11282" max="11282" width="15.42578125" style="225" customWidth="1"/>
    <col min="11283" max="11284" width="14.7109375" style="225" customWidth="1"/>
    <col min="11285" max="11285" width="16" style="225" bestFit="1" customWidth="1"/>
    <col min="11286" max="11286" width="14.5703125" style="225" customWidth="1"/>
    <col min="11287" max="11287" width="6.5703125" style="225" customWidth="1"/>
    <col min="11288" max="11288" width="14" style="225" customWidth="1"/>
    <col min="11289" max="11289" width="14.5703125" style="225" customWidth="1"/>
    <col min="11290" max="11290" width="14.85546875" style="225" customWidth="1"/>
    <col min="11291" max="11532" width="9.140625" style="225"/>
    <col min="11533" max="11533" width="3.7109375" style="225" customWidth="1"/>
    <col min="11534" max="11534" width="38.28515625" style="225" customWidth="1"/>
    <col min="11535" max="11535" width="8.5703125" style="225" bestFit="1" customWidth="1"/>
    <col min="11536" max="11536" width="4.140625" style="225" bestFit="1" customWidth="1"/>
    <col min="11537" max="11537" width="7.28515625" style="225" bestFit="1" customWidth="1"/>
    <col min="11538" max="11538" width="15.42578125" style="225" customWidth="1"/>
    <col min="11539" max="11540" width="14.7109375" style="225" customWidth="1"/>
    <col min="11541" max="11541" width="16" style="225" bestFit="1" customWidth="1"/>
    <col min="11542" max="11542" width="14.5703125" style="225" customWidth="1"/>
    <col min="11543" max="11543" width="6.5703125" style="225" customWidth="1"/>
    <col min="11544" max="11544" width="14" style="225" customWidth="1"/>
    <col min="11545" max="11545" width="14.5703125" style="225" customWidth="1"/>
    <col min="11546" max="11546" width="14.85546875" style="225" customWidth="1"/>
    <col min="11547" max="11788" width="9.140625" style="225"/>
    <col min="11789" max="11789" width="3.7109375" style="225" customWidth="1"/>
    <col min="11790" max="11790" width="38.28515625" style="225" customWidth="1"/>
    <col min="11791" max="11791" width="8.5703125" style="225" bestFit="1" customWidth="1"/>
    <col min="11792" max="11792" width="4.140625" style="225" bestFit="1" customWidth="1"/>
    <col min="11793" max="11793" width="7.28515625" style="225" bestFit="1" customWidth="1"/>
    <col min="11794" max="11794" width="15.42578125" style="225" customWidth="1"/>
    <col min="11795" max="11796" width="14.7109375" style="225" customWidth="1"/>
    <col min="11797" max="11797" width="16" style="225" bestFit="1" customWidth="1"/>
    <col min="11798" max="11798" width="14.5703125" style="225" customWidth="1"/>
    <col min="11799" max="11799" width="6.5703125" style="225" customWidth="1"/>
    <col min="11800" max="11800" width="14" style="225" customWidth="1"/>
    <col min="11801" max="11801" width="14.5703125" style="225" customWidth="1"/>
    <col min="11802" max="11802" width="14.85546875" style="225" customWidth="1"/>
    <col min="11803" max="12044" width="9.140625" style="225"/>
    <col min="12045" max="12045" width="3.7109375" style="225" customWidth="1"/>
    <col min="12046" max="12046" width="38.28515625" style="225" customWidth="1"/>
    <col min="12047" max="12047" width="8.5703125" style="225" bestFit="1" customWidth="1"/>
    <col min="12048" max="12048" width="4.140625" style="225" bestFit="1" customWidth="1"/>
    <col min="12049" max="12049" width="7.28515625" style="225" bestFit="1" customWidth="1"/>
    <col min="12050" max="12050" width="15.42578125" style="225" customWidth="1"/>
    <col min="12051" max="12052" width="14.7109375" style="225" customWidth="1"/>
    <col min="12053" max="12053" width="16" style="225" bestFit="1" customWidth="1"/>
    <col min="12054" max="12054" width="14.5703125" style="225" customWidth="1"/>
    <col min="12055" max="12055" width="6.5703125" style="225" customWidth="1"/>
    <col min="12056" max="12056" width="14" style="225" customWidth="1"/>
    <col min="12057" max="12057" width="14.5703125" style="225" customWidth="1"/>
    <col min="12058" max="12058" width="14.85546875" style="225" customWidth="1"/>
    <col min="12059" max="12300" width="9.140625" style="225"/>
    <col min="12301" max="12301" width="3.7109375" style="225" customWidth="1"/>
    <col min="12302" max="12302" width="38.28515625" style="225" customWidth="1"/>
    <col min="12303" max="12303" width="8.5703125" style="225" bestFit="1" customWidth="1"/>
    <col min="12304" max="12304" width="4.140625" style="225" bestFit="1" customWidth="1"/>
    <col min="12305" max="12305" width="7.28515625" style="225" bestFit="1" customWidth="1"/>
    <col min="12306" max="12306" width="15.42578125" style="225" customWidth="1"/>
    <col min="12307" max="12308" width="14.7109375" style="225" customWidth="1"/>
    <col min="12309" max="12309" width="16" style="225" bestFit="1" customWidth="1"/>
    <col min="12310" max="12310" width="14.5703125" style="225" customWidth="1"/>
    <col min="12311" max="12311" width="6.5703125" style="225" customWidth="1"/>
    <col min="12312" max="12312" width="14" style="225" customWidth="1"/>
    <col min="12313" max="12313" width="14.5703125" style="225" customWidth="1"/>
    <col min="12314" max="12314" width="14.85546875" style="225" customWidth="1"/>
    <col min="12315" max="12556" width="9.140625" style="225"/>
    <col min="12557" max="12557" width="3.7109375" style="225" customWidth="1"/>
    <col min="12558" max="12558" width="38.28515625" style="225" customWidth="1"/>
    <col min="12559" max="12559" width="8.5703125" style="225" bestFit="1" customWidth="1"/>
    <col min="12560" max="12560" width="4.140625" style="225" bestFit="1" customWidth="1"/>
    <col min="12561" max="12561" width="7.28515625" style="225" bestFit="1" customWidth="1"/>
    <col min="12562" max="12562" width="15.42578125" style="225" customWidth="1"/>
    <col min="12563" max="12564" width="14.7109375" style="225" customWidth="1"/>
    <col min="12565" max="12565" width="16" style="225" bestFit="1" customWidth="1"/>
    <col min="12566" max="12566" width="14.5703125" style="225" customWidth="1"/>
    <col min="12567" max="12567" width="6.5703125" style="225" customWidth="1"/>
    <col min="12568" max="12568" width="14" style="225" customWidth="1"/>
    <col min="12569" max="12569" width="14.5703125" style="225" customWidth="1"/>
    <col min="12570" max="12570" width="14.85546875" style="225" customWidth="1"/>
    <col min="12571" max="12812" width="9.140625" style="225"/>
    <col min="12813" max="12813" width="3.7109375" style="225" customWidth="1"/>
    <col min="12814" max="12814" width="38.28515625" style="225" customWidth="1"/>
    <col min="12815" max="12815" width="8.5703125" style="225" bestFit="1" customWidth="1"/>
    <col min="12816" max="12816" width="4.140625" style="225" bestFit="1" customWidth="1"/>
    <col min="12817" max="12817" width="7.28515625" style="225" bestFit="1" customWidth="1"/>
    <col min="12818" max="12818" width="15.42578125" style="225" customWidth="1"/>
    <col min="12819" max="12820" width="14.7109375" style="225" customWidth="1"/>
    <col min="12821" max="12821" width="16" style="225" bestFit="1" customWidth="1"/>
    <col min="12822" max="12822" width="14.5703125" style="225" customWidth="1"/>
    <col min="12823" max="12823" width="6.5703125" style="225" customWidth="1"/>
    <col min="12824" max="12824" width="14" style="225" customWidth="1"/>
    <col min="12825" max="12825" width="14.5703125" style="225" customWidth="1"/>
    <col min="12826" max="12826" width="14.85546875" style="225" customWidth="1"/>
    <col min="12827" max="13068" width="9.140625" style="225"/>
    <col min="13069" max="13069" width="3.7109375" style="225" customWidth="1"/>
    <col min="13070" max="13070" width="38.28515625" style="225" customWidth="1"/>
    <col min="13071" max="13071" width="8.5703125" style="225" bestFit="1" customWidth="1"/>
    <col min="13072" max="13072" width="4.140625" style="225" bestFit="1" customWidth="1"/>
    <col min="13073" max="13073" width="7.28515625" style="225" bestFit="1" customWidth="1"/>
    <col min="13074" max="13074" width="15.42578125" style="225" customWidth="1"/>
    <col min="13075" max="13076" width="14.7109375" style="225" customWidth="1"/>
    <col min="13077" max="13077" width="16" style="225" bestFit="1" customWidth="1"/>
    <col min="13078" max="13078" width="14.5703125" style="225" customWidth="1"/>
    <col min="13079" max="13079" width="6.5703125" style="225" customWidth="1"/>
    <col min="13080" max="13080" width="14" style="225" customWidth="1"/>
    <col min="13081" max="13081" width="14.5703125" style="225" customWidth="1"/>
    <col min="13082" max="13082" width="14.85546875" style="225" customWidth="1"/>
    <col min="13083" max="13324" width="9.140625" style="225"/>
    <col min="13325" max="13325" width="3.7109375" style="225" customWidth="1"/>
    <col min="13326" max="13326" width="38.28515625" style="225" customWidth="1"/>
    <col min="13327" max="13327" width="8.5703125" style="225" bestFit="1" customWidth="1"/>
    <col min="13328" max="13328" width="4.140625" style="225" bestFit="1" customWidth="1"/>
    <col min="13329" max="13329" width="7.28515625" style="225" bestFit="1" customWidth="1"/>
    <col min="13330" max="13330" width="15.42578125" style="225" customWidth="1"/>
    <col min="13331" max="13332" width="14.7109375" style="225" customWidth="1"/>
    <col min="13333" max="13333" width="16" style="225" bestFit="1" customWidth="1"/>
    <col min="13334" max="13334" width="14.5703125" style="225" customWidth="1"/>
    <col min="13335" max="13335" width="6.5703125" style="225" customWidth="1"/>
    <col min="13336" max="13336" width="14" style="225" customWidth="1"/>
    <col min="13337" max="13337" width="14.5703125" style="225" customWidth="1"/>
    <col min="13338" max="13338" width="14.85546875" style="225" customWidth="1"/>
    <col min="13339" max="13580" width="9.140625" style="225"/>
    <col min="13581" max="13581" width="3.7109375" style="225" customWidth="1"/>
    <col min="13582" max="13582" width="38.28515625" style="225" customWidth="1"/>
    <col min="13583" max="13583" width="8.5703125" style="225" bestFit="1" customWidth="1"/>
    <col min="13584" max="13584" width="4.140625" style="225" bestFit="1" customWidth="1"/>
    <col min="13585" max="13585" width="7.28515625" style="225" bestFit="1" customWidth="1"/>
    <col min="13586" max="13586" width="15.42578125" style="225" customWidth="1"/>
    <col min="13587" max="13588" width="14.7109375" style="225" customWidth="1"/>
    <col min="13589" max="13589" width="16" style="225" bestFit="1" customWidth="1"/>
    <col min="13590" max="13590" width="14.5703125" style="225" customWidth="1"/>
    <col min="13591" max="13591" width="6.5703125" style="225" customWidth="1"/>
    <col min="13592" max="13592" width="14" style="225" customWidth="1"/>
    <col min="13593" max="13593" width="14.5703125" style="225" customWidth="1"/>
    <col min="13594" max="13594" width="14.85546875" style="225" customWidth="1"/>
    <col min="13595" max="13836" width="9.140625" style="225"/>
    <col min="13837" max="13837" width="3.7109375" style="225" customWidth="1"/>
    <col min="13838" max="13838" width="38.28515625" style="225" customWidth="1"/>
    <col min="13839" max="13839" width="8.5703125" style="225" bestFit="1" customWidth="1"/>
    <col min="13840" max="13840" width="4.140625" style="225" bestFit="1" customWidth="1"/>
    <col min="13841" max="13841" width="7.28515625" style="225" bestFit="1" customWidth="1"/>
    <col min="13842" max="13842" width="15.42578125" style="225" customWidth="1"/>
    <col min="13843" max="13844" width="14.7109375" style="225" customWidth="1"/>
    <col min="13845" max="13845" width="16" style="225" bestFit="1" customWidth="1"/>
    <col min="13846" max="13846" width="14.5703125" style="225" customWidth="1"/>
    <col min="13847" max="13847" width="6.5703125" style="225" customWidth="1"/>
    <col min="13848" max="13848" width="14" style="225" customWidth="1"/>
    <col min="13849" max="13849" width="14.5703125" style="225" customWidth="1"/>
    <col min="13850" max="13850" width="14.85546875" style="225" customWidth="1"/>
    <col min="13851" max="14092" width="9.140625" style="225"/>
    <col min="14093" max="14093" width="3.7109375" style="225" customWidth="1"/>
    <col min="14094" max="14094" width="38.28515625" style="225" customWidth="1"/>
    <col min="14095" max="14095" width="8.5703125" style="225" bestFit="1" customWidth="1"/>
    <col min="14096" max="14096" width="4.140625" style="225" bestFit="1" customWidth="1"/>
    <col min="14097" max="14097" width="7.28515625" style="225" bestFit="1" customWidth="1"/>
    <col min="14098" max="14098" width="15.42578125" style="225" customWidth="1"/>
    <col min="14099" max="14100" width="14.7109375" style="225" customWidth="1"/>
    <col min="14101" max="14101" width="16" style="225" bestFit="1" customWidth="1"/>
    <col min="14102" max="14102" width="14.5703125" style="225" customWidth="1"/>
    <col min="14103" max="14103" width="6.5703125" style="225" customWidth="1"/>
    <col min="14104" max="14104" width="14" style="225" customWidth="1"/>
    <col min="14105" max="14105" width="14.5703125" style="225" customWidth="1"/>
    <col min="14106" max="14106" width="14.85546875" style="225" customWidth="1"/>
    <col min="14107" max="14348" width="9.140625" style="225"/>
    <col min="14349" max="14349" width="3.7109375" style="225" customWidth="1"/>
    <col min="14350" max="14350" width="38.28515625" style="225" customWidth="1"/>
    <col min="14351" max="14351" width="8.5703125" style="225" bestFit="1" customWidth="1"/>
    <col min="14352" max="14352" width="4.140625" style="225" bestFit="1" customWidth="1"/>
    <col min="14353" max="14353" width="7.28515625" style="225" bestFit="1" customWidth="1"/>
    <col min="14354" max="14354" width="15.42578125" style="225" customWidth="1"/>
    <col min="14355" max="14356" width="14.7109375" style="225" customWidth="1"/>
    <col min="14357" max="14357" width="16" style="225" bestFit="1" customWidth="1"/>
    <col min="14358" max="14358" width="14.5703125" style="225" customWidth="1"/>
    <col min="14359" max="14359" width="6.5703125" style="225" customWidth="1"/>
    <col min="14360" max="14360" width="14" style="225" customWidth="1"/>
    <col min="14361" max="14361" width="14.5703125" style="225" customWidth="1"/>
    <col min="14362" max="14362" width="14.85546875" style="225" customWidth="1"/>
    <col min="14363" max="14604" width="9.140625" style="225"/>
    <col min="14605" max="14605" width="3.7109375" style="225" customWidth="1"/>
    <col min="14606" max="14606" width="38.28515625" style="225" customWidth="1"/>
    <col min="14607" max="14607" width="8.5703125" style="225" bestFit="1" customWidth="1"/>
    <col min="14608" max="14608" width="4.140625" style="225" bestFit="1" customWidth="1"/>
    <col min="14609" max="14609" width="7.28515625" style="225" bestFit="1" customWidth="1"/>
    <col min="14610" max="14610" width="15.42578125" style="225" customWidth="1"/>
    <col min="14611" max="14612" width="14.7109375" style="225" customWidth="1"/>
    <col min="14613" max="14613" width="16" style="225" bestFit="1" customWidth="1"/>
    <col min="14614" max="14614" width="14.5703125" style="225" customWidth="1"/>
    <col min="14615" max="14615" width="6.5703125" style="225" customWidth="1"/>
    <col min="14616" max="14616" width="14" style="225" customWidth="1"/>
    <col min="14617" max="14617" width="14.5703125" style="225" customWidth="1"/>
    <col min="14618" max="14618" width="14.85546875" style="225" customWidth="1"/>
    <col min="14619" max="14860" width="9.140625" style="225"/>
    <col min="14861" max="14861" width="3.7109375" style="225" customWidth="1"/>
    <col min="14862" max="14862" width="38.28515625" style="225" customWidth="1"/>
    <col min="14863" max="14863" width="8.5703125" style="225" bestFit="1" customWidth="1"/>
    <col min="14864" max="14864" width="4.140625" style="225" bestFit="1" customWidth="1"/>
    <col min="14865" max="14865" width="7.28515625" style="225" bestFit="1" customWidth="1"/>
    <col min="14866" max="14866" width="15.42578125" style="225" customWidth="1"/>
    <col min="14867" max="14868" width="14.7109375" style="225" customWidth="1"/>
    <col min="14869" max="14869" width="16" style="225" bestFit="1" customWidth="1"/>
    <col min="14870" max="14870" width="14.5703125" style="225" customWidth="1"/>
    <col min="14871" max="14871" width="6.5703125" style="225" customWidth="1"/>
    <col min="14872" max="14872" width="14" style="225" customWidth="1"/>
    <col min="14873" max="14873" width="14.5703125" style="225" customWidth="1"/>
    <col min="14874" max="14874" width="14.85546875" style="225" customWidth="1"/>
    <col min="14875" max="15116" width="9.140625" style="225"/>
    <col min="15117" max="15117" width="3.7109375" style="225" customWidth="1"/>
    <col min="15118" max="15118" width="38.28515625" style="225" customWidth="1"/>
    <col min="15119" max="15119" width="8.5703125" style="225" bestFit="1" customWidth="1"/>
    <col min="15120" max="15120" width="4.140625" style="225" bestFit="1" customWidth="1"/>
    <col min="15121" max="15121" width="7.28515625" style="225" bestFit="1" customWidth="1"/>
    <col min="15122" max="15122" width="15.42578125" style="225" customWidth="1"/>
    <col min="15123" max="15124" width="14.7109375" style="225" customWidth="1"/>
    <col min="15125" max="15125" width="16" style="225" bestFit="1" customWidth="1"/>
    <col min="15126" max="15126" width="14.5703125" style="225" customWidth="1"/>
    <col min="15127" max="15127" width="6.5703125" style="225" customWidth="1"/>
    <col min="15128" max="15128" width="14" style="225" customWidth="1"/>
    <col min="15129" max="15129" width="14.5703125" style="225" customWidth="1"/>
    <col min="15130" max="15130" width="14.85546875" style="225" customWidth="1"/>
    <col min="15131" max="15372" width="9.140625" style="225"/>
    <col min="15373" max="15373" width="3.7109375" style="225" customWidth="1"/>
    <col min="15374" max="15374" width="38.28515625" style="225" customWidth="1"/>
    <col min="15375" max="15375" width="8.5703125" style="225" bestFit="1" customWidth="1"/>
    <col min="15376" max="15376" width="4.140625" style="225" bestFit="1" customWidth="1"/>
    <col min="15377" max="15377" width="7.28515625" style="225" bestFit="1" customWidth="1"/>
    <col min="15378" max="15378" width="15.42578125" style="225" customWidth="1"/>
    <col min="15379" max="15380" width="14.7109375" style="225" customWidth="1"/>
    <col min="15381" max="15381" width="16" style="225" bestFit="1" customWidth="1"/>
    <col min="15382" max="15382" width="14.5703125" style="225" customWidth="1"/>
    <col min="15383" max="15383" width="6.5703125" style="225" customWidth="1"/>
    <col min="15384" max="15384" width="14" style="225" customWidth="1"/>
    <col min="15385" max="15385" width="14.5703125" style="225" customWidth="1"/>
    <col min="15386" max="15386" width="14.85546875" style="225" customWidth="1"/>
    <col min="15387" max="15628" width="9.140625" style="225"/>
    <col min="15629" max="15629" width="3.7109375" style="225" customWidth="1"/>
    <col min="15630" max="15630" width="38.28515625" style="225" customWidth="1"/>
    <col min="15631" max="15631" width="8.5703125" style="225" bestFit="1" customWidth="1"/>
    <col min="15632" max="15632" width="4.140625" style="225" bestFit="1" customWidth="1"/>
    <col min="15633" max="15633" width="7.28515625" style="225" bestFit="1" customWidth="1"/>
    <col min="15634" max="15634" width="15.42578125" style="225" customWidth="1"/>
    <col min="15635" max="15636" width="14.7109375" style="225" customWidth="1"/>
    <col min="15637" max="15637" width="16" style="225" bestFit="1" customWidth="1"/>
    <col min="15638" max="15638" width="14.5703125" style="225" customWidth="1"/>
    <col min="15639" max="15639" width="6.5703125" style="225" customWidth="1"/>
    <col min="15640" max="15640" width="14" style="225" customWidth="1"/>
    <col min="15641" max="15641" width="14.5703125" style="225" customWidth="1"/>
    <col min="15642" max="15642" width="14.85546875" style="225" customWidth="1"/>
    <col min="15643" max="15884" width="9.140625" style="225"/>
    <col min="15885" max="15885" width="3.7109375" style="225" customWidth="1"/>
    <col min="15886" max="15886" width="38.28515625" style="225" customWidth="1"/>
    <col min="15887" max="15887" width="8.5703125" style="225" bestFit="1" customWidth="1"/>
    <col min="15888" max="15888" width="4.140625" style="225" bestFit="1" customWidth="1"/>
    <col min="15889" max="15889" width="7.28515625" style="225" bestFit="1" customWidth="1"/>
    <col min="15890" max="15890" width="15.42578125" style="225" customWidth="1"/>
    <col min="15891" max="15892" width="14.7109375" style="225" customWidth="1"/>
    <col min="15893" max="15893" width="16" style="225" bestFit="1" customWidth="1"/>
    <col min="15894" max="15894" width="14.5703125" style="225" customWidth="1"/>
    <col min="15895" max="15895" width="6.5703125" style="225" customWidth="1"/>
    <col min="15896" max="15896" width="14" style="225" customWidth="1"/>
    <col min="15897" max="15897" width="14.5703125" style="225" customWidth="1"/>
    <col min="15898" max="15898" width="14.85546875" style="225" customWidth="1"/>
    <col min="15899" max="16140" width="9.140625" style="225"/>
    <col min="16141" max="16141" width="3.7109375" style="225" customWidth="1"/>
    <col min="16142" max="16142" width="38.28515625" style="225" customWidth="1"/>
    <col min="16143" max="16143" width="8.5703125" style="225" bestFit="1" customWidth="1"/>
    <col min="16144" max="16144" width="4.140625" style="225" bestFit="1" customWidth="1"/>
    <col min="16145" max="16145" width="7.28515625" style="225" bestFit="1" customWidth="1"/>
    <col min="16146" max="16146" width="15.42578125" style="225" customWidth="1"/>
    <col min="16147" max="16148" width="14.7109375" style="225" customWidth="1"/>
    <col min="16149" max="16149" width="16" style="225" bestFit="1" customWidth="1"/>
    <col min="16150" max="16150" width="14.5703125" style="225" customWidth="1"/>
    <col min="16151" max="16151" width="6.5703125" style="225" customWidth="1"/>
    <col min="16152" max="16152" width="14" style="225" customWidth="1"/>
    <col min="16153" max="16153" width="14.5703125" style="225" customWidth="1"/>
    <col min="16154" max="16154" width="14.85546875" style="225" customWidth="1"/>
    <col min="16155" max="16384" width="9.140625" style="225"/>
  </cols>
  <sheetData>
    <row r="1" spans="1:66" s="217" customFormat="1">
      <c r="A1" s="216" t="str">
        <f>[31]WPL5!J5</f>
        <v>YAYASAN AISYAH LAMPUNG</v>
      </c>
      <c r="B1" s="216"/>
      <c r="E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9"/>
      <c r="R1" s="218" t="s">
        <v>201</v>
      </c>
      <c r="S1" s="218"/>
      <c r="AJ1" s="220"/>
      <c r="AP1" s="221"/>
      <c r="AQ1" s="221"/>
      <c r="AR1" s="221"/>
      <c r="AS1" s="221"/>
      <c r="AT1" s="221"/>
      <c r="BJ1" s="221"/>
    </row>
    <row r="2" spans="1:66" s="217" customFormat="1">
      <c r="A2" s="217" t="s">
        <v>202</v>
      </c>
      <c r="E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22">
        <f>[31]Kontrol!AE156</f>
        <v>5725000000</v>
      </c>
      <c r="S2" s="222">
        <f>[31]Kontrol!AK156</f>
        <v>3925000000</v>
      </c>
      <c r="T2" s="222">
        <f>R2-S2</f>
        <v>1800000000</v>
      </c>
      <c r="U2" s="222"/>
      <c r="V2" s="222">
        <f>SUM(E11:E12)</f>
        <v>0</v>
      </c>
      <c r="Y2" s="222"/>
      <c r="AC2" s="222"/>
      <c r="AH2" s="222"/>
      <c r="AJ2" s="220"/>
      <c r="AP2" s="221"/>
      <c r="AQ2" s="221"/>
      <c r="AR2" s="221"/>
      <c r="AS2" s="221"/>
      <c r="AT2" s="221"/>
      <c r="BJ2" s="221"/>
    </row>
    <row r="3" spans="1:66" s="217" customFormat="1" ht="15">
      <c r="A3" s="217" t="s">
        <v>203</v>
      </c>
      <c r="E3" s="218"/>
      <c r="G3" s="218"/>
      <c r="H3" s="218"/>
      <c r="I3" s="218"/>
      <c r="J3" s="218"/>
      <c r="K3" s="218"/>
      <c r="L3" s="218"/>
      <c r="M3" s="218"/>
      <c r="N3" s="218"/>
      <c r="O3" s="218"/>
      <c r="P3" s="223"/>
      <c r="Q3" s="223"/>
      <c r="R3" s="327">
        <f>R6</f>
        <v>2021</v>
      </c>
      <c r="S3" s="327"/>
      <c r="T3" s="327"/>
      <c r="U3" s="327"/>
      <c r="V3" s="327">
        <f>V6</f>
        <v>2020</v>
      </c>
      <c r="W3" s="327"/>
      <c r="X3" s="327"/>
      <c r="Y3" s="327"/>
      <c r="Z3" s="327">
        <f>Z6</f>
        <v>2019</v>
      </c>
      <c r="AA3" s="327"/>
      <c r="AB3" s="327"/>
      <c r="AC3" s="327"/>
      <c r="AD3" s="327">
        <f>AD6</f>
        <v>2018</v>
      </c>
      <c r="AE3" s="327"/>
      <c r="AF3" s="327"/>
      <c r="AG3" s="327"/>
      <c r="AH3" s="327"/>
      <c r="AJ3" s="220"/>
      <c r="AP3" s="331" t="s">
        <v>204</v>
      </c>
      <c r="AQ3" s="331"/>
      <c r="AR3" s="331"/>
      <c r="AS3" s="331"/>
      <c r="AT3" s="331"/>
      <c r="AW3" s="332" t="s">
        <v>205</v>
      </c>
      <c r="AX3" s="332"/>
      <c r="AY3" s="332"/>
      <c r="AZ3" s="332"/>
      <c r="BA3" s="332"/>
      <c r="BB3" s="224"/>
      <c r="BD3" s="332" t="s">
        <v>206</v>
      </c>
      <c r="BE3" s="332"/>
      <c r="BF3" s="332"/>
      <c r="BG3" s="332"/>
      <c r="BH3" s="332"/>
      <c r="BJ3" s="221"/>
      <c r="BL3" s="217">
        <v>2022</v>
      </c>
    </row>
    <row r="4" spans="1:66">
      <c r="P4" s="226" t="s">
        <v>207</v>
      </c>
      <c r="Q4" s="226"/>
      <c r="V4" s="227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</row>
    <row r="5" spans="1:66" s="217" customFormat="1" ht="13.5" customHeight="1">
      <c r="A5" s="337" t="s">
        <v>42</v>
      </c>
      <c r="B5" s="338"/>
      <c r="C5" s="337" t="s">
        <v>208</v>
      </c>
      <c r="D5" s="230" t="s">
        <v>209</v>
      </c>
      <c r="E5" s="343" t="s">
        <v>210</v>
      </c>
      <c r="F5" s="343"/>
      <c r="G5" s="343" t="s">
        <v>211</v>
      </c>
      <c r="H5" s="343"/>
      <c r="I5" s="343"/>
      <c r="J5" s="343"/>
      <c r="K5" s="330" t="s">
        <v>212</v>
      </c>
      <c r="L5" s="330"/>
      <c r="M5" s="330"/>
      <c r="N5" s="330"/>
      <c r="O5" s="330"/>
      <c r="P5" s="233" t="s">
        <v>213</v>
      </c>
      <c r="Q5" s="234"/>
      <c r="R5" s="235" t="s">
        <v>214</v>
      </c>
      <c r="S5" s="235" t="s">
        <v>215</v>
      </c>
      <c r="T5" s="235" t="s">
        <v>216</v>
      </c>
      <c r="U5" s="235" t="s">
        <v>217</v>
      </c>
      <c r="V5" s="235" t="s">
        <v>214</v>
      </c>
      <c r="W5" s="235" t="s">
        <v>215</v>
      </c>
      <c r="X5" s="235" t="s">
        <v>216</v>
      </c>
      <c r="Y5" s="235" t="s">
        <v>217</v>
      </c>
      <c r="Z5" s="235" t="s">
        <v>214</v>
      </c>
      <c r="AA5" s="235" t="s">
        <v>215</v>
      </c>
      <c r="AB5" s="235" t="s">
        <v>216</v>
      </c>
      <c r="AC5" s="235" t="s">
        <v>217</v>
      </c>
      <c r="AD5" s="235" t="s">
        <v>214</v>
      </c>
      <c r="AE5" s="235" t="s">
        <v>216</v>
      </c>
      <c r="AF5" s="235" t="s">
        <v>215</v>
      </c>
      <c r="AG5" s="235" t="s">
        <v>216</v>
      </c>
      <c r="AH5" s="235" t="s">
        <v>217</v>
      </c>
      <c r="AJ5" s="220"/>
      <c r="AP5" s="221" t="s">
        <v>214</v>
      </c>
      <c r="AQ5" s="221" t="s">
        <v>218</v>
      </c>
      <c r="AR5" s="221" t="s">
        <v>219</v>
      </c>
      <c r="AS5" s="221" t="s">
        <v>216</v>
      </c>
      <c r="AT5" s="221" t="s">
        <v>217</v>
      </c>
      <c r="AW5" s="217" t="s">
        <v>214</v>
      </c>
      <c r="AX5" s="217" t="s">
        <v>218</v>
      </c>
      <c r="AY5" s="217" t="s">
        <v>215</v>
      </c>
      <c r="AZ5" s="217" t="s">
        <v>216</v>
      </c>
      <c r="BA5" s="217" t="s">
        <v>217</v>
      </c>
      <c r="BD5" s="217" t="s">
        <v>214</v>
      </c>
      <c r="BE5" s="217" t="s">
        <v>218</v>
      </c>
      <c r="BF5" s="217" t="s">
        <v>215</v>
      </c>
      <c r="BG5" s="217" t="s">
        <v>216</v>
      </c>
      <c r="BH5" s="217" t="s">
        <v>217</v>
      </c>
      <c r="BJ5" s="221" t="s">
        <v>214</v>
      </c>
      <c r="BK5" s="217" t="s">
        <v>218</v>
      </c>
      <c r="BL5" s="217" t="s">
        <v>215</v>
      </c>
      <c r="BM5" s="217" t="s">
        <v>216</v>
      </c>
      <c r="BN5" s="217" t="s">
        <v>217</v>
      </c>
    </row>
    <row r="6" spans="1:66" s="217" customFormat="1" ht="15">
      <c r="A6" s="339"/>
      <c r="B6" s="340"/>
      <c r="C6" s="339"/>
      <c r="D6" s="236" t="s">
        <v>220</v>
      </c>
      <c r="E6" s="329"/>
      <c r="F6" s="329"/>
      <c r="G6" s="328">
        <v>44561</v>
      </c>
      <c r="H6" s="330" t="s">
        <v>221</v>
      </c>
      <c r="I6" s="330" t="s">
        <v>222</v>
      </c>
      <c r="J6" s="328">
        <v>44926</v>
      </c>
      <c r="K6" s="328">
        <f>G6</f>
        <v>44561</v>
      </c>
      <c r="L6" s="329" t="s">
        <v>223</v>
      </c>
      <c r="M6" s="330" t="s">
        <v>224</v>
      </c>
      <c r="N6" s="330" t="s">
        <v>222</v>
      </c>
      <c r="O6" s="328">
        <f>J6</f>
        <v>44926</v>
      </c>
      <c r="P6" s="238" t="s">
        <v>225</v>
      </c>
      <c r="Q6" s="234"/>
      <c r="R6" s="235">
        <v>2021</v>
      </c>
      <c r="S6" s="235">
        <v>2021</v>
      </c>
      <c r="T6" s="235">
        <v>2021</v>
      </c>
      <c r="U6" s="235">
        <v>2021</v>
      </c>
      <c r="V6" s="235">
        <v>2020</v>
      </c>
      <c r="W6" s="235">
        <f>V6</f>
        <v>2020</v>
      </c>
      <c r="X6" s="235">
        <f>W6</f>
        <v>2020</v>
      </c>
      <c r="Y6" s="235">
        <v>2020</v>
      </c>
      <c r="Z6" s="235">
        <v>2019</v>
      </c>
      <c r="AA6" s="235">
        <f>Z6</f>
        <v>2019</v>
      </c>
      <c r="AB6" s="235">
        <f>AA6</f>
        <v>2019</v>
      </c>
      <c r="AC6" s="235">
        <f>AB6</f>
        <v>2019</v>
      </c>
      <c r="AD6" s="235">
        <v>2018</v>
      </c>
      <c r="AE6" s="235">
        <v>2017</v>
      </c>
      <c r="AF6" s="235">
        <f>AD6</f>
        <v>2018</v>
      </c>
      <c r="AG6" s="235">
        <f>AF6</f>
        <v>2018</v>
      </c>
      <c r="AH6" s="235">
        <f>AG6</f>
        <v>2018</v>
      </c>
      <c r="AJ6" s="220"/>
      <c r="AP6" s="239">
        <v>2019</v>
      </c>
      <c r="AQ6" s="239"/>
      <c r="AR6" s="239"/>
      <c r="AS6" s="239">
        <v>2019</v>
      </c>
      <c r="AT6" s="239">
        <v>2019</v>
      </c>
      <c r="AW6" s="217">
        <v>2020</v>
      </c>
      <c r="AY6" s="217">
        <v>2020</v>
      </c>
      <c r="AZ6" s="217">
        <v>2020</v>
      </c>
      <c r="BA6" s="217">
        <v>2020</v>
      </c>
      <c r="BD6" s="217">
        <v>2021</v>
      </c>
      <c r="BF6" s="217">
        <v>2021</v>
      </c>
      <c r="BG6" s="217">
        <v>2021</v>
      </c>
      <c r="BH6" s="217">
        <v>2021</v>
      </c>
      <c r="BJ6" s="217">
        <v>2022</v>
      </c>
      <c r="BL6" s="217">
        <v>2022</v>
      </c>
      <c r="BM6" s="217">
        <v>2022</v>
      </c>
      <c r="BN6" s="217">
        <v>2022</v>
      </c>
    </row>
    <row r="7" spans="1:66" s="217" customFormat="1">
      <c r="A7" s="341"/>
      <c r="B7" s="342"/>
      <c r="C7" s="341"/>
      <c r="D7" s="240"/>
      <c r="E7" s="329"/>
      <c r="F7" s="329"/>
      <c r="G7" s="328"/>
      <c r="H7" s="330"/>
      <c r="I7" s="330"/>
      <c r="J7" s="328"/>
      <c r="K7" s="328"/>
      <c r="L7" s="329"/>
      <c r="M7" s="330"/>
      <c r="N7" s="330"/>
      <c r="O7" s="328"/>
      <c r="P7" s="241">
        <f>J6</f>
        <v>44926</v>
      </c>
      <c r="Q7" s="242"/>
      <c r="AJ7" s="220"/>
      <c r="AP7" s="221"/>
      <c r="AQ7" s="221"/>
      <c r="AR7" s="221"/>
      <c r="AS7" s="221"/>
      <c r="AT7" s="221"/>
      <c r="BJ7" s="221"/>
    </row>
    <row r="8" spans="1:66" ht="6" customHeight="1">
      <c r="A8" s="243"/>
      <c r="B8" s="243"/>
      <c r="C8" s="243"/>
      <c r="D8" s="243"/>
      <c r="E8" s="243"/>
      <c r="F8" s="243"/>
      <c r="G8" s="244"/>
      <c r="H8" s="245"/>
      <c r="I8" s="245"/>
      <c r="J8" s="244"/>
      <c r="K8" s="244"/>
      <c r="L8" s="243"/>
      <c r="M8" s="246"/>
      <c r="N8" s="246"/>
      <c r="O8" s="244"/>
      <c r="P8" s="244"/>
      <c r="Q8" s="242"/>
      <c r="R8" s="225"/>
      <c r="AV8" s="225"/>
      <c r="AW8" s="225"/>
      <c r="AX8" s="225"/>
      <c r="AY8" s="225"/>
      <c r="AZ8" s="225"/>
      <c r="BA8" s="225"/>
      <c r="BB8" s="225"/>
      <c r="BC8" s="225"/>
      <c r="BD8" s="225"/>
      <c r="BE8" s="225"/>
      <c r="BF8" s="225"/>
      <c r="BG8" s="225"/>
      <c r="BH8" s="225"/>
    </row>
    <row r="9" spans="1:66">
      <c r="A9" s="247" t="str">
        <f>A1</f>
        <v>YAYASAN AISYAH LAMPUNG</v>
      </c>
      <c r="B9" s="247"/>
      <c r="C9" s="248"/>
      <c r="D9" s="248"/>
      <c r="E9" s="232"/>
      <c r="F9" s="231"/>
      <c r="G9" s="249"/>
      <c r="H9" s="250"/>
      <c r="I9" s="249"/>
      <c r="J9" s="249"/>
      <c r="K9" s="249"/>
      <c r="L9" s="250"/>
      <c r="M9" s="250"/>
      <c r="N9" s="250"/>
      <c r="O9" s="250"/>
      <c r="P9" s="250"/>
      <c r="Q9" s="217"/>
      <c r="R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</row>
    <row r="10" spans="1:66">
      <c r="A10" s="251" t="s">
        <v>226</v>
      </c>
      <c r="B10" s="251"/>
      <c r="C10" s="250"/>
      <c r="D10" s="250"/>
      <c r="E10" s="232"/>
      <c r="F10" s="231"/>
      <c r="G10" s="250"/>
      <c r="H10" s="250"/>
      <c r="I10" s="250"/>
      <c r="J10" s="249"/>
      <c r="K10" s="250"/>
      <c r="L10" s="250"/>
      <c r="M10" s="250"/>
      <c r="N10" s="250"/>
      <c r="O10" s="250"/>
      <c r="P10" s="250"/>
      <c r="Q10" s="217"/>
      <c r="R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</row>
    <row r="11" spans="1:66" ht="15">
      <c r="A11" s="252"/>
      <c r="B11" s="253">
        <v>1</v>
      </c>
      <c r="C11" s="254" t="s">
        <v>227</v>
      </c>
      <c r="D11" s="255">
        <v>2010</v>
      </c>
      <c r="E11" s="256"/>
      <c r="F11" s="237" t="s">
        <v>228</v>
      </c>
      <c r="G11" s="256">
        <v>1425000000</v>
      </c>
      <c r="H11" s="256"/>
      <c r="I11" s="256"/>
      <c r="J11" s="257">
        <f t="shared" ref="J11:J20" si="0">G11+H11-I11</f>
        <v>1425000000</v>
      </c>
      <c r="K11" s="257">
        <v>0</v>
      </c>
      <c r="L11" s="256"/>
      <c r="M11" s="256"/>
      <c r="N11" s="256"/>
      <c r="O11" s="256"/>
      <c r="P11" s="256">
        <f t="shared" ref="P11:P20" si="1">J11-O11</f>
        <v>1425000000</v>
      </c>
      <c r="R11" s="222">
        <f>G11</f>
        <v>1425000000</v>
      </c>
      <c r="U11" s="222">
        <f>R11-T11</f>
        <v>1425000000</v>
      </c>
      <c r="V11" s="222">
        <f>P11</f>
        <v>1425000000</v>
      </c>
      <c r="W11" s="227"/>
      <c r="Y11" s="222">
        <f>V11-X11</f>
        <v>1425000000</v>
      </c>
      <c r="Z11" s="222">
        <f>V11</f>
        <v>1425000000</v>
      </c>
      <c r="AC11" s="222">
        <f>Z11-AB11</f>
        <v>1425000000</v>
      </c>
      <c r="AD11" s="222">
        <f>Z11</f>
        <v>1425000000</v>
      </c>
      <c r="AH11" s="222">
        <f>AD11-AG11</f>
        <v>1425000000</v>
      </c>
      <c r="AM11" s="222">
        <f t="shared" ref="AM11:AM20" si="2">P11</f>
        <v>1425000000</v>
      </c>
      <c r="AN11" s="225">
        <v>2010</v>
      </c>
      <c r="AP11" s="229">
        <v>1425000000</v>
      </c>
      <c r="AQ11" s="258">
        <v>0</v>
      </c>
      <c r="AT11" s="229">
        <v>1425000000</v>
      </c>
      <c r="AV11" s="225"/>
      <c r="AW11" s="229">
        <v>1425000000</v>
      </c>
      <c r="BA11" s="229">
        <v>1425000000</v>
      </c>
      <c r="BC11" s="225"/>
      <c r="BD11" s="229">
        <v>1425000000</v>
      </c>
      <c r="BH11" s="229">
        <v>1425000000</v>
      </c>
      <c r="BJ11" s="221">
        <v>1425000000</v>
      </c>
    </row>
    <row r="12" spans="1:66" ht="15">
      <c r="A12" s="252"/>
      <c r="B12" s="253">
        <v>2</v>
      </c>
      <c r="C12" s="254" t="s">
        <v>227</v>
      </c>
      <c r="D12" s="255">
        <v>2010</v>
      </c>
      <c r="E12" s="256"/>
      <c r="F12" s="237" t="s">
        <v>228</v>
      </c>
      <c r="G12" s="256">
        <v>1875000000</v>
      </c>
      <c r="H12" s="256"/>
      <c r="I12" s="256"/>
      <c r="J12" s="257">
        <f t="shared" si="0"/>
        <v>1875000000</v>
      </c>
      <c r="K12" s="257">
        <v>0</v>
      </c>
      <c r="L12" s="256"/>
      <c r="M12" s="256"/>
      <c r="N12" s="256"/>
      <c r="O12" s="256"/>
      <c r="P12" s="256">
        <f t="shared" si="1"/>
        <v>1875000000</v>
      </c>
      <c r="R12" s="222">
        <f t="shared" ref="R12:R20" si="3">G12</f>
        <v>1875000000</v>
      </c>
      <c r="U12" s="222">
        <f t="shared" ref="U12:U20" si="4">R12-T12</f>
        <v>1875000000</v>
      </c>
      <c r="V12" s="222">
        <f>P12</f>
        <v>1875000000</v>
      </c>
      <c r="W12" s="259"/>
      <c r="Y12" s="222">
        <f t="shared" ref="Y12:Y20" si="5">V12-X12</f>
        <v>1875000000</v>
      </c>
      <c r="Z12" s="222">
        <f>V12</f>
        <v>1875000000</v>
      </c>
      <c r="AC12" s="222">
        <f t="shared" ref="AC12:AC20" si="6">Z12-AB12</f>
        <v>1875000000</v>
      </c>
      <c r="AD12" s="222">
        <f>Z12</f>
        <v>1875000000</v>
      </c>
      <c r="AH12" s="222">
        <f t="shared" ref="AH12:AH20" si="7">AD12-AG12</f>
        <v>1875000000</v>
      </c>
      <c r="AM12" s="222">
        <f t="shared" si="2"/>
        <v>1875000000</v>
      </c>
      <c r="AN12" s="225">
        <v>2010</v>
      </c>
      <c r="AP12" s="229">
        <v>1875000000</v>
      </c>
      <c r="AQ12" s="258">
        <v>0</v>
      </c>
      <c r="AT12" s="229">
        <v>1875000000</v>
      </c>
      <c r="AV12" s="225"/>
      <c r="AW12" s="229">
        <v>1875000000</v>
      </c>
      <c r="BA12" s="229">
        <v>1875000000</v>
      </c>
      <c r="BC12" s="225"/>
      <c r="BD12" s="229">
        <v>1875000000</v>
      </c>
      <c r="BH12" s="229">
        <v>1875000000</v>
      </c>
      <c r="BJ12" s="221">
        <v>1875000000</v>
      </c>
    </row>
    <row r="13" spans="1:66" ht="15">
      <c r="A13" s="252"/>
      <c r="B13" s="253">
        <v>3</v>
      </c>
      <c r="C13" s="254" t="s">
        <v>227</v>
      </c>
      <c r="D13" s="255">
        <v>2018</v>
      </c>
      <c r="E13" s="256"/>
      <c r="F13" s="237" t="s">
        <v>228</v>
      </c>
      <c r="G13" s="256">
        <v>175000000</v>
      </c>
      <c r="H13" s="256"/>
      <c r="I13" s="256"/>
      <c r="J13" s="257">
        <f t="shared" si="0"/>
        <v>175000000</v>
      </c>
      <c r="K13" s="257">
        <v>0</v>
      </c>
      <c r="L13" s="256"/>
      <c r="M13" s="256"/>
      <c r="N13" s="256"/>
      <c r="O13" s="256"/>
      <c r="P13" s="256">
        <f t="shared" si="1"/>
        <v>175000000</v>
      </c>
      <c r="R13" s="222">
        <f t="shared" si="3"/>
        <v>175000000</v>
      </c>
      <c r="U13" s="222">
        <f t="shared" si="4"/>
        <v>175000000</v>
      </c>
      <c r="V13" s="222">
        <f t="shared" ref="V13:V20" si="8">P13</f>
        <v>175000000</v>
      </c>
      <c r="W13" s="259"/>
      <c r="Y13" s="222">
        <f t="shared" si="5"/>
        <v>175000000</v>
      </c>
      <c r="Z13" s="222">
        <f>V13</f>
        <v>175000000</v>
      </c>
      <c r="AC13" s="222">
        <f t="shared" si="6"/>
        <v>175000000</v>
      </c>
      <c r="AD13" s="222">
        <f>Z13</f>
        <v>175000000</v>
      </c>
      <c r="AH13" s="222">
        <f t="shared" si="7"/>
        <v>175000000</v>
      </c>
      <c r="AM13" s="222">
        <f t="shared" si="2"/>
        <v>175000000</v>
      </c>
      <c r="AN13" s="225">
        <v>2018</v>
      </c>
      <c r="AP13" s="229">
        <v>175000000</v>
      </c>
      <c r="AQ13" s="258">
        <v>0</v>
      </c>
      <c r="AT13" s="229">
        <v>175000000</v>
      </c>
      <c r="AV13" s="225"/>
      <c r="AW13" s="229">
        <v>175000000</v>
      </c>
      <c r="BA13" s="229">
        <v>175000000</v>
      </c>
      <c r="BC13" s="225"/>
      <c r="BD13" s="229">
        <v>175000000</v>
      </c>
      <c r="BH13" s="229">
        <v>175000000</v>
      </c>
      <c r="BJ13" s="221">
        <v>175000000</v>
      </c>
    </row>
    <row r="14" spans="1:66" ht="15">
      <c r="A14" s="252"/>
      <c r="B14" s="253">
        <v>4</v>
      </c>
      <c r="C14" s="254" t="s">
        <v>227</v>
      </c>
      <c r="D14" s="255">
        <v>2018</v>
      </c>
      <c r="E14" s="256"/>
      <c r="F14" s="237" t="s">
        <v>228</v>
      </c>
      <c r="G14" s="256">
        <v>175000000</v>
      </c>
      <c r="H14" s="256"/>
      <c r="I14" s="256"/>
      <c r="J14" s="257">
        <f t="shared" si="0"/>
        <v>175000000</v>
      </c>
      <c r="K14" s="257">
        <v>0</v>
      </c>
      <c r="L14" s="256"/>
      <c r="M14" s="256"/>
      <c r="N14" s="256"/>
      <c r="O14" s="256"/>
      <c r="P14" s="256">
        <f t="shared" si="1"/>
        <v>175000000</v>
      </c>
      <c r="R14" s="222">
        <f t="shared" si="3"/>
        <v>175000000</v>
      </c>
      <c r="U14" s="222">
        <f t="shared" si="4"/>
        <v>175000000</v>
      </c>
      <c r="V14" s="222">
        <f t="shared" si="8"/>
        <v>175000000</v>
      </c>
      <c r="W14" s="259"/>
      <c r="Y14" s="222">
        <f t="shared" si="5"/>
        <v>175000000</v>
      </c>
      <c r="Z14" s="222">
        <f>V14</f>
        <v>175000000</v>
      </c>
      <c r="AC14" s="222">
        <f t="shared" si="6"/>
        <v>175000000</v>
      </c>
      <c r="AD14" s="222">
        <f>Z14</f>
        <v>175000000</v>
      </c>
      <c r="AH14" s="222">
        <f t="shared" si="7"/>
        <v>175000000</v>
      </c>
      <c r="AM14" s="222">
        <f>P14</f>
        <v>175000000</v>
      </c>
      <c r="AN14" s="225">
        <v>2018</v>
      </c>
      <c r="AP14" s="229">
        <v>175000000</v>
      </c>
      <c r="AQ14" s="258">
        <v>0</v>
      </c>
      <c r="AT14" s="229">
        <v>175000000</v>
      </c>
      <c r="AV14" s="225"/>
      <c r="AW14" s="229">
        <v>175000000</v>
      </c>
      <c r="BA14" s="229">
        <v>175000000</v>
      </c>
      <c r="BC14" s="225"/>
      <c r="BD14" s="229">
        <v>175000000</v>
      </c>
      <c r="BH14" s="229">
        <v>175000000</v>
      </c>
      <c r="BJ14" s="229">
        <v>175000000</v>
      </c>
    </row>
    <row r="15" spans="1:66" ht="15">
      <c r="A15" s="252"/>
      <c r="B15" s="253">
        <v>5</v>
      </c>
      <c r="C15" s="254" t="s">
        <v>227</v>
      </c>
      <c r="D15" s="255">
        <v>2019</v>
      </c>
      <c r="E15" s="256"/>
      <c r="F15" s="237" t="s">
        <v>228</v>
      </c>
      <c r="G15" s="256">
        <v>275000000</v>
      </c>
      <c r="H15" s="256"/>
      <c r="I15" s="256"/>
      <c r="J15" s="257">
        <f t="shared" si="0"/>
        <v>275000000</v>
      </c>
      <c r="K15" s="257">
        <v>0</v>
      </c>
      <c r="L15" s="256"/>
      <c r="M15" s="256"/>
      <c r="N15" s="256"/>
      <c r="O15" s="256"/>
      <c r="P15" s="256">
        <f t="shared" si="1"/>
        <v>275000000</v>
      </c>
      <c r="R15" s="222">
        <f t="shared" si="3"/>
        <v>275000000</v>
      </c>
      <c r="U15" s="222">
        <f t="shared" si="4"/>
        <v>275000000</v>
      </c>
      <c r="V15" s="222">
        <f t="shared" si="8"/>
        <v>275000000</v>
      </c>
      <c r="W15" s="259"/>
      <c r="Y15" s="222">
        <f t="shared" si="5"/>
        <v>275000000</v>
      </c>
      <c r="Z15" s="222">
        <f>V15</f>
        <v>275000000</v>
      </c>
      <c r="AC15" s="222">
        <f t="shared" si="6"/>
        <v>275000000</v>
      </c>
      <c r="AD15" s="222">
        <v>0</v>
      </c>
      <c r="AH15" s="222">
        <f t="shared" si="7"/>
        <v>0</v>
      </c>
      <c r="AM15" s="222">
        <f t="shared" si="2"/>
        <v>275000000</v>
      </c>
      <c r="AN15" s="225">
        <v>2019</v>
      </c>
      <c r="AP15" s="229">
        <v>275000000</v>
      </c>
      <c r="AQ15" s="258">
        <v>0</v>
      </c>
      <c r="AT15" s="229">
        <v>275000000</v>
      </c>
      <c r="AV15" s="225"/>
      <c r="AW15" s="229">
        <v>275000000</v>
      </c>
      <c r="BA15" s="229">
        <v>275000000</v>
      </c>
      <c r="BC15" s="225"/>
      <c r="BD15" s="229">
        <v>275000000</v>
      </c>
      <c r="BH15" s="229">
        <v>275000000</v>
      </c>
      <c r="BJ15" s="229">
        <v>275000000</v>
      </c>
    </row>
    <row r="16" spans="1:66" ht="15">
      <c r="A16" s="252"/>
      <c r="B16" s="253">
        <v>6</v>
      </c>
      <c r="C16" s="254" t="s">
        <v>227</v>
      </c>
      <c r="D16" s="255">
        <v>2020</v>
      </c>
      <c r="E16" s="256"/>
      <c r="F16" s="237" t="s">
        <v>228</v>
      </c>
      <c r="G16" s="256">
        <v>380000000</v>
      </c>
      <c r="H16" s="256"/>
      <c r="I16" s="256"/>
      <c r="J16" s="257">
        <f t="shared" si="0"/>
        <v>380000000</v>
      </c>
      <c r="K16" s="257">
        <v>0</v>
      </c>
      <c r="L16" s="256"/>
      <c r="M16" s="256"/>
      <c r="N16" s="256"/>
      <c r="O16" s="256"/>
      <c r="P16" s="256">
        <f t="shared" si="1"/>
        <v>380000000</v>
      </c>
      <c r="R16" s="222">
        <f t="shared" si="3"/>
        <v>380000000</v>
      </c>
      <c r="U16" s="222">
        <f t="shared" si="4"/>
        <v>380000000</v>
      </c>
      <c r="V16" s="222">
        <f t="shared" si="8"/>
        <v>380000000</v>
      </c>
      <c r="W16" s="259"/>
      <c r="Y16" s="222">
        <f t="shared" si="5"/>
        <v>380000000</v>
      </c>
      <c r="Z16" s="222"/>
      <c r="AC16" s="222">
        <f t="shared" si="6"/>
        <v>0</v>
      </c>
      <c r="AD16" s="222"/>
      <c r="AH16" s="222">
        <f t="shared" si="7"/>
        <v>0</v>
      </c>
      <c r="AM16" s="222">
        <f t="shared" si="2"/>
        <v>380000000</v>
      </c>
      <c r="AN16" s="225">
        <v>2020</v>
      </c>
      <c r="AT16" s="229">
        <v>0</v>
      </c>
      <c r="AV16" s="225"/>
      <c r="AW16" s="229">
        <v>380000000</v>
      </c>
      <c r="BA16" s="229">
        <v>380000000</v>
      </c>
      <c r="BC16" s="225"/>
      <c r="BD16" s="229">
        <v>380000000</v>
      </c>
      <c r="BH16" s="229">
        <v>380000000</v>
      </c>
      <c r="BJ16" s="229">
        <v>380000000</v>
      </c>
    </row>
    <row r="17" spans="1:66" ht="15">
      <c r="A17" s="252"/>
      <c r="B17" s="253">
        <v>7</v>
      </c>
      <c r="C17" s="254" t="s">
        <v>227</v>
      </c>
      <c r="D17" s="255">
        <v>2020</v>
      </c>
      <c r="E17" s="256"/>
      <c r="F17" s="237" t="s">
        <v>228</v>
      </c>
      <c r="G17" s="256">
        <v>360000000</v>
      </c>
      <c r="H17" s="256"/>
      <c r="I17" s="256"/>
      <c r="J17" s="257">
        <f t="shared" si="0"/>
        <v>360000000</v>
      </c>
      <c r="K17" s="257">
        <v>0</v>
      </c>
      <c r="L17" s="256"/>
      <c r="M17" s="256"/>
      <c r="N17" s="256"/>
      <c r="O17" s="256"/>
      <c r="P17" s="256">
        <f t="shared" si="1"/>
        <v>360000000</v>
      </c>
      <c r="R17" s="222">
        <f t="shared" si="3"/>
        <v>360000000</v>
      </c>
      <c r="U17" s="222">
        <f t="shared" si="4"/>
        <v>360000000</v>
      </c>
      <c r="V17" s="222">
        <f t="shared" si="8"/>
        <v>360000000</v>
      </c>
      <c r="W17" s="259"/>
      <c r="Y17" s="222">
        <f t="shared" si="5"/>
        <v>360000000</v>
      </c>
      <c r="Z17" s="222"/>
      <c r="AC17" s="222">
        <f t="shared" si="6"/>
        <v>0</v>
      </c>
      <c r="AD17" s="222"/>
      <c r="AH17" s="222">
        <f t="shared" si="7"/>
        <v>0</v>
      </c>
      <c r="AM17" s="222">
        <f t="shared" si="2"/>
        <v>360000000</v>
      </c>
      <c r="AN17" s="225">
        <v>2020</v>
      </c>
      <c r="AT17" s="229">
        <v>0</v>
      </c>
      <c r="AV17" s="225"/>
      <c r="AW17" s="229">
        <v>360000000</v>
      </c>
      <c r="BA17" s="229">
        <v>360000000</v>
      </c>
      <c r="BC17" s="225"/>
      <c r="BD17" s="229">
        <v>360000000</v>
      </c>
      <c r="BH17" s="229">
        <v>360000000</v>
      </c>
      <c r="BJ17" s="229">
        <v>360000000</v>
      </c>
    </row>
    <row r="18" spans="1:66" ht="15">
      <c r="A18" s="252"/>
      <c r="B18" s="253">
        <v>8</v>
      </c>
      <c r="C18" s="254" t="s">
        <v>227</v>
      </c>
      <c r="D18" s="255">
        <v>2020</v>
      </c>
      <c r="E18" s="256"/>
      <c r="F18" s="237" t="s">
        <v>228</v>
      </c>
      <c r="G18" s="256">
        <v>360000000</v>
      </c>
      <c r="H18" s="256"/>
      <c r="I18" s="256"/>
      <c r="J18" s="257">
        <f t="shared" si="0"/>
        <v>360000000</v>
      </c>
      <c r="K18" s="257">
        <v>0</v>
      </c>
      <c r="L18" s="256"/>
      <c r="M18" s="256"/>
      <c r="N18" s="256"/>
      <c r="O18" s="256"/>
      <c r="P18" s="256">
        <f t="shared" si="1"/>
        <v>360000000</v>
      </c>
      <c r="R18" s="222">
        <f t="shared" si="3"/>
        <v>360000000</v>
      </c>
      <c r="U18" s="222">
        <f t="shared" si="4"/>
        <v>360000000</v>
      </c>
      <c r="V18" s="222">
        <f t="shared" si="8"/>
        <v>360000000</v>
      </c>
      <c r="W18" s="259"/>
      <c r="Y18" s="222">
        <f t="shared" si="5"/>
        <v>360000000</v>
      </c>
      <c r="Z18" s="222"/>
      <c r="AC18" s="222">
        <f t="shared" si="6"/>
        <v>0</v>
      </c>
      <c r="AD18" s="222"/>
      <c r="AH18" s="222">
        <f t="shared" si="7"/>
        <v>0</v>
      </c>
      <c r="AM18" s="222">
        <f t="shared" si="2"/>
        <v>360000000</v>
      </c>
      <c r="AN18" s="225">
        <v>2020</v>
      </c>
      <c r="AT18" s="229">
        <v>0</v>
      </c>
      <c r="AV18" s="225"/>
      <c r="AW18" s="229">
        <v>360000000</v>
      </c>
      <c r="BA18" s="229">
        <v>360000000</v>
      </c>
      <c r="BC18" s="225"/>
      <c r="BD18" s="229">
        <v>360000000</v>
      </c>
      <c r="BH18" s="229">
        <v>360000000</v>
      </c>
      <c r="BJ18" s="229">
        <v>360000000</v>
      </c>
    </row>
    <row r="19" spans="1:66" ht="15">
      <c r="A19" s="252"/>
      <c r="B19" s="253">
        <v>9</v>
      </c>
      <c r="C19" s="254" t="s">
        <v>227</v>
      </c>
      <c r="D19" s="255">
        <v>2020</v>
      </c>
      <c r="E19" s="256"/>
      <c r="F19" s="237" t="s">
        <v>228</v>
      </c>
      <c r="G19" s="256">
        <v>340000000</v>
      </c>
      <c r="H19" s="256"/>
      <c r="I19" s="256"/>
      <c r="J19" s="257">
        <f t="shared" si="0"/>
        <v>340000000</v>
      </c>
      <c r="K19" s="257">
        <v>0</v>
      </c>
      <c r="L19" s="256"/>
      <c r="M19" s="256"/>
      <c r="N19" s="256"/>
      <c r="O19" s="256"/>
      <c r="P19" s="256">
        <f t="shared" si="1"/>
        <v>340000000</v>
      </c>
      <c r="R19" s="222">
        <f t="shared" si="3"/>
        <v>340000000</v>
      </c>
      <c r="U19" s="222">
        <f t="shared" si="4"/>
        <v>340000000</v>
      </c>
      <c r="V19" s="222">
        <f t="shared" si="8"/>
        <v>340000000</v>
      </c>
      <c r="W19" s="259"/>
      <c r="Y19" s="222">
        <f t="shared" si="5"/>
        <v>340000000</v>
      </c>
      <c r="Z19" s="222"/>
      <c r="AC19" s="222">
        <f t="shared" si="6"/>
        <v>0</v>
      </c>
      <c r="AD19" s="222"/>
      <c r="AH19" s="222">
        <f t="shared" si="7"/>
        <v>0</v>
      </c>
      <c r="AM19" s="222">
        <f t="shared" si="2"/>
        <v>340000000</v>
      </c>
      <c r="AN19" s="225">
        <v>2020</v>
      </c>
      <c r="AT19" s="229">
        <v>0</v>
      </c>
      <c r="AV19" s="225"/>
      <c r="AW19" s="229">
        <v>340000000</v>
      </c>
      <c r="BA19" s="229">
        <v>340000000</v>
      </c>
      <c r="BC19" s="225"/>
      <c r="BD19" s="229">
        <v>340000000</v>
      </c>
      <c r="BH19" s="229">
        <v>340000000</v>
      </c>
      <c r="BJ19" s="229">
        <v>340000000</v>
      </c>
    </row>
    <row r="20" spans="1:66" ht="15">
      <c r="A20" s="252"/>
      <c r="B20" s="253">
        <v>10</v>
      </c>
      <c r="C20" s="254" t="s">
        <v>227</v>
      </c>
      <c r="D20" s="255">
        <v>2020</v>
      </c>
      <c r="E20" s="256"/>
      <c r="F20" s="237" t="s">
        <v>228</v>
      </c>
      <c r="G20" s="256">
        <v>360000000</v>
      </c>
      <c r="H20" s="256"/>
      <c r="I20" s="256"/>
      <c r="J20" s="257">
        <f t="shared" si="0"/>
        <v>360000000</v>
      </c>
      <c r="K20" s="257">
        <v>0</v>
      </c>
      <c r="L20" s="256"/>
      <c r="M20" s="256"/>
      <c r="N20" s="256"/>
      <c r="O20" s="256"/>
      <c r="P20" s="256">
        <f t="shared" si="1"/>
        <v>360000000</v>
      </c>
      <c r="R20" s="222">
        <f t="shared" si="3"/>
        <v>360000000</v>
      </c>
      <c r="U20" s="222">
        <f t="shared" si="4"/>
        <v>360000000</v>
      </c>
      <c r="V20" s="222">
        <f t="shared" si="8"/>
        <v>360000000</v>
      </c>
      <c r="W20" s="259"/>
      <c r="Y20" s="222">
        <f t="shared" si="5"/>
        <v>360000000</v>
      </c>
      <c r="Z20" s="222"/>
      <c r="AC20" s="222">
        <f t="shared" si="6"/>
        <v>0</v>
      </c>
      <c r="AD20" s="222"/>
      <c r="AH20" s="222">
        <f t="shared" si="7"/>
        <v>0</v>
      </c>
      <c r="AM20" s="222">
        <f t="shared" si="2"/>
        <v>360000000</v>
      </c>
      <c r="AN20" s="225">
        <v>2020</v>
      </c>
      <c r="AT20" s="229">
        <v>0</v>
      </c>
      <c r="AV20" s="225"/>
      <c r="AW20" s="229">
        <v>360000000</v>
      </c>
      <c r="BA20" s="229">
        <v>360000000</v>
      </c>
      <c r="BC20" s="225"/>
      <c r="BD20" s="229">
        <v>360000000</v>
      </c>
      <c r="BH20" s="229">
        <v>360000000</v>
      </c>
      <c r="BJ20" s="229">
        <v>360000000</v>
      </c>
    </row>
    <row r="21" spans="1:66">
      <c r="A21" s="252"/>
      <c r="B21" s="252"/>
      <c r="C21" s="260" t="s">
        <v>229</v>
      </c>
      <c r="D21" s="260"/>
      <c r="E21" s="256"/>
      <c r="F21" s="237"/>
      <c r="G21" s="249">
        <f>SUM(G11:G20)</f>
        <v>5725000000</v>
      </c>
      <c r="H21" s="249">
        <f>SUM(H11:H20)</f>
        <v>0</v>
      </c>
      <c r="I21" s="249">
        <f>SUM(I11:I20)</f>
        <v>0</v>
      </c>
      <c r="J21" s="249">
        <f>SUM(J11:J20)</f>
        <v>5725000000</v>
      </c>
      <c r="K21" s="249">
        <f>SUM(K11:K20)</f>
        <v>0</v>
      </c>
      <c r="L21" s="249"/>
      <c r="M21" s="249">
        <f>SUM(M11:M20)</f>
        <v>0</v>
      </c>
      <c r="N21" s="249">
        <f>SUM(N11:N20)</f>
        <v>0</v>
      </c>
      <c r="O21" s="249">
        <f>SUM(O11:O20)</f>
        <v>0</v>
      </c>
      <c r="P21" s="249">
        <f>SUM(P11:P20)</f>
        <v>5725000000</v>
      </c>
      <c r="Q21" s="218"/>
      <c r="R21" s="249">
        <f>SUM(R11:R20)</f>
        <v>5725000000</v>
      </c>
      <c r="S21" s="249">
        <f>SUM(S11:S20)</f>
        <v>0</v>
      </c>
      <c r="T21" s="249">
        <f t="shared" ref="T21:Y21" si="9">SUM(T11:T20)</f>
        <v>0</v>
      </c>
      <c r="U21" s="249">
        <f t="shared" si="9"/>
        <v>5725000000</v>
      </c>
      <c r="V21" s="249">
        <f t="shared" si="9"/>
        <v>5725000000</v>
      </c>
      <c r="W21" s="249">
        <f t="shared" si="9"/>
        <v>0</v>
      </c>
      <c r="X21" s="249">
        <f>SUM(X11:X20)</f>
        <v>0</v>
      </c>
      <c r="Y21" s="249">
        <f t="shared" si="9"/>
        <v>5725000000</v>
      </c>
      <c r="Z21" s="249">
        <f>SUM(Z11:Z20)</f>
        <v>3925000000</v>
      </c>
      <c r="AA21" s="249">
        <f>SUM(AA11:AA20)</f>
        <v>0</v>
      </c>
      <c r="AB21" s="249">
        <f>SUM(AB11:AB20)</f>
        <v>0</v>
      </c>
      <c r="AC21" s="249">
        <f t="shared" ref="AC21" si="10">SUM(AC11:AC20)</f>
        <v>3925000000</v>
      </c>
      <c r="AD21" s="249">
        <f>SUM(AD11:AD20)</f>
        <v>3650000000</v>
      </c>
      <c r="AE21" s="249">
        <f>SUM(AE11:AE20)</f>
        <v>0</v>
      </c>
      <c r="AF21" s="249">
        <f>SUM(AF11:AF20)</f>
        <v>0</v>
      </c>
      <c r="AG21" s="249">
        <f>SUM(AG11:AG20)</f>
        <v>0</v>
      </c>
      <c r="AH21" s="249">
        <f t="shared" ref="AH21" si="11">SUM(AH11:AH20)</f>
        <v>3650000000</v>
      </c>
      <c r="AL21" s="249">
        <f>SUM(AL11:AL20)</f>
        <v>0</v>
      </c>
      <c r="AM21" s="249">
        <f>SUM(AM11:AM20)</f>
        <v>5725000000</v>
      </c>
      <c r="AP21" s="229">
        <v>3925000000</v>
      </c>
      <c r="AQ21" s="261">
        <f>SUM(AQ11:AQ15)</f>
        <v>0</v>
      </c>
      <c r="AR21" s="229">
        <f>SUM(AR11:AR15)</f>
        <v>0</v>
      </c>
      <c r="AS21" s="229">
        <f t="shared" ref="AS21:AT21" si="12">SUM(AS11:AS15)</f>
        <v>0</v>
      </c>
      <c r="AT21" s="229">
        <f t="shared" si="12"/>
        <v>3925000000</v>
      </c>
      <c r="AU21" s="229"/>
      <c r="AV21" s="225"/>
      <c r="AW21" s="229">
        <v>5725000000</v>
      </c>
      <c r="AY21" s="229">
        <v>0</v>
      </c>
      <c r="AZ21" s="229">
        <v>0</v>
      </c>
      <c r="BA21" s="229">
        <v>5725000000</v>
      </c>
      <c r="BC21" s="225"/>
      <c r="BD21" s="229">
        <v>5725000000</v>
      </c>
      <c r="BF21" s="229">
        <v>0</v>
      </c>
      <c r="BG21" s="229">
        <v>0</v>
      </c>
      <c r="BH21" s="229">
        <v>5725000000</v>
      </c>
      <c r="BJ21" s="229">
        <v>5725000000</v>
      </c>
    </row>
    <row r="22" spans="1:66">
      <c r="A22" s="262" t="s">
        <v>230</v>
      </c>
      <c r="B22" s="262"/>
      <c r="C22" s="252"/>
      <c r="D22" s="252"/>
      <c r="E22" s="256"/>
      <c r="F22" s="237"/>
      <c r="G22" s="256"/>
      <c r="H22" s="256"/>
      <c r="I22" s="256"/>
      <c r="J22" s="256"/>
      <c r="K22" s="257"/>
      <c r="L22" s="256"/>
      <c r="M22" s="256"/>
      <c r="N22" s="256"/>
      <c r="O22" s="256"/>
      <c r="P22" s="256"/>
      <c r="R22" s="225"/>
      <c r="W22" s="222"/>
      <c r="AA22" s="222"/>
      <c r="AF22" s="222"/>
      <c r="AV22" s="225"/>
      <c r="BC22" s="225"/>
    </row>
    <row r="23" spans="1:66" ht="15">
      <c r="A23" s="253"/>
      <c r="B23" s="253">
        <v>1</v>
      </c>
      <c r="C23" s="254" t="s">
        <v>231</v>
      </c>
      <c r="D23" s="255">
        <v>2010</v>
      </c>
      <c r="E23" s="256">
        <v>776</v>
      </c>
      <c r="F23" s="237" t="s">
        <v>228</v>
      </c>
      <c r="G23" s="257">
        <v>1545792000</v>
      </c>
      <c r="H23" s="257">
        <v>0</v>
      </c>
      <c r="I23" s="257">
        <v>1545792000</v>
      </c>
      <c r="J23" s="257">
        <f>G23+H23-I23</f>
        <v>0</v>
      </c>
      <c r="K23" s="257">
        <f>T23</f>
        <v>772896000</v>
      </c>
      <c r="L23" s="263">
        <v>0.05</v>
      </c>
      <c r="M23" s="256">
        <f>J23*L23</f>
        <v>0</v>
      </c>
      <c r="N23" s="257">
        <f>K23</f>
        <v>772896000</v>
      </c>
      <c r="O23" s="257">
        <f>K23+M23-N23</f>
        <v>0</v>
      </c>
      <c r="P23" s="256">
        <f>J23-O23</f>
        <v>0</v>
      </c>
      <c r="R23" s="222">
        <f>G23</f>
        <v>1545792000</v>
      </c>
      <c r="S23" s="222">
        <f>L23*R23</f>
        <v>77289600</v>
      </c>
      <c r="T23" s="222">
        <f>S23+X23</f>
        <v>772896000</v>
      </c>
      <c r="U23" s="222">
        <f>R23-T23</f>
        <v>772896000</v>
      </c>
      <c r="V23" s="222">
        <f>G23</f>
        <v>1545792000</v>
      </c>
      <c r="W23" s="222">
        <f>L23*V23</f>
        <v>77289600</v>
      </c>
      <c r="X23" s="222">
        <f>W23+AB23</f>
        <v>695606400</v>
      </c>
      <c r="Y23" s="222">
        <f>V23-X23</f>
        <v>850185600</v>
      </c>
      <c r="Z23" s="222">
        <f t="shared" ref="Z23:Z48" si="13">G23</f>
        <v>1545792000</v>
      </c>
      <c r="AA23" s="222">
        <f t="shared" ref="AA23:AA48" si="14">Z23*L23</f>
        <v>77289600</v>
      </c>
      <c r="AB23" s="222">
        <f>AA23+AG23</f>
        <v>618316800</v>
      </c>
      <c r="AC23" s="222">
        <f>Z23-AB23</f>
        <v>927475200</v>
      </c>
      <c r="AD23" s="222">
        <f>Z23</f>
        <v>1545792000</v>
      </c>
      <c r="AE23" s="222">
        <v>463737600</v>
      </c>
      <c r="AF23" s="222">
        <f>L23*AD23</f>
        <v>77289600</v>
      </c>
      <c r="AG23" s="222">
        <f>AE23+AF23</f>
        <v>541027200</v>
      </c>
      <c r="AH23" s="222">
        <f>AD23-AG23</f>
        <v>1004764800</v>
      </c>
      <c r="AI23" s="222">
        <f t="shared" ref="AI23:AI29" si="15">AB23</f>
        <v>618316800</v>
      </c>
      <c r="AJ23" s="255">
        <v>2010</v>
      </c>
      <c r="AL23" s="229">
        <f t="shared" ref="AL23:AL28" si="16">Z23*L23*7</f>
        <v>541027200</v>
      </c>
      <c r="AM23" s="222">
        <f t="shared" ref="AM23:AM49" si="17">P23</f>
        <v>0</v>
      </c>
      <c r="AN23" s="225">
        <f t="shared" ref="AN23:AN49" si="18">D23</f>
        <v>2010</v>
      </c>
      <c r="AP23" s="229">
        <v>1545792000</v>
      </c>
      <c r="AQ23" s="258">
        <v>0.05</v>
      </c>
      <c r="AR23" s="229">
        <f>AP23*AQ23</f>
        <v>77289600</v>
      </c>
      <c r="AS23" s="229">
        <f>AR23+AG23</f>
        <v>618316800</v>
      </c>
      <c r="AT23" s="229">
        <f>AP23-AS23</f>
        <v>927475200</v>
      </c>
      <c r="AV23" s="255">
        <v>2010</v>
      </c>
      <c r="AW23" s="229">
        <v>1545792000</v>
      </c>
      <c r="AX23" s="258">
        <v>0.05</v>
      </c>
      <c r="AY23" s="229">
        <f>AW23*AX23</f>
        <v>77289600</v>
      </c>
      <c r="AZ23" s="229">
        <f>AY23+AS23</f>
        <v>695606400</v>
      </c>
      <c r="BA23" s="229">
        <f>AW23-AZ23</f>
        <v>850185600</v>
      </c>
      <c r="BC23" s="255">
        <v>2010</v>
      </c>
      <c r="BD23" s="229">
        <v>1545792000</v>
      </c>
      <c r="BE23" s="258">
        <v>0.05</v>
      </c>
      <c r="BF23" s="229">
        <f>BD23*BE23</f>
        <v>77289600</v>
      </c>
      <c r="BG23" s="229">
        <f>BF23+AZ23</f>
        <v>772896000</v>
      </c>
      <c r="BH23" s="229">
        <f>BD23-BG23</f>
        <v>772896000</v>
      </c>
      <c r="BJ23" s="229">
        <v>1545792000</v>
      </c>
      <c r="BK23" s="258">
        <v>0.05</v>
      </c>
      <c r="BL23" s="229">
        <f>BJ23*BK23</f>
        <v>77289600</v>
      </c>
      <c r="BM23" s="229">
        <f>BL23+BF23</f>
        <v>154579200</v>
      </c>
      <c r="BN23" s="229">
        <f>BJ23-BM23</f>
        <v>1391212800</v>
      </c>
    </row>
    <row r="24" spans="1:66" ht="15">
      <c r="A24" s="253"/>
      <c r="B24" s="253">
        <v>2</v>
      </c>
      <c r="C24" s="254" t="s">
        <v>232</v>
      </c>
      <c r="D24" s="255">
        <v>2010</v>
      </c>
      <c r="E24" s="256">
        <v>365</v>
      </c>
      <c r="F24" s="237" t="s">
        <v>228</v>
      </c>
      <c r="G24" s="257">
        <v>962140000</v>
      </c>
      <c r="H24" s="257"/>
      <c r="I24" s="257">
        <v>962140000</v>
      </c>
      <c r="J24" s="257">
        <f t="shared" ref="J24:J48" si="19">G24+H24-I24</f>
        <v>0</v>
      </c>
      <c r="K24" s="257">
        <f t="shared" ref="K24:K48" si="20">T24</f>
        <v>481070000</v>
      </c>
      <c r="L24" s="263">
        <v>0.05</v>
      </c>
      <c r="M24" s="256">
        <f t="shared" ref="M24:M48" si="21">J24*L24</f>
        <v>0</v>
      </c>
      <c r="N24" s="257">
        <f t="shared" ref="N24:N27" si="22">K24</f>
        <v>481070000</v>
      </c>
      <c r="O24" s="257">
        <f t="shared" ref="O24:O48" si="23">K24+M24-N24</f>
        <v>0</v>
      </c>
      <c r="P24" s="256">
        <f t="shared" ref="P24:P48" si="24">J24-O24</f>
        <v>0</v>
      </c>
      <c r="R24" s="222">
        <f t="shared" ref="R24:R48" si="25">G24</f>
        <v>962140000</v>
      </c>
      <c r="S24" s="222">
        <f t="shared" ref="S24:S48" si="26">L24*R24</f>
        <v>48107000</v>
      </c>
      <c r="T24" s="222">
        <f t="shared" ref="T24:T48" si="27">S24+X24</f>
        <v>481070000</v>
      </c>
      <c r="U24" s="222">
        <f t="shared" ref="U24:U49" si="28">R24-T24</f>
        <v>481070000</v>
      </c>
      <c r="V24" s="222">
        <f t="shared" ref="V24:V48" si="29">G24</f>
        <v>962140000</v>
      </c>
      <c r="W24" s="222">
        <f t="shared" ref="W24:W48" si="30">L24*V24</f>
        <v>48107000</v>
      </c>
      <c r="X24" s="222">
        <f t="shared" ref="X24:X48" si="31">W24+AB24</f>
        <v>432963000</v>
      </c>
      <c r="Y24" s="222">
        <f t="shared" ref="Y24:Y49" si="32">V24-X24</f>
        <v>529177000</v>
      </c>
      <c r="Z24" s="222">
        <f t="shared" si="13"/>
        <v>962140000</v>
      </c>
      <c r="AA24" s="222">
        <f t="shared" si="14"/>
        <v>48107000</v>
      </c>
      <c r="AB24" s="222">
        <f>AA24+AG24</f>
        <v>384856000</v>
      </c>
      <c r="AC24" s="222">
        <f t="shared" ref="AC24:AC49" si="33">Z24-AB24</f>
        <v>577284000</v>
      </c>
      <c r="AD24" s="222">
        <f t="shared" ref="AD24:AD29" si="34">Z24</f>
        <v>962140000</v>
      </c>
      <c r="AE24" s="222">
        <v>288642000</v>
      </c>
      <c r="AF24" s="222">
        <f t="shared" ref="AF24:AF29" si="35">L24*AD24</f>
        <v>48107000</v>
      </c>
      <c r="AG24" s="222">
        <f t="shared" ref="AG24:AG29" si="36">AE24+AF24</f>
        <v>336749000</v>
      </c>
      <c r="AH24" s="222">
        <f t="shared" ref="AH24:AH49" si="37">AD24-AG24</f>
        <v>625391000</v>
      </c>
      <c r="AI24" s="222">
        <f t="shared" si="15"/>
        <v>384856000</v>
      </c>
      <c r="AJ24" s="255">
        <v>2010</v>
      </c>
      <c r="AL24" s="229">
        <f t="shared" si="16"/>
        <v>336749000</v>
      </c>
      <c r="AM24" s="222">
        <f t="shared" si="17"/>
        <v>0</v>
      </c>
      <c r="AN24" s="225">
        <f t="shared" si="18"/>
        <v>2010</v>
      </c>
      <c r="AP24" s="229">
        <v>962140000</v>
      </c>
      <c r="AQ24" s="258">
        <v>0.05</v>
      </c>
      <c r="AR24" s="229">
        <f t="shared" ref="AR24:AR48" si="38">AP24*AQ24</f>
        <v>48107000</v>
      </c>
      <c r="AS24" s="229">
        <f t="shared" ref="AS24:AS48" si="39">AR24+AG24</f>
        <v>384856000</v>
      </c>
      <c r="AT24" s="229">
        <f t="shared" ref="AT24:AT49" si="40">AP24-AS24</f>
        <v>577284000</v>
      </c>
      <c r="AV24" s="255">
        <v>2010</v>
      </c>
      <c r="AW24" s="229">
        <v>962140000</v>
      </c>
      <c r="AX24" s="258">
        <v>0.05</v>
      </c>
      <c r="AY24" s="229">
        <f t="shared" ref="AY24:AY48" si="41">AW24*AX24</f>
        <v>48107000</v>
      </c>
      <c r="AZ24" s="229">
        <f t="shared" ref="AZ24:AZ48" si="42">AY24+AS24</f>
        <v>432963000</v>
      </c>
      <c r="BA24" s="229">
        <f t="shared" ref="BA24:BA49" si="43">AW24-AZ24</f>
        <v>529177000</v>
      </c>
      <c r="BC24" s="255">
        <v>2010</v>
      </c>
      <c r="BD24" s="229">
        <v>962140000</v>
      </c>
      <c r="BE24" s="258">
        <v>0.05</v>
      </c>
      <c r="BF24" s="229">
        <f t="shared" ref="BF24" si="44">BD24*BE24</f>
        <v>48107000</v>
      </c>
      <c r="BG24" s="229">
        <f>BF24+AZ24</f>
        <v>481070000</v>
      </c>
      <c r="BH24" s="229">
        <f t="shared" ref="BH24:BH49" si="45">BD24-BG24</f>
        <v>481070000</v>
      </c>
      <c r="BJ24" s="229">
        <v>962140000</v>
      </c>
      <c r="BK24" s="258">
        <v>0.05</v>
      </c>
      <c r="BL24" s="229">
        <f t="shared" ref="BL24" si="46">BJ24*BK24</f>
        <v>48107000</v>
      </c>
      <c r="BM24" s="229">
        <f>BL24+BF24</f>
        <v>96214000</v>
      </c>
      <c r="BN24" s="229">
        <f t="shared" ref="BN24:BN49" si="47">BJ24-BM24</f>
        <v>865926000</v>
      </c>
    </row>
    <row r="25" spans="1:66" ht="15">
      <c r="A25" s="253"/>
      <c r="B25" s="253">
        <v>3</v>
      </c>
      <c r="C25" s="254" t="s">
        <v>233</v>
      </c>
      <c r="D25" s="255">
        <v>2010</v>
      </c>
      <c r="E25" s="256">
        <v>230</v>
      </c>
      <c r="F25" s="237" t="s">
        <v>228</v>
      </c>
      <c r="G25" s="257">
        <v>123510000</v>
      </c>
      <c r="H25" s="257"/>
      <c r="I25" s="257">
        <v>123510000</v>
      </c>
      <c r="J25" s="257">
        <f t="shared" si="19"/>
        <v>0</v>
      </c>
      <c r="K25" s="257">
        <f t="shared" si="20"/>
        <v>61755000</v>
      </c>
      <c r="L25" s="263">
        <v>0.05</v>
      </c>
      <c r="M25" s="256">
        <f t="shared" si="21"/>
        <v>0</v>
      </c>
      <c r="N25" s="257">
        <f t="shared" si="22"/>
        <v>61755000</v>
      </c>
      <c r="O25" s="257">
        <f t="shared" si="23"/>
        <v>0</v>
      </c>
      <c r="P25" s="256">
        <f t="shared" si="24"/>
        <v>0</v>
      </c>
      <c r="R25" s="222">
        <f t="shared" si="25"/>
        <v>123510000</v>
      </c>
      <c r="S25" s="222">
        <f t="shared" si="26"/>
        <v>6175500</v>
      </c>
      <c r="T25" s="222">
        <f t="shared" si="27"/>
        <v>61755000</v>
      </c>
      <c r="U25" s="222">
        <f t="shared" si="28"/>
        <v>61755000</v>
      </c>
      <c r="V25" s="222">
        <f t="shared" si="29"/>
        <v>123510000</v>
      </c>
      <c r="W25" s="222">
        <f t="shared" si="30"/>
        <v>6175500</v>
      </c>
      <c r="X25" s="222">
        <f t="shared" si="31"/>
        <v>55579500</v>
      </c>
      <c r="Y25" s="222">
        <f t="shared" si="32"/>
        <v>67930500</v>
      </c>
      <c r="Z25" s="222">
        <f t="shared" si="13"/>
        <v>123510000</v>
      </c>
      <c r="AA25" s="222">
        <f t="shared" si="14"/>
        <v>6175500</v>
      </c>
      <c r="AB25" s="222">
        <f t="shared" ref="AB25:AB38" si="48">AA25+AG25</f>
        <v>49404000</v>
      </c>
      <c r="AC25" s="222">
        <f t="shared" si="33"/>
        <v>74106000</v>
      </c>
      <c r="AD25" s="222">
        <f t="shared" si="34"/>
        <v>123510000</v>
      </c>
      <c r="AE25" s="222">
        <v>37053000</v>
      </c>
      <c r="AF25" s="222">
        <f t="shared" si="35"/>
        <v>6175500</v>
      </c>
      <c r="AG25" s="222">
        <f t="shared" si="36"/>
        <v>43228500</v>
      </c>
      <c r="AH25" s="222">
        <f t="shared" si="37"/>
        <v>80281500</v>
      </c>
      <c r="AI25" s="222">
        <f t="shared" si="15"/>
        <v>49404000</v>
      </c>
      <c r="AJ25" s="255">
        <v>2010</v>
      </c>
      <c r="AL25" s="229">
        <f t="shared" si="16"/>
        <v>43228500</v>
      </c>
      <c r="AM25" s="222">
        <f t="shared" si="17"/>
        <v>0</v>
      </c>
      <c r="AN25" s="225">
        <f t="shared" si="18"/>
        <v>2010</v>
      </c>
      <c r="AP25" s="229">
        <v>123510000</v>
      </c>
      <c r="AQ25" s="258">
        <v>0.05</v>
      </c>
      <c r="AR25" s="229">
        <f t="shared" si="38"/>
        <v>6175500</v>
      </c>
      <c r="AS25" s="229">
        <f t="shared" si="39"/>
        <v>49404000</v>
      </c>
      <c r="AT25" s="229">
        <f t="shared" si="40"/>
        <v>74106000</v>
      </c>
      <c r="AV25" s="255">
        <v>2010</v>
      </c>
      <c r="AW25" s="229">
        <v>123510000</v>
      </c>
      <c r="AX25" s="258">
        <v>0.05</v>
      </c>
      <c r="AY25" s="229">
        <f>AW25*AX25</f>
        <v>6175500</v>
      </c>
      <c r="AZ25" s="229">
        <f t="shared" si="42"/>
        <v>55579500</v>
      </c>
      <c r="BA25" s="229">
        <f t="shared" si="43"/>
        <v>67930500</v>
      </c>
      <c r="BC25" s="255">
        <v>2010</v>
      </c>
      <c r="BD25" s="229">
        <v>123510000</v>
      </c>
      <c r="BE25" s="258">
        <v>0.05</v>
      </c>
      <c r="BF25" s="229">
        <f>BD25*BE25</f>
        <v>6175500</v>
      </c>
      <c r="BG25" s="229">
        <f t="shared" ref="BG25:BG48" si="49">BF25+AZ25</f>
        <v>61755000</v>
      </c>
      <c r="BH25" s="229">
        <f t="shared" si="45"/>
        <v>61755000</v>
      </c>
      <c r="BJ25" s="229">
        <v>123510000</v>
      </c>
      <c r="BK25" s="258">
        <v>0.05</v>
      </c>
      <c r="BL25" s="229">
        <f>BJ25*BK25</f>
        <v>6175500</v>
      </c>
      <c r="BM25" s="229">
        <f t="shared" ref="BM25:BM48" si="50">BL25+BF25</f>
        <v>12351000</v>
      </c>
      <c r="BN25" s="229">
        <f t="shared" si="47"/>
        <v>111159000</v>
      </c>
    </row>
    <row r="26" spans="1:66" ht="15">
      <c r="A26" s="253"/>
      <c r="B26" s="253">
        <v>4</v>
      </c>
      <c r="C26" s="254" t="s">
        <v>234</v>
      </c>
      <c r="D26" s="255">
        <v>2010</v>
      </c>
      <c r="E26" s="256">
        <v>250</v>
      </c>
      <c r="F26" s="237" t="s">
        <v>228</v>
      </c>
      <c r="G26" s="257">
        <v>528750000</v>
      </c>
      <c r="H26" s="257"/>
      <c r="I26" s="257">
        <v>528750000</v>
      </c>
      <c r="J26" s="257">
        <f t="shared" si="19"/>
        <v>0</v>
      </c>
      <c r="K26" s="257">
        <f t="shared" si="20"/>
        <v>264375000</v>
      </c>
      <c r="L26" s="263">
        <v>0.05</v>
      </c>
      <c r="M26" s="256">
        <f t="shared" si="21"/>
        <v>0</v>
      </c>
      <c r="N26" s="257">
        <f t="shared" si="22"/>
        <v>264375000</v>
      </c>
      <c r="O26" s="257">
        <f t="shared" si="23"/>
        <v>0</v>
      </c>
      <c r="P26" s="256">
        <f t="shared" si="24"/>
        <v>0</v>
      </c>
      <c r="R26" s="222">
        <f t="shared" si="25"/>
        <v>528750000</v>
      </c>
      <c r="S26" s="222">
        <f t="shared" si="26"/>
        <v>26437500</v>
      </c>
      <c r="T26" s="222">
        <f t="shared" si="27"/>
        <v>264375000</v>
      </c>
      <c r="U26" s="222">
        <f t="shared" si="28"/>
        <v>264375000</v>
      </c>
      <c r="V26" s="222">
        <f t="shared" si="29"/>
        <v>528750000</v>
      </c>
      <c r="W26" s="222">
        <f t="shared" si="30"/>
        <v>26437500</v>
      </c>
      <c r="X26" s="222">
        <f t="shared" si="31"/>
        <v>237937500</v>
      </c>
      <c r="Y26" s="222">
        <f t="shared" si="32"/>
        <v>290812500</v>
      </c>
      <c r="Z26" s="222">
        <f t="shared" si="13"/>
        <v>528750000</v>
      </c>
      <c r="AA26" s="222">
        <f t="shared" si="14"/>
        <v>26437500</v>
      </c>
      <c r="AB26" s="222">
        <f t="shared" si="48"/>
        <v>211500000</v>
      </c>
      <c r="AC26" s="222">
        <f t="shared" si="33"/>
        <v>317250000</v>
      </c>
      <c r="AD26" s="222">
        <f t="shared" si="34"/>
        <v>528750000</v>
      </c>
      <c r="AE26" s="222">
        <v>158625000</v>
      </c>
      <c r="AF26" s="222">
        <f t="shared" si="35"/>
        <v>26437500</v>
      </c>
      <c r="AG26" s="222">
        <f t="shared" si="36"/>
        <v>185062500</v>
      </c>
      <c r="AH26" s="222">
        <f t="shared" si="37"/>
        <v>343687500</v>
      </c>
      <c r="AI26" s="222">
        <f t="shared" si="15"/>
        <v>211500000</v>
      </c>
      <c r="AJ26" s="255">
        <v>2010</v>
      </c>
      <c r="AL26" s="229">
        <f t="shared" si="16"/>
        <v>185062500</v>
      </c>
      <c r="AM26" s="222">
        <f t="shared" si="17"/>
        <v>0</v>
      </c>
      <c r="AN26" s="225">
        <f t="shared" si="18"/>
        <v>2010</v>
      </c>
      <c r="AP26" s="229">
        <v>528750000</v>
      </c>
      <c r="AQ26" s="258">
        <v>0.05</v>
      </c>
      <c r="AR26" s="229">
        <f t="shared" si="38"/>
        <v>26437500</v>
      </c>
      <c r="AS26" s="229">
        <f t="shared" si="39"/>
        <v>211500000</v>
      </c>
      <c r="AT26" s="229">
        <f t="shared" si="40"/>
        <v>317250000</v>
      </c>
      <c r="AV26" s="255">
        <v>2010</v>
      </c>
      <c r="AW26" s="229">
        <v>528750000</v>
      </c>
      <c r="AX26" s="258">
        <v>0.05</v>
      </c>
      <c r="AY26" s="229">
        <f t="shared" si="41"/>
        <v>26437500</v>
      </c>
      <c r="AZ26" s="229">
        <f t="shared" si="42"/>
        <v>237937500</v>
      </c>
      <c r="BA26" s="229">
        <f t="shared" si="43"/>
        <v>290812500</v>
      </c>
      <c r="BC26" s="255">
        <v>2010</v>
      </c>
      <c r="BD26" s="229">
        <v>528750000</v>
      </c>
      <c r="BE26" s="258">
        <v>0.05</v>
      </c>
      <c r="BF26" s="229">
        <f t="shared" ref="BF26:BF48" si="51">BD26*BE26</f>
        <v>26437500</v>
      </c>
      <c r="BG26" s="229">
        <f t="shared" si="49"/>
        <v>264375000</v>
      </c>
      <c r="BH26" s="229">
        <f t="shared" si="45"/>
        <v>264375000</v>
      </c>
      <c r="BJ26" s="229">
        <v>528750000</v>
      </c>
      <c r="BK26" s="258">
        <v>0.05</v>
      </c>
      <c r="BL26" s="229">
        <f t="shared" ref="BL26:BL48" si="52">BJ26*BK26</f>
        <v>26437500</v>
      </c>
      <c r="BM26" s="229">
        <f t="shared" si="50"/>
        <v>52875000</v>
      </c>
      <c r="BN26" s="229">
        <f t="shared" si="47"/>
        <v>475875000</v>
      </c>
    </row>
    <row r="27" spans="1:66" ht="15">
      <c r="A27" s="253"/>
      <c r="B27" s="253">
        <v>5</v>
      </c>
      <c r="C27" s="254" t="s">
        <v>235</v>
      </c>
      <c r="D27" s="255">
        <v>2010</v>
      </c>
      <c r="E27" s="256">
        <v>230</v>
      </c>
      <c r="F27" s="237" t="s">
        <v>228</v>
      </c>
      <c r="G27" s="257">
        <v>122500000</v>
      </c>
      <c r="H27" s="257"/>
      <c r="I27" s="257">
        <v>122500000</v>
      </c>
      <c r="J27" s="257">
        <f t="shared" si="19"/>
        <v>0</v>
      </c>
      <c r="K27" s="257">
        <f t="shared" si="20"/>
        <v>61250000</v>
      </c>
      <c r="L27" s="263">
        <v>0.05</v>
      </c>
      <c r="M27" s="256">
        <f t="shared" si="21"/>
        <v>0</v>
      </c>
      <c r="N27" s="257">
        <f t="shared" si="22"/>
        <v>61250000</v>
      </c>
      <c r="O27" s="257">
        <f t="shared" si="23"/>
        <v>0</v>
      </c>
      <c r="P27" s="256">
        <f t="shared" si="24"/>
        <v>0</v>
      </c>
      <c r="R27" s="222">
        <f t="shared" si="25"/>
        <v>122500000</v>
      </c>
      <c r="S27" s="222">
        <f t="shared" si="26"/>
        <v>6125000</v>
      </c>
      <c r="T27" s="222">
        <f t="shared" si="27"/>
        <v>61250000</v>
      </c>
      <c r="U27" s="222">
        <f t="shared" si="28"/>
        <v>61250000</v>
      </c>
      <c r="V27" s="222">
        <f t="shared" si="29"/>
        <v>122500000</v>
      </c>
      <c r="W27" s="222">
        <f t="shared" si="30"/>
        <v>6125000</v>
      </c>
      <c r="X27" s="222">
        <f t="shared" si="31"/>
        <v>55125000</v>
      </c>
      <c r="Y27" s="222">
        <f t="shared" si="32"/>
        <v>67375000</v>
      </c>
      <c r="Z27" s="222">
        <f t="shared" si="13"/>
        <v>122500000</v>
      </c>
      <c r="AA27" s="222">
        <f t="shared" si="14"/>
        <v>6125000</v>
      </c>
      <c r="AB27" s="222">
        <f t="shared" si="48"/>
        <v>49000000</v>
      </c>
      <c r="AC27" s="222">
        <f t="shared" si="33"/>
        <v>73500000</v>
      </c>
      <c r="AD27" s="222">
        <f t="shared" si="34"/>
        <v>122500000</v>
      </c>
      <c r="AE27" s="222">
        <v>36750000</v>
      </c>
      <c r="AF27" s="222">
        <f t="shared" si="35"/>
        <v>6125000</v>
      </c>
      <c r="AG27" s="222">
        <f t="shared" si="36"/>
        <v>42875000</v>
      </c>
      <c r="AH27" s="222">
        <f t="shared" si="37"/>
        <v>79625000</v>
      </c>
      <c r="AI27" s="222">
        <f t="shared" si="15"/>
        <v>49000000</v>
      </c>
      <c r="AJ27" s="255">
        <v>2010</v>
      </c>
      <c r="AL27" s="229">
        <f t="shared" si="16"/>
        <v>42875000</v>
      </c>
      <c r="AM27" s="222">
        <f t="shared" si="17"/>
        <v>0</v>
      </c>
      <c r="AN27" s="225">
        <f t="shared" si="18"/>
        <v>2010</v>
      </c>
      <c r="AP27" s="229">
        <v>122500000</v>
      </c>
      <c r="AQ27" s="258">
        <v>0.05</v>
      </c>
      <c r="AR27" s="229">
        <f t="shared" si="38"/>
        <v>6125000</v>
      </c>
      <c r="AS27" s="229">
        <f t="shared" si="39"/>
        <v>49000000</v>
      </c>
      <c r="AT27" s="229">
        <f t="shared" si="40"/>
        <v>73500000</v>
      </c>
      <c r="AV27" s="255">
        <v>2010</v>
      </c>
      <c r="AW27" s="229">
        <v>122500000</v>
      </c>
      <c r="AX27" s="258">
        <v>0.05</v>
      </c>
      <c r="AY27" s="229">
        <f t="shared" si="41"/>
        <v>6125000</v>
      </c>
      <c r="AZ27" s="229">
        <f t="shared" si="42"/>
        <v>55125000</v>
      </c>
      <c r="BA27" s="229">
        <f t="shared" si="43"/>
        <v>67375000</v>
      </c>
      <c r="BC27" s="255">
        <v>2010</v>
      </c>
      <c r="BD27" s="229">
        <v>122500000</v>
      </c>
      <c r="BE27" s="258">
        <v>0.05</v>
      </c>
      <c r="BF27" s="229">
        <f t="shared" si="51"/>
        <v>6125000</v>
      </c>
      <c r="BG27" s="229">
        <f t="shared" si="49"/>
        <v>61250000</v>
      </c>
      <c r="BH27" s="229">
        <f t="shared" si="45"/>
        <v>61250000</v>
      </c>
      <c r="BJ27" s="229">
        <v>122500000</v>
      </c>
      <c r="BK27" s="258">
        <v>0.05</v>
      </c>
      <c r="BL27" s="229">
        <f t="shared" si="52"/>
        <v>6125000</v>
      </c>
      <c r="BM27" s="229">
        <f t="shared" si="50"/>
        <v>12250000</v>
      </c>
      <c r="BN27" s="229">
        <f t="shared" si="47"/>
        <v>110250000</v>
      </c>
    </row>
    <row r="28" spans="1:66" ht="15">
      <c r="A28" s="253"/>
      <c r="B28" s="253">
        <v>6</v>
      </c>
      <c r="C28" s="254" t="s">
        <v>236</v>
      </c>
      <c r="D28" s="255">
        <v>2010</v>
      </c>
      <c r="E28" s="256">
        <v>368</v>
      </c>
      <c r="F28" s="237" t="s">
        <v>228</v>
      </c>
      <c r="G28" s="257">
        <v>544272000</v>
      </c>
      <c r="H28" s="257"/>
      <c r="I28" s="257"/>
      <c r="J28" s="257">
        <f t="shared" si="19"/>
        <v>544272000</v>
      </c>
      <c r="K28" s="257">
        <f t="shared" si="20"/>
        <v>272136000</v>
      </c>
      <c r="L28" s="263">
        <v>0.05</v>
      </c>
      <c r="M28" s="256">
        <f t="shared" si="21"/>
        <v>27213600</v>
      </c>
      <c r="N28" s="264"/>
      <c r="O28" s="257">
        <f t="shared" si="23"/>
        <v>299349600</v>
      </c>
      <c r="P28" s="256">
        <f t="shared" si="24"/>
        <v>244922400</v>
      </c>
      <c r="R28" s="222">
        <f t="shared" si="25"/>
        <v>544272000</v>
      </c>
      <c r="S28" s="222">
        <f t="shared" si="26"/>
        <v>27213600</v>
      </c>
      <c r="T28" s="222">
        <f t="shared" si="27"/>
        <v>272136000</v>
      </c>
      <c r="U28" s="222">
        <f t="shared" si="28"/>
        <v>272136000</v>
      </c>
      <c r="V28" s="222">
        <f t="shared" si="29"/>
        <v>544272000</v>
      </c>
      <c r="W28" s="222">
        <f t="shared" si="30"/>
        <v>27213600</v>
      </c>
      <c r="X28" s="222">
        <f t="shared" si="31"/>
        <v>244922400</v>
      </c>
      <c r="Y28" s="222">
        <f t="shared" si="32"/>
        <v>299349600</v>
      </c>
      <c r="Z28" s="222">
        <f t="shared" si="13"/>
        <v>544272000</v>
      </c>
      <c r="AA28" s="222">
        <f t="shared" si="14"/>
        <v>27213600</v>
      </c>
      <c r="AB28" s="222">
        <f t="shared" si="48"/>
        <v>217708800</v>
      </c>
      <c r="AC28" s="222">
        <f t="shared" si="33"/>
        <v>326563200</v>
      </c>
      <c r="AD28" s="222">
        <f t="shared" si="34"/>
        <v>544272000</v>
      </c>
      <c r="AE28" s="222">
        <v>163281600</v>
      </c>
      <c r="AF28" s="222">
        <f t="shared" si="35"/>
        <v>27213600</v>
      </c>
      <c r="AG28" s="222">
        <f t="shared" si="36"/>
        <v>190495200</v>
      </c>
      <c r="AH28" s="222">
        <f t="shared" si="37"/>
        <v>353776800</v>
      </c>
      <c r="AI28" s="222">
        <f t="shared" si="15"/>
        <v>217708800</v>
      </c>
      <c r="AJ28" s="255">
        <v>2010</v>
      </c>
      <c r="AL28" s="229">
        <f t="shared" si="16"/>
        <v>190495200</v>
      </c>
      <c r="AM28" s="222">
        <f t="shared" si="17"/>
        <v>244922400</v>
      </c>
      <c r="AN28" s="225">
        <f t="shared" si="18"/>
        <v>2010</v>
      </c>
      <c r="AP28" s="229">
        <v>544272000</v>
      </c>
      <c r="AQ28" s="258">
        <v>0.05</v>
      </c>
      <c r="AR28" s="229">
        <f t="shared" si="38"/>
        <v>27213600</v>
      </c>
      <c r="AS28" s="229">
        <f t="shared" si="39"/>
        <v>217708800</v>
      </c>
      <c r="AT28" s="229">
        <f t="shared" si="40"/>
        <v>326563200</v>
      </c>
      <c r="AV28" s="255">
        <v>2010</v>
      </c>
      <c r="AW28" s="229">
        <v>544272000</v>
      </c>
      <c r="AX28" s="258">
        <v>0.05</v>
      </c>
      <c r="AY28" s="229">
        <f t="shared" si="41"/>
        <v>27213600</v>
      </c>
      <c r="AZ28" s="229">
        <f t="shared" si="42"/>
        <v>244922400</v>
      </c>
      <c r="BA28" s="229">
        <f t="shared" si="43"/>
        <v>299349600</v>
      </c>
      <c r="BC28" s="255">
        <v>2010</v>
      </c>
      <c r="BD28" s="229">
        <v>544272000</v>
      </c>
      <c r="BE28" s="258">
        <v>0.05</v>
      </c>
      <c r="BF28" s="229">
        <f t="shared" si="51"/>
        <v>27213600</v>
      </c>
      <c r="BG28" s="229">
        <f t="shared" si="49"/>
        <v>272136000</v>
      </c>
      <c r="BH28" s="229">
        <f t="shared" si="45"/>
        <v>272136000</v>
      </c>
      <c r="BJ28" s="229">
        <v>544272000</v>
      </c>
      <c r="BK28" s="258">
        <v>0.05</v>
      </c>
      <c r="BL28" s="229">
        <f t="shared" si="52"/>
        <v>27213600</v>
      </c>
      <c r="BM28" s="229">
        <f t="shared" si="50"/>
        <v>54427200</v>
      </c>
      <c r="BN28" s="229">
        <f t="shared" si="47"/>
        <v>489844800</v>
      </c>
    </row>
    <row r="29" spans="1:66" ht="15">
      <c r="A29" s="253"/>
      <c r="B29" s="253">
        <v>7</v>
      </c>
      <c r="C29" s="254" t="s">
        <v>237</v>
      </c>
      <c r="D29" s="255">
        <v>2013</v>
      </c>
      <c r="E29" s="256">
        <v>960</v>
      </c>
      <c r="F29" s="237" t="s">
        <v>228</v>
      </c>
      <c r="G29" s="257">
        <v>2771822450</v>
      </c>
      <c r="H29" s="257"/>
      <c r="I29" s="257"/>
      <c r="J29" s="257">
        <f t="shared" si="19"/>
        <v>2771822450</v>
      </c>
      <c r="K29" s="257">
        <f t="shared" si="20"/>
        <v>1132971996.5</v>
      </c>
      <c r="L29" s="263">
        <v>0.05</v>
      </c>
      <c r="M29" s="256">
        <f t="shared" si="21"/>
        <v>138591122.5</v>
      </c>
      <c r="N29" s="264"/>
      <c r="O29" s="257">
        <f t="shared" si="23"/>
        <v>1271563119</v>
      </c>
      <c r="P29" s="256">
        <f t="shared" si="24"/>
        <v>1500259331</v>
      </c>
      <c r="R29" s="222">
        <f t="shared" si="25"/>
        <v>2771822450</v>
      </c>
      <c r="S29" s="222">
        <f t="shared" si="26"/>
        <v>138591122.5</v>
      </c>
      <c r="T29" s="222">
        <f t="shared" si="27"/>
        <v>1132971996.5</v>
      </c>
      <c r="U29" s="222">
        <f t="shared" si="28"/>
        <v>1638850453.5</v>
      </c>
      <c r="V29" s="222">
        <f t="shared" si="29"/>
        <v>2771822450</v>
      </c>
      <c r="W29" s="222">
        <f t="shared" si="30"/>
        <v>138591122.5</v>
      </c>
      <c r="X29" s="222">
        <f t="shared" si="31"/>
        <v>994380874</v>
      </c>
      <c r="Y29" s="222">
        <f t="shared" si="32"/>
        <v>1777441576</v>
      </c>
      <c r="Z29" s="222">
        <f t="shared" si="13"/>
        <v>2771822450</v>
      </c>
      <c r="AA29" s="222">
        <f t="shared" si="14"/>
        <v>138591122.5</v>
      </c>
      <c r="AB29" s="222">
        <f t="shared" si="48"/>
        <v>855789751.5</v>
      </c>
      <c r="AC29" s="222">
        <f t="shared" si="33"/>
        <v>1916032698.5</v>
      </c>
      <c r="AD29" s="222">
        <f t="shared" si="34"/>
        <v>2771822450</v>
      </c>
      <c r="AE29" s="222">
        <v>578607506.5</v>
      </c>
      <c r="AF29" s="222">
        <f t="shared" si="35"/>
        <v>138591122.5</v>
      </c>
      <c r="AG29" s="222">
        <f t="shared" si="36"/>
        <v>717198629</v>
      </c>
      <c r="AH29" s="222">
        <f t="shared" si="37"/>
        <v>2054623821</v>
      </c>
      <c r="AI29" s="222">
        <f t="shared" si="15"/>
        <v>855789751.5</v>
      </c>
      <c r="AJ29" s="255">
        <v>2013</v>
      </c>
      <c r="AL29" s="229">
        <f>640198536+19005050</f>
        <v>659203586</v>
      </c>
      <c r="AM29" s="222">
        <f t="shared" si="17"/>
        <v>1500259331</v>
      </c>
      <c r="AN29" s="225">
        <f t="shared" si="18"/>
        <v>2013</v>
      </c>
      <c r="AP29" s="229">
        <v>2771822450</v>
      </c>
      <c r="AQ29" s="258">
        <v>0.05</v>
      </c>
      <c r="AR29" s="229">
        <f t="shared" si="38"/>
        <v>138591122.5</v>
      </c>
      <c r="AS29" s="229">
        <f t="shared" si="39"/>
        <v>855789751.5</v>
      </c>
      <c r="AT29" s="229">
        <f t="shared" si="40"/>
        <v>1916032698.5</v>
      </c>
      <c r="AV29" s="255">
        <v>2013</v>
      </c>
      <c r="AW29" s="229">
        <v>2771822450</v>
      </c>
      <c r="AX29" s="258">
        <v>0.05</v>
      </c>
      <c r="AY29" s="229">
        <f t="shared" si="41"/>
        <v>138591122.5</v>
      </c>
      <c r="AZ29" s="229">
        <f t="shared" si="42"/>
        <v>994380874</v>
      </c>
      <c r="BA29" s="229">
        <f t="shared" si="43"/>
        <v>1777441576</v>
      </c>
      <c r="BC29" s="255">
        <v>2013</v>
      </c>
      <c r="BD29" s="229">
        <v>2771822450</v>
      </c>
      <c r="BE29" s="258">
        <v>0.05</v>
      </c>
      <c r="BF29" s="229">
        <f t="shared" si="51"/>
        <v>138591122.5</v>
      </c>
      <c r="BG29" s="229">
        <f t="shared" si="49"/>
        <v>1132971996.5</v>
      </c>
      <c r="BH29" s="229">
        <f t="shared" si="45"/>
        <v>1638850453.5</v>
      </c>
      <c r="BJ29" s="229">
        <v>2771822450</v>
      </c>
      <c r="BK29" s="258">
        <v>0.05</v>
      </c>
      <c r="BL29" s="229">
        <f t="shared" si="52"/>
        <v>138591122.5</v>
      </c>
      <c r="BM29" s="229">
        <f t="shared" si="50"/>
        <v>277182245</v>
      </c>
      <c r="BN29" s="229">
        <f t="shared" si="47"/>
        <v>2494640205</v>
      </c>
    </row>
    <row r="30" spans="1:66" ht="15">
      <c r="A30" s="253"/>
      <c r="B30" s="253">
        <v>8</v>
      </c>
      <c r="C30" s="254" t="s">
        <v>238</v>
      </c>
      <c r="D30" s="255">
        <v>2019</v>
      </c>
      <c r="E30" s="256">
        <v>384</v>
      </c>
      <c r="F30" s="237" t="s">
        <v>228</v>
      </c>
      <c r="G30" s="257">
        <v>956544000</v>
      </c>
      <c r="H30" s="257"/>
      <c r="I30" s="257">
        <v>956544000</v>
      </c>
      <c r="J30" s="257">
        <f t="shared" si="19"/>
        <v>0</v>
      </c>
      <c r="K30" s="257">
        <f t="shared" si="20"/>
        <v>143481600</v>
      </c>
      <c r="L30" s="263">
        <v>0.05</v>
      </c>
      <c r="M30" s="256">
        <f t="shared" si="21"/>
        <v>0</v>
      </c>
      <c r="N30" s="257">
        <f t="shared" ref="N30:N32" si="53">K30</f>
        <v>143481600</v>
      </c>
      <c r="O30" s="257">
        <f t="shared" si="23"/>
        <v>0</v>
      </c>
      <c r="P30" s="256">
        <f t="shared" si="24"/>
        <v>0</v>
      </c>
      <c r="R30" s="222">
        <f t="shared" si="25"/>
        <v>956544000</v>
      </c>
      <c r="S30" s="222">
        <f t="shared" si="26"/>
        <v>47827200</v>
      </c>
      <c r="T30" s="222">
        <f t="shared" si="27"/>
        <v>143481600</v>
      </c>
      <c r="U30" s="222">
        <f t="shared" si="28"/>
        <v>813062400</v>
      </c>
      <c r="V30" s="222">
        <f t="shared" si="29"/>
        <v>956544000</v>
      </c>
      <c r="W30" s="222">
        <f t="shared" si="30"/>
        <v>47827200</v>
      </c>
      <c r="X30" s="222">
        <f t="shared" si="31"/>
        <v>95654400</v>
      </c>
      <c r="Y30" s="222">
        <f t="shared" si="32"/>
        <v>860889600</v>
      </c>
      <c r="Z30" s="222">
        <f t="shared" si="13"/>
        <v>956544000</v>
      </c>
      <c r="AA30" s="222">
        <f t="shared" si="14"/>
        <v>47827200</v>
      </c>
      <c r="AB30" s="222">
        <f t="shared" si="48"/>
        <v>47827200</v>
      </c>
      <c r="AC30" s="222">
        <f t="shared" si="33"/>
        <v>908716800</v>
      </c>
      <c r="AD30" s="222"/>
      <c r="AE30" s="222">
        <v>0</v>
      </c>
      <c r="AF30" s="222">
        <f t="shared" ref="AF30:AF48" si="54">AD30*S30</f>
        <v>0</v>
      </c>
      <c r="AG30" s="222">
        <v>0</v>
      </c>
      <c r="AH30" s="222">
        <f t="shared" si="37"/>
        <v>0</v>
      </c>
      <c r="AI30" s="222"/>
      <c r="AJ30" s="255">
        <v>2019</v>
      </c>
      <c r="AM30" s="222">
        <f t="shared" si="17"/>
        <v>0</v>
      </c>
      <c r="AN30" s="225">
        <f t="shared" si="18"/>
        <v>2019</v>
      </c>
      <c r="AP30" s="229">
        <v>956544000</v>
      </c>
      <c r="AQ30" s="258">
        <v>0.05</v>
      </c>
      <c r="AR30" s="229">
        <f t="shared" si="38"/>
        <v>47827200</v>
      </c>
      <c r="AS30" s="229">
        <f t="shared" si="39"/>
        <v>47827200</v>
      </c>
      <c r="AT30" s="229">
        <f t="shared" si="40"/>
        <v>908716800</v>
      </c>
      <c r="AV30" s="255">
        <v>2019</v>
      </c>
      <c r="AW30" s="229">
        <v>956544000</v>
      </c>
      <c r="AX30" s="258">
        <v>0.05</v>
      </c>
      <c r="AY30" s="229">
        <f t="shared" si="41"/>
        <v>47827200</v>
      </c>
      <c r="AZ30" s="229">
        <f t="shared" si="42"/>
        <v>95654400</v>
      </c>
      <c r="BA30" s="229">
        <f t="shared" si="43"/>
        <v>860889600</v>
      </c>
      <c r="BC30" s="255">
        <v>2019</v>
      </c>
      <c r="BD30" s="229">
        <v>956544000</v>
      </c>
      <c r="BE30" s="258">
        <v>0.05</v>
      </c>
      <c r="BF30" s="229">
        <f t="shared" si="51"/>
        <v>47827200</v>
      </c>
      <c r="BG30" s="229">
        <f t="shared" si="49"/>
        <v>143481600</v>
      </c>
      <c r="BH30" s="229">
        <f t="shared" si="45"/>
        <v>813062400</v>
      </c>
      <c r="BJ30" s="229">
        <v>956544000</v>
      </c>
      <c r="BK30" s="258">
        <v>0.05</v>
      </c>
      <c r="BL30" s="229">
        <f t="shared" si="52"/>
        <v>47827200</v>
      </c>
      <c r="BM30" s="229">
        <f t="shared" si="50"/>
        <v>95654400</v>
      </c>
      <c r="BN30" s="229">
        <f t="shared" si="47"/>
        <v>860889600</v>
      </c>
    </row>
    <row r="31" spans="1:66" ht="15">
      <c r="A31" s="253"/>
      <c r="B31" s="253">
        <v>9</v>
      </c>
      <c r="C31" s="254" t="s">
        <v>239</v>
      </c>
      <c r="D31" s="255">
        <v>2019</v>
      </c>
      <c r="E31" s="256">
        <v>78</v>
      </c>
      <c r="F31" s="237" t="s">
        <v>228</v>
      </c>
      <c r="G31" s="257">
        <v>163956000</v>
      </c>
      <c r="H31" s="257"/>
      <c r="I31" s="257">
        <v>163956000</v>
      </c>
      <c r="J31" s="257">
        <f t="shared" si="19"/>
        <v>0</v>
      </c>
      <c r="K31" s="257">
        <f t="shared" si="20"/>
        <v>24593400</v>
      </c>
      <c r="L31" s="263">
        <v>0.05</v>
      </c>
      <c r="M31" s="256">
        <f t="shared" si="21"/>
        <v>0</v>
      </c>
      <c r="N31" s="257">
        <f t="shared" si="53"/>
        <v>24593400</v>
      </c>
      <c r="O31" s="257">
        <f t="shared" si="23"/>
        <v>0</v>
      </c>
      <c r="P31" s="256">
        <f t="shared" si="24"/>
        <v>0</v>
      </c>
      <c r="R31" s="222">
        <f t="shared" si="25"/>
        <v>163956000</v>
      </c>
      <c r="S31" s="222">
        <f t="shared" si="26"/>
        <v>8197800</v>
      </c>
      <c r="T31" s="222">
        <f t="shared" si="27"/>
        <v>24593400</v>
      </c>
      <c r="U31" s="222">
        <f t="shared" si="28"/>
        <v>139362600</v>
      </c>
      <c r="V31" s="222">
        <f t="shared" si="29"/>
        <v>163956000</v>
      </c>
      <c r="W31" s="222">
        <f t="shared" si="30"/>
        <v>8197800</v>
      </c>
      <c r="X31" s="222">
        <f t="shared" si="31"/>
        <v>16395600</v>
      </c>
      <c r="Y31" s="222">
        <f t="shared" si="32"/>
        <v>147560400</v>
      </c>
      <c r="Z31" s="222">
        <f t="shared" si="13"/>
        <v>163956000</v>
      </c>
      <c r="AA31" s="222">
        <f t="shared" si="14"/>
        <v>8197800</v>
      </c>
      <c r="AB31" s="222">
        <f t="shared" si="48"/>
        <v>8197800</v>
      </c>
      <c r="AC31" s="222">
        <f t="shared" si="33"/>
        <v>155758200</v>
      </c>
      <c r="AD31" s="222"/>
      <c r="AE31" s="222"/>
      <c r="AF31" s="222">
        <f t="shared" si="54"/>
        <v>0</v>
      </c>
      <c r="AG31" s="222">
        <v>0</v>
      </c>
      <c r="AH31" s="222">
        <f t="shared" si="37"/>
        <v>0</v>
      </c>
      <c r="AI31" s="222"/>
      <c r="AJ31" s="255">
        <v>2019</v>
      </c>
      <c r="AM31" s="222">
        <f t="shared" si="17"/>
        <v>0</v>
      </c>
      <c r="AN31" s="225">
        <f t="shared" si="18"/>
        <v>2019</v>
      </c>
      <c r="AP31" s="229">
        <v>163956000</v>
      </c>
      <c r="AQ31" s="258">
        <v>0.05</v>
      </c>
      <c r="AR31" s="229">
        <f t="shared" si="38"/>
        <v>8197800</v>
      </c>
      <c r="AS31" s="229">
        <f t="shared" si="39"/>
        <v>8197800</v>
      </c>
      <c r="AT31" s="229">
        <f t="shared" si="40"/>
        <v>155758200</v>
      </c>
      <c r="AV31" s="255">
        <v>2019</v>
      </c>
      <c r="AW31" s="229">
        <v>163956000</v>
      </c>
      <c r="AX31" s="258">
        <v>0.05</v>
      </c>
      <c r="AY31" s="229">
        <f t="shared" si="41"/>
        <v>8197800</v>
      </c>
      <c r="AZ31" s="229">
        <f t="shared" si="42"/>
        <v>16395600</v>
      </c>
      <c r="BA31" s="229">
        <f t="shared" si="43"/>
        <v>147560400</v>
      </c>
      <c r="BC31" s="255">
        <v>2019</v>
      </c>
      <c r="BD31" s="229">
        <v>163956000</v>
      </c>
      <c r="BE31" s="258">
        <v>0.05</v>
      </c>
      <c r="BF31" s="229">
        <f t="shared" si="51"/>
        <v>8197800</v>
      </c>
      <c r="BG31" s="229">
        <f t="shared" si="49"/>
        <v>24593400</v>
      </c>
      <c r="BH31" s="229">
        <f t="shared" si="45"/>
        <v>139362600</v>
      </c>
      <c r="BJ31" s="229">
        <v>163956000</v>
      </c>
      <c r="BK31" s="258">
        <v>0.05</v>
      </c>
      <c r="BL31" s="229">
        <f t="shared" si="52"/>
        <v>8197800</v>
      </c>
      <c r="BM31" s="229">
        <f t="shared" si="50"/>
        <v>16395600</v>
      </c>
      <c r="BN31" s="229">
        <f t="shared" si="47"/>
        <v>147560400</v>
      </c>
    </row>
    <row r="32" spans="1:66" ht="15">
      <c r="A32" s="253"/>
      <c r="B32" s="253">
        <v>10</v>
      </c>
      <c r="C32" s="254" t="s">
        <v>240</v>
      </c>
      <c r="D32" s="255">
        <v>2019</v>
      </c>
      <c r="E32" s="256">
        <v>8</v>
      </c>
      <c r="F32" s="237" t="s">
        <v>228</v>
      </c>
      <c r="G32" s="257">
        <v>17320000</v>
      </c>
      <c r="H32" s="257"/>
      <c r="I32" s="257">
        <v>17320000</v>
      </c>
      <c r="J32" s="257">
        <f t="shared" si="19"/>
        <v>0</v>
      </c>
      <c r="K32" s="257">
        <f t="shared" si="20"/>
        <v>2598000</v>
      </c>
      <c r="L32" s="263">
        <v>0.05</v>
      </c>
      <c r="M32" s="256">
        <f t="shared" si="21"/>
        <v>0</v>
      </c>
      <c r="N32" s="257">
        <f t="shared" si="53"/>
        <v>2598000</v>
      </c>
      <c r="O32" s="257">
        <f t="shared" si="23"/>
        <v>0</v>
      </c>
      <c r="P32" s="256">
        <f t="shared" si="24"/>
        <v>0</v>
      </c>
      <c r="R32" s="222">
        <f t="shared" si="25"/>
        <v>17320000</v>
      </c>
      <c r="S32" s="222">
        <f t="shared" si="26"/>
        <v>866000</v>
      </c>
      <c r="T32" s="222">
        <f t="shared" si="27"/>
        <v>2598000</v>
      </c>
      <c r="U32" s="222">
        <f t="shared" si="28"/>
        <v>14722000</v>
      </c>
      <c r="V32" s="222">
        <f t="shared" si="29"/>
        <v>17320000</v>
      </c>
      <c r="W32" s="222">
        <f t="shared" si="30"/>
        <v>866000</v>
      </c>
      <c r="X32" s="222">
        <f t="shared" si="31"/>
        <v>1732000</v>
      </c>
      <c r="Y32" s="222">
        <f t="shared" si="32"/>
        <v>15588000</v>
      </c>
      <c r="Z32" s="222">
        <f t="shared" si="13"/>
        <v>17320000</v>
      </c>
      <c r="AA32" s="222">
        <f t="shared" si="14"/>
        <v>866000</v>
      </c>
      <c r="AB32" s="222">
        <f t="shared" si="48"/>
        <v>866000</v>
      </c>
      <c r="AC32" s="222">
        <f t="shared" si="33"/>
        <v>16454000</v>
      </c>
      <c r="AD32" s="222"/>
      <c r="AE32" s="222"/>
      <c r="AF32" s="222">
        <f t="shared" si="54"/>
        <v>0</v>
      </c>
      <c r="AG32" s="222"/>
      <c r="AH32" s="222">
        <f t="shared" si="37"/>
        <v>0</v>
      </c>
      <c r="AI32" s="222"/>
      <c r="AJ32" s="255">
        <v>2019</v>
      </c>
      <c r="AM32" s="222">
        <f t="shared" si="17"/>
        <v>0</v>
      </c>
      <c r="AN32" s="225">
        <f t="shared" si="18"/>
        <v>2019</v>
      </c>
      <c r="AP32" s="229">
        <v>17320000</v>
      </c>
      <c r="AQ32" s="258">
        <v>0.05</v>
      </c>
      <c r="AR32" s="229">
        <f t="shared" si="38"/>
        <v>866000</v>
      </c>
      <c r="AS32" s="229">
        <f t="shared" si="39"/>
        <v>866000</v>
      </c>
      <c r="AT32" s="229">
        <f t="shared" si="40"/>
        <v>16454000</v>
      </c>
      <c r="AV32" s="255">
        <v>2019</v>
      </c>
      <c r="AW32" s="229">
        <v>17320000</v>
      </c>
      <c r="AX32" s="258">
        <v>0.05</v>
      </c>
      <c r="AY32" s="229">
        <f t="shared" si="41"/>
        <v>866000</v>
      </c>
      <c r="AZ32" s="229">
        <f t="shared" si="42"/>
        <v>1732000</v>
      </c>
      <c r="BA32" s="229">
        <f t="shared" si="43"/>
        <v>15588000</v>
      </c>
      <c r="BC32" s="255">
        <v>2019</v>
      </c>
      <c r="BD32" s="229">
        <v>17320000</v>
      </c>
      <c r="BE32" s="258">
        <v>0.05</v>
      </c>
      <c r="BF32" s="229">
        <f t="shared" si="51"/>
        <v>866000</v>
      </c>
      <c r="BG32" s="229">
        <f t="shared" si="49"/>
        <v>2598000</v>
      </c>
      <c r="BH32" s="229">
        <f t="shared" si="45"/>
        <v>14722000</v>
      </c>
      <c r="BJ32" s="229">
        <v>17320000</v>
      </c>
      <c r="BK32" s="258">
        <v>0.05</v>
      </c>
      <c r="BL32" s="229">
        <f t="shared" si="52"/>
        <v>866000</v>
      </c>
      <c r="BM32" s="229">
        <f t="shared" si="50"/>
        <v>1732000</v>
      </c>
      <c r="BN32" s="229">
        <f t="shared" si="47"/>
        <v>15588000</v>
      </c>
    </row>
    <row r="33" spans="1:66" ht="15">
      <c r="A33" s="253"/>
      <c r="B33" s="253">
        <v>11</v>
      </c>
      <c r="C33" s="254" t="s">
        <v>241</v>
      </c>
      <c r="D33" s="255">
        <v>2019</v>
      </c>
      <c r="E33" s="256"/>
      <c r="F33" s="237" t="s">
        <v>228</v>
      </c>
      <c r="G33" s="257">
        <v>187580000</v>
      </c>
      <c r="H33" s="257"/>
      <c r="I33" s="264"/>
      <c r="J33" s="257">
        <f t="shared" si="19"/>
        <v>187580000</v>
      </c>
      <c r="K33" s="257">
        <f t="shared" si="20"/>
        <v>28137000</v>
      </c>
      <c r="L33" s="263">
        <v>0.05</v>
      </c>
      <c r="M33" s="256">
        <f t="shared" si="21"/>
        <v>9379000</v>
      </c>
      <c r="N33" s="264"/>
      <c r="O33" s="257">
        <f t="shared" si="23"/>
        <v>37516000</v>
      </c>
      <c r="P33" s="256">
        <f t="shared" si="24"/>
        <v>150064000</v>
      </c>
      <c r="R33" s="222">
        <f t="shared" si="25"/>
        <v>187580000</v>
      </c>
      <c r="S33" s="222">
        <f t="shared" si="26"/>
        <v>9379000</v>
      </c>
      <c r="T33" s="222">
        <f t="shared" si="27"/>
        <v>28137000</v>
      </c>
      <c r="U33" s="222">
        <f t="shared" si="28"/>
        <v>159443000</v>
      </c>
      <c r="V33" s="222">
        <f t="shared" si="29"/>
        <v>187580000</v>
      </c>
      <c r="W33" s="222">
        <f t="shared" si="30"/>
        <v>9379000</v>
      </c>
      <c r="X33" s="222">
        <f t="shared" si="31"/>
        <v>18758000</v>
      </c>
      <c r="Y33" s="222">
        <f t="shared" si="32"/>
        <v>168822000</v>
      </c>
      <c r="Z33" s="222">
        <f t="shared" si="13"/>
        <v>187580000</v>
      </c>
      <c r="AA33" s="222">
        <f t="shared" si="14"/>
        <v>9379000</v>
      </c>
      <c r="AB33" s="222">
        <f t="shared" si="48"/>
        <v>9379000</v>
      </c>
      <c r="AC33" s="222">
        <f t="shared" si="33"/>
        <v>178201000</v>
      </c>
      <c r="AD33" s="222">
        <f t="shared" ref="AD33:AD48" si="55">N33</f>
        <v>0</v>
      </c>
      <c r="AE33" s="222"/>
      <c r="AF33" s="222">
        <f t="shared" si="54"/>
        <v>0</v>
      </c>
      <c r="AG33" s="222"/>
      <c r="AH33" s="222">
        <f t="shared" si="37"/>
        <v>0</v>
      </c>
      <c r="AI33" s="222"/>
      <c r="AJ33" s="255">
        <v>2019</v>
      </c>
      <c r="AM33" s="222">
        <f t="shared" si="17"/>
        <v>150064000</v>
      </c>
      <c r="AN33" s="225">
        <f t="shared" si="18"/>
        <v>2019</v>
      </c>
      <c r="AP33" s="229">
        <v>187580000</v>
      </c>
      <c r="AQ33" s="258">
        <v>0.05</v>
      </c>
      <c r="AR33" s="229">
        <f t="shared" si="38"/>
        <v>9379000</v>
      </c>
      <c r="AS33" s="229">
        <f t="shared" si="39"/>
        <v>9379000</v>
      </c>
      <c r="AT33" s="229">
        <f t="shared" si="40"/>
        <v>178201000</v>
      </c>
      <c r="AV33" s="255">
        <v>2019</v>
      </c>
      <c r="AW33" s="229">
        <v>187580000</v>
      </c>
      <c r="AX33" s="258">
        <v>0.05</v>
      </c>
      <c r="AY33" s="229">
        <f t="shared" si="41"/>
        <v>9379000</v>
      </c>
      <c r="AZ33" s="229">
        <f t="shared" si="42"/>
        <v>18758000</v>
      </c>
      <c r="BA33" s="229">
        <f t="shared" si="43"/>
        <v>168822000</v>
      </c>
      <c r="BC33" s="255">
        <v>2019</v>
      </c>
      <c r="BD33" s="229">
        <v>187580000</v>
      </c>
      <c r="BE33" s="258">
        <v>0.05</v>
      </c>
      <c r="BF33" s="229">
        <f t="shared" si="51"/>
        <v>9379000</v>
      </c>
      <c r="BG33" s="229">
        <f t="shared" si="49"/>
        <v>28137000</v>
      </c>
      <c r="BH33" s="229">
        <f t="shared" si="45"/>
        <v>159443000</v>
      </c>
      <c r="BJ33" s="229">
        <v>187580000</v>
      </c>
      <c r="BK33" s="258">
        <v>0.05</v>
      </c>
      <c r="BL33" s="229">
        <f t="shared" si="52"/>
        <v>9379000</v>
      </c>
      <c r="BM33" s="229">
        <f t="shared" si="50"/>
        <v>18758000</v>
      </c>
      <c r="BN33" s="229">
        <f t="shared" si="47"/>
        <v>168822000</v>
      </c>
    </row>
    <row r="34" spans="1:66" ht="15">
      <c r="A34" s="253"/>
      <c r="B34" s="253">
        <v>12</v>
      </c>
      <c r="C34" s="254" t="s">
        <v>242</v>
      </c>
      <c r="D34" s="255">
        <v>2019</v>
      </c>
      <c r="E34" s="256">
        <v>800</v>
      </c>
      <c r="F34" s="237" t="s">
        <v>228</v>
      </c>
      <c r="G34" s="257">
        <v>2510600000</v>
      </c>
      <c r="H34" s="257"/>
      <c r="I34" s="264"/>
      <c r="J34" s="257">
        <f t="shared" si="19"/>
        <v>2510600000</v>
      </c>
      <c r="K34" s="257">
        <f t="shared" si="20"/>
        <v>376590000</v>
      </c>
      <c r="L34" s="263">
        <v>0.05</v>
      </c>
      <c r="M34" s="256">
        <f t="shared" si="21"/>
        <v>125530000</v>
      </c>
      <c r="N34" s="264"/>
      <c r="O34" s="257">
        <f t="shared" si="23"/>
        <v>502120000</v>
      </c>
      <c r="P34" s="256">
        <f t="shared" si="24"/>
        <v>2008480000</v>
      </c>
      <c r="R34" s="222">
        <f t="shared" si="25"/>
        <v>2510600000</v>
      </c>
      <c r="S34" s="222">
        <f t="shared" si="26"/>
        <v>125530000</v>
      </c>
      <c r="T34" s="222">
        <f t="shared" si="27"/>
        <v>376590000</v>
      </c>
      <c r="U34" s="222">
        <f t="shared" si="28"/>
        <v>2134010000</v>
      </c>
      <c r="V34" s="222">
        <f t="shared" si="29"/>
        <v>2510600000</v>
      </c>
      <c r="W34" s="222">
        <f t="shared" si="30"/>
        <v>125530000</v>
      </c>
      <c r="X34" s="222">
        <f t="shared" si="31"/>
        <v>251060000</v>
      </c>
      <c r="Y34" s="222">
        <f t="shared" si="32"/>
        <v>2259540000</v>
      </c>
      <c r="Z34" s="222">
        <f t="shared" si="13"/>
        <v>2510600000</v>
      </c>
      <c r="AA34" s="222">
        <f t="shared" si="14"/>
        <v>125530000</v>
      </c>
      <c r="AB34" s="222">
        <f t="shared" si="48"/>
        <v>125530000</v>
      </c>
      <c r="AC34" s="222">
        <f t="shared" si="33"/>
        <v>2385070000</v>
      </c>
      <c r="AD34" s="222">
        <f t="shared" si="55"/>
        <v>0</v>
      </c>
      <c r="AE34" s="222"/>
      <c r="AF34" s="222">
        <f t="shared" si="54"/>
        <v>0</v>
      </c>
      <c r="AG34" s="222"/>
      <c r="AH34" s="222">
        <f t="shared" si="37"/>
        <v>0</v>
      </c>
      <c r="AI34" s="222"/>
      <c r="AJ34" s="255">
        <v>2019</v>
      </c>
      <c r="AM34" s="222">
        <f t="shared" si="17"/>
        <v>2008480000</v>
      </c>
      <c r="AN34" s="225">
        <f t="shared" si="18"/>
        <v>2019</v>
      </c>
      <c r="AP34" s="229">
        <v>2510600000</v>
      </c>
      <c r="AQ34" s="258">
        <v>0.05</v>
      </c>
      <c r="AR34" s="229">
        <f t="shared" si="38"/>
        <v>125530000</v>
      </c>
      <c r="AS34" s="229">
        <f t="shared" si="39"/>
        <v>125530000</v>
      </c>
      <c r="AT34" s="229">
        <f t="shared" si="40"/>
        <v>2385070000</v>
      </c>
      <c r="AV34" s="255">
        <v>2019</v>
      </c>
      <c r="AW34" s="229">
        <v>2510600000</v>
      </c>
      <c r="AX34" s="258">
        <v>0.05</v>
      </c>
      <c r="AY34" s="229">
        <f t="shared" si="41"/>
        <v>125530000</v>
      </c>
      <c r="AZ34" s="229">
        <f t="shared" si="42"/>
        <v>251060000</v>
      </c>
      <c r="BA34" s="229">
        <f t="shared" si="43"/>
        <v>2259540000</v>
      </c>
      <c r="BC34" s="255">
        <v>2019</v>
      </c>
      <c r="BD34" s="229">
        <v>2510600000</v>
      </c>
      <c r="BE34" s="258">
        <v>0.05</v>
      </c>
      <c r="BF34" s="229">
        <f t="shared" si="51"/>
        <v>125530000</v>
      </c>
      <c r="BG34" s="229">
        <f t="shared" si="49"/>
        <v>376590000</v>
      </c>
      <c r="BH34" s="229">
        <f t="shared" si="45"/>
        <v>2134010000</v>
      </c>
      <c r="BJ34" s="229">
        <v>2510600000</v>
      </c>
      <c r="BK34" s="258">
        <v>0.05</v>
      </c>
      <c r="BL34" s="229">
        <f t="shared" si="52"/>
        <v>125530000</v>
      </c>
      <c r="BM34" s="229">
        <f t="shared" si="50"/>
        <v>251060000</v>
      </c>
      <c r="BN34" s="229">
        <f t="shared" si="47"/>
        <v>2259540000</v>
      </c>
    </row>
    <row r="35" spans="1:66" ht="15">
      <c r="A35" s="253"/>
      <c r="B35" s="253">
        <v>13</v>
      </c>
      <c r="C35" s="254" t="s">
        <v>243</v>
      </c>
      <c r="D35" s="255">
        <v>2019</v>
      </c>
      <c r="E35" s="256">
        <v>800</v>
      </c>
      <c r="F35" s="237" t="s">
        <v>228</v>
      </c>
      <c r="G35" s="257">
        <v>3510600000</v>
      </c>
      <c r="H35" s="257"/>
      <c r="I35" s="264"/>
      <c r="J35" s="257">
        <f t="shared" si="19"/>
        <v>3510600000</v>
      </c>
      <c r="K35" s="257">
        <f t="shared" si="20"/>
        <v>526590000</v>
      </c>
      <c r="L35" s="263">
        <v>0.05</v>
      </c>
      <c r="M35" s="256">
        <f t="shared" si="21"/>
        <v>175530000</v>
      </c>
      <c r="N35" s="264"/>
      <c r="O35" s="257">
        <f t="shared" si="23"/>
        <v>702120000</v>
      </c>
      <c r="P35" s="256">
        <f t="shared" si="24"/>
        <v>2808480000</v>
      </c>
      <c r="R35" s="222">
        <f t="shared" si="25"/>
        <v>3510600000</v>
      </c>
      <c r="S35" s="222">
        <f t="shared" si="26"/>
        <v>175530000</v>
      </c>
      <c r="T35" s="222">
        <f t="shared" si="27"/>
        <v>526590000</v>
      </c>
      <c r="U35" s="222">
        <f t="shared" si="28"/>
        <v>2984010000</v>
      </c>
      <c r="V35" s="222">
        <f t="shared" si="29"/>
        <v>3510600000</v>
      </c>
      <c r="W35" s="222">
        <f t="shared" si="30"/>
        <v>175530000</v>
      </c>
      <c r="X35" s="222">
        <f t="shared" si="31"/>
        <v>351060000</v>
      </c>
      <c r="Y35" s="222">
        <f t="shared" si="32"/>
        <v>3159540000</v>
      </c>
      <c r="Z35" s="222">
        <f t="shared" si="13"/>
        <v>3510600000</v>
      </c>
      <c r="AA35" s="222">
        <f t="shared" si="14"/>
        <v>175530000</v>
      </c>
      <c r="AB35" s="222">
        <f t="shared" si="48"/>
        <v>175530000</v>
      </c>
      <c r="AC35" s="222">
        <f t="shared" si="33"/>
        <v>3335070000</v>
      </c>
      <c r="AD35" s="222">
        <f t="shared" si="55"/>
        <v>0</v>
      </c>
      <c r="AE35" s="222"/>
      <c r="AF35" s="222">
        <f t="shared" si="54"/>
        <v>0</v>
      </c>
      <c r="AG35" s="222"/>
      <c r="AH35" s="222">
        <f t="shared" si="37"/>
        <v>0</v>
      </c>
      <c r="AI35" s="222"/>
      <c r="AJ35" s="255">
        <v>2019</v>
      </c>
      <c r="AM35" s="222">
        <f t="shared" si="17"/>
        <v>2808480000</v>
      </c>
      <c r="AN35" s="225">
        <f t="shared" si="18"/>
        <v>2019</v>
      </c>
      <c r="AP35" s="229">
        <v>3510600000</v>
      </c>
      <c r="AQ35" s="258">
        <v>0.05</v>
      </c>
      <c r="AR35" s="229">
        <f t="shared" si="38"/>
        <v>175530000</v>
      </c>
      <c r="AS35" s="229">
        <f t="shared" si="39"/>
        <v>175530000</v>
      </c>
      <c r="AT35" s="229">
        <f t="shared" si="40"/>
        <v>3335070000</v>
      </c>
      <c r="AV35" s="255">
        <v>2019</v>
      </c>
      <c r="AW35" s="229">
        <v>3510600000</v>
      </c>
      <c r="AX35" s="258">
        <v>0.05</v>
      </c>
      <c r="AY35" s="229">
        <f t="shared" si="41"/>
        <v>175530000</v>
      </c>
      <c r="AZ35" s="229">
        <f t="shared" si="42"/>
        <v>351060000</v>
      </c>
      <c r="BA35" s="229">
        <f t="shared" si="43"/>
        <v>3159540000</v>
      </c>
      <c r="BC35" s="255">
        <v>2019</v>
      </c>
      <c r="BD35" s="229">
        <v>3510600000</v>
      </c>
      <c r="BE35" s="258">
        <v>0.05</v>
      </c>
      <c r="BF35" s="229">
        <f t="shared" si="51"/>
        <v>175530000</v>
      </c>
      <c r="BG35" s="229">
        <f t="shared" si="49"/>
        <v>526590000</v>
      </c>
      <c r="BH35" s="229">
        <f t="shared" si="45"/>
        <v>2984010000</v>
      </c>
      <c r="BJ35" s="229">
        <v>3510600000</v>
      </c>
      <c r="BK35" s="258">
        <v>0.05</v>
      </c>
      <c r="BL35" s="229">
        <f t="shared" si="52"/>
        <v>175530000</v>
      </c>
      <c r="BM35" s="229">
        <f t="shared" si="50"/>
        <v>351060000</v>
      </c>
      <c r="BN35" s="229">
        <f t="shared" si="47"/>
        <v>3159540000</v>
      </c>
    </row>
    <row r="36" spans="1:66" ht="15">
      <c r="A36" s="253"/>
      <c r="B36" s="253">
        <v>14</v>
      </c>
      <c r="C36" s="254" t="s">
        <v>244</v>
      </c>
      <c r="D36" s="255">
        <v>2019</v>
      </c>
      <c r="E36" s="256"/>
      <c r="F36" s="237" t="s">
        <v>228</v>
      </c>
      <c r="G36" s="257">
        <v>3215800100</v>
      </c>
      <c r="H36" s="257"/>
      <c r="I36" s="264"/>
      <c r="J36" s="257">
        <f t="shared" si="19"/>
        <v>3215800100</v>
      </c>
      <c r="K36" s="257">
        <f t="shared" si="20"/>
        <v>482370015</v>
      </c>
      <c r="L36" s="263">
        <v>0.05</v>
      </c>
      <c r="M36" s="256">
        <f t="shared" si="21"/>
        <v>160790005</v>
      </c>
      <c r="N36" s="264"/>
      <c r="O36" s="257">
        <f t="shared" si="23"/>
        <v>643160020</v>
      </c>
      <c r="P36" s="256">
        <f t="shared" si="24"/>
        <v>2572640080</v>
      </c>
      <c r="R36" s="222">
        <f t="shared" si="25"/>
        <v>3215800100</v>
      </c>
      <c r="S36" s="222">
        <f t="shared" si="26"/>
        <v>160790005</v>
      </c>
      <c r="T36" s="222">
        <f t="shared" si="27"/>
        <v>482370015</v>
      </c>
      <c r="U36" s="222">
        <f t="shared" si="28"/>
        <v>2733430085</v>
      </c>
      <c r="V36" s="222">
        <f t="shared" si="29"/>
        <v>3215800100</v>
      </c>
      <c r="W36" s="222">
        <f t="shared" si="30"/>
        <v>160790005</v>
      </c>
      <c r="X36" s="222">
        <f t="shared" si="31"/>
        <v>321580010</v>
      </c>
      <c r="Y36" s="222">
        <f t="shared" si="32"/>
        <v>2894220090</v>
      </c>
      <c r="Z36" s="222">
        <f t="shared" si="13"/>
        <v>3215800100</v>
      </c>
      <c r="AA36" s="222">
        <f t="shared" si="14"/>
        <v>160790005</v>
      </c>
      <c r="AB36" s="222">
        <f t="shared" si="48"/>
        <v>160790005</v>
      </c>
      <c r="AC36" s="222">
        <f t="shared" si="33"/>
        <v>3055010095</v>
      </c>
      <c r="AD36" s="222">
        <f t="shared" si="55"/>
        <v>0</v>
      </c>
      <c r="AE36" s="222"/>
      <c r="AF36" s="222">
        <f t="shared" si="54"/>
        <v>0</v>
      </c>
      <c r="AG36" s="222"/>
      <c r="AH36" s="222">
        <f t="shared" si="37"/>
        <v>0</v>
      </c>
      <c r="AI36" s="222"/>
      <c r="AJ36" s="255">
        <v>2019</v>
      </c>
      <c r="AM36" s="222">
        <f t="shared" si="17"/>
        <v>2572640080</v>
      </c>
      <c r="AN36" s="225">
        <f t="shared" si="18"/>
        <v>2019</v>
      </c>
      <c r="AP36" s="229">
        <v>3215800100</v>
      </c>
      <c r="AQ36" s="258">
        <v>0.05</v>
      </c>
      <c r="AR36" s="229">
        <f t="shared" si="38"/>
        <v>160790005</v>
      </c>
      <c r="AS36" s="229">
        <f t="shared" si="39"/>
        <v>160790005</v>
      </c>
      <c r="AT36" s="229">
        <f t="shared" si="40"/>
        <v>3055010095</v>
      </c>
      <c r="AV36" s="255">
        <v>2019</v>
      </c>
      <c r="AW36" s="229">
        <v>3215800100</v>
      </c>
      <c r="AX36" s="258">
        <v>0.05</v>
      </c>
      <c r="AY36" s="229">
        <f t="shared" si="41"/>
        <v>160790005</v>
      </c>
      <c r="AZ36" s="229">
        <f t="shared" si="42"/>
        <v>321580010</v>
      </c>
      <c r="BA36" s="229">
        <f t="shared" si="43"/>
        <v>2894220090</v>
      </c>
      <c r="BC36" s="255">
        <v>2019</v>
      </c>
      <c r="BD36" s="229">
        <v>3215800100</v>
      </c>
      <c r="BE36" s="258">
        <v>0.05</v>
      </c>
      <c r="BF36" s="229">
        <f t="shared" si="51"/>
        <v>160790005</v>
      </c>
      <c r="BG36" s="229">
        <f t="shared" si="49"/>
        <v>482370015</v>
      </c>
      <c r="BH36" s="229">
        <f t="shared" si="45"/>
        <v>2733430085</v>
      </c>
      <c r="BJ36" s="229">
        <v>3215800100</v>
      </c>
      <c r="BK36" s="258">
        <v>0.05</v>
      </c>
      <c r="BL36" s="229">
        <f t="shared" si="52"/>
        <v>160790005</v>
      </c>
      <c r="BM36" s="229">
        <f t="shared" si="50"/>
        <v>321580010</v>
      </c>
      <c r="BN36" s="229">
        <f t="shared" si="47"/>
        <v>2894220090</v>
      </c>
    </row>
    <row r="37" spans="1:66" ht="15">
      <c r="A37" s="253"/>
      <c r="B37" s="253">
        <v>15</v>
      </c>
      <c r="C37" s="254" t="s">
        <v>245</v>
      </c>
      <c r="D37" s="255">
        <v>2019</v>
      </c>
      <c r="E37" s="256"/>
      <c r="F37" s="237" t="s">
        <v>228</v>
      </c>
      <c r="G37" s="257">
        <v>3510600000</v>
      </c>
      <c r="H37" s="257"/>
      <c r="I37" s="264"/>
      <c r="J37" s="257">
        <f t="shared" si="19"/>
        <v>3510600000</v>
      </c>
      <c r="K37" s="257">
        <f t="shared" si="20"/>
        <v>526590000</v>
      </c>
      <c r="L37" s="263">
        <v>0.05</v>
      </c>
      <c r="M37" s="256">
        <f t="shared" si="21"/>
        <v>175530000</v>
      </c>
      <c r="N37" s="264"/>
      <c r="O37" s="257">
        <f t="shared" si="23"/>
        <v>702120000</v>
      </c>
      <c r="P37" s="256">
        <f t="shared" si="24"/>
        <v>2808480000</v>
      </c>
      <c r="R37" s="222">
        <f t="shared" si="25"/>
        <v>3510600000</v>
      </c>
      <c r="S37" s="222">
        <f t="shared" si="26"/>
        <v>175530000</v>
      </c>
      <c r="T37" s="222">
        <f t="shared" si="27"/>
        <v>526590000</v>
      </c>
      <c r="U37" s="222">
        <f t="shared" si="28"/>
        <v>2984010000</v>
      </c>
      <c r="V37" s="222">
        <f t="shared" si="29"/>
        <v>3510600000</v>
      </c>
      <c r="W37" s="222">
        <f t="shared" si="30"/>
        <v>175530000</v>
      </c>
      <c r="X37" s="222">
        <f t="shared" si="31"/>
        <v>351060000</v>
      </c>
      <c r="Y37" s="222">
        <f t="shared" si="32"/>
        <v>3159540000</v>
      </c>
      <c r="Z37" s="222">
        <f t="shared" si="13"/>
        <v>3510600000</v>
      </c>
      <c r="AA37" s="222">
        <f t="shared" si="14"/>
        <v>175530000</v>
      </c>
      <c r="AB37" s="222">
        <f t="shared" si="48"/>
        <v>175530000</v>
      </c>
      <c r="AC37" s="222">
        <f t="shared" si="33"/>
        <v>3335070000</v>
      </c>
      <c r="AD37" s="222">
        <f t="shared" si="55"/>
        <v>0</v>
      </c>
      <c r="AE37" s="222"/>
      <c r="AF37" s="222">
        <f t="shared" si="54"/>
        <v>0</v>
      </c>
      <c r="AG37" s="222"/>
      <c r="AH37" s="222">
        <f t="shared" si="37"/>
        <v>0</v>
      </c>
      <c r="AI37" s="222"/>
      <c r="AJ37" s="255">
        <v>2019</v>
      </c>
      <c r="AM37" s="222">
        <f t="shared" si="17"/>
        <v>2808480000</v>
      </c>
      <c r="AN37" s="225">
        <f t="shared" si="18"/>
        <v>2019</v>
      </c>
      <c r="AP37" s="229">
        <v>3510600000</v>
      </c>
      <c r="AQ37" s="258">
        <v>0.05</v>
      </c>
      <c r="AR37" s="229">
        <f t="shared" si="38"/>
        <v>175530000</v>
      </c>
      <c r="AS37" s="229">
        <f t="shared" si="39"/>
        <v>175530000</v>
      </c>
      <c r="AT37" s="229">
        <f t="shared" si="40"/>
        <v>3335070000</v>
      </c>
      <c r="AV37" s="255">
        <v>2019</v>
      </c>
      <c r="AW37" s="229">
        <v>3510600000</v>
      </c>
      <c r="AX37" s="258">
        <v>0.05</v>
      </c>
      <c r="AY37" s="229">
        <f t="shared" si="41"/>
        <v>175530000</v>
      </c>
      <c r="AZ37" s="229">
        <f t="shared" si="42"/>
        <v>351060000</v>
      </c>
      <c r="BA37" s="229">
        <f t="shared" si="43"/>
        <v>3159540000</v>
      </c>
      <c r="BC37" s="255">
        <v>2019</v>
      </c>
      <c r="BD37" s="229">
        <v>3510600000</v>
      </c>
      <c r="BE37" s="258">
        <v>0.05</v>
      </c>
      <c r="BF37" s="229">
        <f t="shared" si="51"/>
        <v>175530000</v>
      </c>
      <c r="BG37" s="229">
        <f t="shared" si="49"/>
        <v>526590000</v>
      </c>
      <c r="BH37" s="229">
        <f t="shared" si="45"/>
        <v>2984010000</v>
      </c>
      <c r="BJ37" s="229">
        <v>3510600000</v>
      </c>
      <c r="BK37" s="258">
        <v>0.05</v>
      </c>
      <c r="BL37" s="229">
        <f t="shared" si="52"/>
        <v>175530000</v>
      </c>
      <c r="BM37" s="229">
        <f t="shared" si="50"/>
        <v>351060000</v>
      </c>
      <c r="BN37" s="229">
        <f t="shared" si="47"/>
        <v>3159540000</v>
      </c>
    </row>
    <row r="38" spans="1:66" ht="15">
      <c r="A38" s="253"/>
      <c r="B38" s="253">
        <v>16</v>
      </c>
      <c r="C38" s="254" t="s">
        <v>235</v>
      </c>
      <c r="D38" s="255">
        <v>2019</v>
      </c>
      <c r="E38" s="256"/>
      <c r="F38" s="237" t="s">
        <v>228</v>
      </c>
      <c r="G38" s="257">
        <v>2510600000</v>
      </c>
      <c r="H38" s="257"/>
      <c r="I38" s="264"/>
      <c r="J38" s="257">
        <f t="shared" si="19"/>
        <v>2510600000</v>
      </c>
      <c r="K38" s="257">
        <f t="shared" si="20"/>
        <v>376590000</v>
      </c>
      <c r="L38" s="263">
        <v>0.05</v>
      </c>
      <c r="M38" s="256">
        <f t="shared" si="21"/>
        <v>125530000</v>
      </c>
      <c r="N38" s="264"/>
      <c r="O38" s="257">
        <f t="shared" si="23"/>
        <v>502120000</v>
      </c>
      <c r="P38" s="256">
        <f t="shared" si="24"/>
        <v>2008480000</v>
      </c>
      <c r="R38" s="222">
        <f t="shared" si="25"/>
        <v>2510600000</v>
      </c>
      <c r="S38" s="222">
        <f t="shared" si="26"/>
        <v>125530000</v>
      </c>
      <c r="T38" s="222">
        <f t="shared" si="27"/>
        <v>376590000</v>
      </c>
      <c r="U38" s="222">
        <f t="shared" si="28"/>
        <v>2134010000</v>
      </c>
      <c r="V38" s="222">
        <f t="shared" si="29"/>
        <v>2510600000</v>
      </c>
      <c r="W38" s="222">
        <f t="shared" si="30"/>
        <v>125530000</v>
      </c>
      <c r="X38" s="222">
        <f t="shared" si="31"/>
        <v>251060000</v>
      </c>
      <c r="Y38" s="222">
        <f t="shared" si="32"/>
        <v>2259540000</v>
      </c>
      <c r="Z38" s="222">
        <f t="shared" si="13"/>
        <v>2510600000</v>
      </c>
      <c r="AA38" s="222">
        <f t="shared" si="14"/>
        <v>125530000</v>
      </c>
      <c r="AB38" s="222">
        <f t="shared" si="48"/>
        <v>125530000</v>
      </c>
      <c r="AC38" s="222">
        <f t="shared" si="33"/>
        <v>2385070000</v>
      </c>
      <c r="AD38" s="222">
        <f t="shared" si="55"/>
        <v>0</v>
      </c>
      <c r="AE38" s="222"/>
      <c r="AF38" s="222">
        <f t="shared" si="54"/>
        <v>0</v>
      </c>
      <c r="AG38" s="222"/>
      <c r="AH38" s="222">
        <f t="shared" si="37"/>
        <v>0</v>
      </c>
      <c r="AI38" s="222"/>
      <c r="AJ38" s="255">
        <v>2019</v>
      </c>
      <c r="AM38" s="222">
        <f t="shared" si="17"/>
        <v>2008480000</v>
      </c>
      <c r="AN38" s="225">
        <f t="shared" si="18"/>
        <v>2019</v>
      </c>
      <c r="AP38" s="229">
        <v>2510600000</v>
      </c>
      <c r="AQ38" s="258">
        <v>0.05</v>
      </c>
      <c r="AR38" s="229">
        <f t="shared" si="38"/>
        <v>125530000</v>
      </c>
      <c r="AS38" s="229">
        <f t="shared" si="39"/>
        <v>125530000</v>
      </c>
      <c r="AT38" s="229">
        <f t="shared" si="40"/>
        <v>2385070000</v>
      </c>
      <c r="AV38" s="255">
        <v>2019</v>
      </c>
      <c r="AW38" s="229">
        <v>2510600000</v>
      </c>
      <c r="AX38" s="258">
        <v>0.05</v>
      </c>
      <c r="AY38" s="229">
        <f t="shared" si="41"/>
        <v>125530000</v>
      </c>
      <c r="AZ38" s="229">
        <f t="shared" si="42"/>
        <v>251060000</v>
      </c>
      <c r="BA38" s="229">
        <f t="shared" si="43"/>
        <v>2259540000</v>
      </c>
      <c r="BC38" s="255">
        <v>2019</v>
      </c>
      <c r="BD38" s="229">
        <v>2510600000</v>
      </c>
      <c r="BE38" s="258">
        <v>0.05</v>
      </c>
      <c r="BF38" s="229">
        <f t="shared" si="51"/>
        <v>125530000</v>
      </c>
      <c r="BG38" s="229">
        <f t="shared" si="49"/>
        <v>376590000</v>
      </c>
      <c r="BH38" s="229">
        <f t="shared" si="45"/>
        <v>2134010000</v>
      </c>
      <c r="BJ38" s="229">
        <v>2510600000</v>
      </c>
      <c r="BK38" s="258">
        <v>0.05</v>
      </c>
      <c r="BL38" s="229">
        <f t="shared" si="52"/>
        <v>125530000</v>
      </c>
      <c r="BM38" s="229">
        <f t="shared" si="50"/>
        <v>251060000</v>
      </c>
      <c r="BN38" s="229">
        <f t="shared" si="47"/>
        <v>2259540000</v>
      </c>
    </row>
    <row r="39" spans="1:66" ht="15">
      <c r="A39" s="253"/>
      <c r="B39" s="253">
        <v>17</v>
      </c>
      <c r="C39" s="254" t="s">
        <v>246</v>
      </c>
      <c r="D39" s="255">
        <v>2022</v>
      </c>
      <c r="E39" s="256"/>
      <c r="F39" s="237" t="s">
        <v>228</v>
      </c>
      <c r="G39" s="257"/>
      <c r="H39" s="257">
        <v>3510600000</v>
      </c>
      <c r="I39" s="264"/>
      <c r="J39" s="257">
        <f t="shared" si="19"/>
        <v>3510600000</v>
      </c>
      <c r="K39" s="257">
        <f t="shared" si="20"/>
        <v>0</v>
      </c>
      <c r="L39" s="263">
        <v>0.05</v>
      </c>
      <c r="M39" s="256">
        <f t="shared" si="21"/>
        <v>175530000</v>
      </c>
      <c r="N39" s="264"/>
      <c r="O39" s="257">
        <f t="shared" si="23"/>
        <v>175530000</v>
      </c>
      <c r="P39" s="256">
        <f t="shared" si="24"/>
        <v>3335070000</v>
      </c>
      <c r="R39" s="222">
        <f t="shared" si="25"/>
        <v>0</v>
      </c>
      <c r="S39" s="222">
        <f t="shared" si="26"/>
        <v>0</v>
      </c>
      <c r="T39" s="222">
        <f t="shared" si="27"/>
        <v>0</v>
      </c>
      <c r="U39" s="222">
        <f t="shared" si="28"/>
        <v>0</v>
      </c>
      <c r="V39" s="222">
        <f t="shared" si="29"/>
        <v>0</v>
      </c>
      <c r="W39" s="222">
        <f t="shared" si="30"/>
        <v>0</v>
      </c>
      <c r="X39" s="222">
        <f t="shared" si="31"/>
        <v>0</v>
      </c>
      <c r="Y39" s="222">
        <f t="shared" si="32"/>
        <v>0</v>
      </c>
      <c r="Z39" s="222">
        <f t="shared" si="13"/>
        <v>0</v>
      </c>
      <c r="AA39" s="222">
        <f t="shared" si="14"/>
        <v>0</v>
      </c>
      <c r="AB39" s="222">
        <v>0</v>
      </c>
      <c r="AC39" s="222">
        <f t="shared" si="33"/>
        <v>0</v>
      </c>
      <c r="AD39" s="222">
        <f t="shared" si="55"/>
        <v>0</v>
      </c>
      <c r="AE39" s="222">
        <f t="shared" ref="AE39:AG48" si="56">AD39+AG39</f>
        <v>0</v>
      </c>
      <c r="AF39" s="222">
        <f t="shared" si="54"/>
        <v>0</v>
      </c>
      <c r="AG39" s="222">
        <f t="shared" si="56"/>
        <v>0</v>
      </c>
      <c r="AH39" s="222">
        <f t="shared" si="37"/>
        <v>0</v>
      </c>
      <c r="AI39" s="222">
        <f t="shared" ref="AI39:AI49" si="57">AB39</f>
        <v>0</v>
      </c>
      <c r="AJ39" s="255">
        <v>2022</v>
      </c>
      <c r="AM39" s="222">
        <f t="shared" si="17"/>
        <v>3335070000</v>
      </c>
      <c r="AN39" s="225">
        <f t="shared" si="18"/>
        <v>2022</v>
      </c>
      <c r="AP39" s="229">
        <v>0</v>
      </c>
      <c r="AQ39" s="258">
        <v>0.05</v>
      </c>
      <c r="AR39" s="229">
        <f t="shared" si="38"/>
        <v>0</v>
      </c>
      <c r="AS39" s="229">
        <f t="shared" si="39"/>
        <v>0</v>
      </c>
      <c r="AT39" s="229">
        <f t="shared" si="40"/>
        <v>0</v>
      </c>
      <c r="AV39" s="255">
        <v>2022</v>
      </c>
      <c r="AW39" s="229">
        <v>0</v>
      </c>
      <c r="AX39" s="258">
        <v>0.05</v>
      </c>
      <c r="AY39" s="229">
        <f t="shared" si="41"/>
        <v>0</v>
      </c>
      <c r="AZ39" s="229">
        <f t="shared" si="42"/>
        <v>0</v>
      </c>
      <c r="BA39" s="229">
        <f t="shared" si="43"/>
        <v>0</v>
      </c>
      <c r="BC39" s="255">
        <v>2022</v>
      </c>
      <c r="BD39" s="229">
        <v>0</v>
      </c>
      <c r="BE39" s="258">
        <v>0.05</v>
      </c>
      <c r="BF39" s="229">
        <f t="shared" si="51"/>
        <v>0</v>
      </c>
      <c r="BG39" s="229">
        <f t="shared" si="49"/>
        <v>0</v>
      </c>
      <c r="BH39" s="229">
        <f t="shared" si="45"/>
        <v>0</v>
      </c>
      <c r="BJ39" s="229">
        <v>175530000</v>
      </c>
      <c r="BK39" s="258">
        <v>0.05</v>
      </c>
      <c r="BL39" s="229">
        <f t="shared" si="52"/>
        <v>8776500</v>
      </c>
      <c r="BM39" s="229">
        <f t="shared" si="50"/>
        <v>8776500</v>
      </c>
      <c r="BN39" s="229">
        <f t="shared" si="47"/>
        <v>166753500</v>
      </c>
    </row>
    <row r="40" spans="1:66" ht="15">
      <c r="A40" s="253"/>
      <c r="B40" s="253">
        <v>18</v>
      </c>
      <c r="C40" s="254" t="s">
        <v>247</v>
      </c>
      <c r="D40" s="255">
        <v>2022</v>
      </c>
      <c r="E40" s="256"/>
      <c r="F40" s="237" t="s">
        <v>228</v>
      </c>
      <c r="G40" s="257"/>
      <c r="H40" s="257">
        <v>3510600000</v>
      </c>
      <c r="I40" s="264"/>
      <c r="J40" s="257">
        <f t="shared" si="19"/>
        <v>3510600000</v>
      </c>
      <c r="K40" s="257">
        <f t="shared" si="20"/>
        <v>0</v>
      </c>
      <c r="L40" s="263">
        <v>0.05</v>
      </c>
      <c r="M40" s="256">
        <f t="shared" si="21"/>
        <v>175530000</v>
      </c>
      <c r="N40" s="264"/>
      <c r="O40" s="257">
        <f t="shared" si="23"/>
        <v>175530000</v>
      </c>
      <c r="P40" s="256">
        <f t="shared" si="24"/>
        <v>3335070000</v>
      </c>
      <c r="R40" s="222">
        <f t="shared" si="25"/>
        <v>0</v>
      </c>
      <c r="S40" s="222">
        <f t="shared" si="26"/>
        <v>0</v>
      </c>
      <c r="T40" s="222">
        <f t="shared" si="27"/>
        <v>0</v>
      </c>
      <c r="U40" s="222">
        <f t="shared" si="28"/>
        <v>0</v>
      </c>
      <c r="V40" s="222">
        <f t="shared" si="29"/>
        <v>0</v>
      </c>
      <c r="W40" s="222">
        <f t="shared" si="30"/>
        <v>0</v>
      </c>
      <c r="X40" s="222">
        <f t="shared" si="31"/>
        <v>0</v>
      </c>
      <c r="Y40" s="222">
        <f t="shared" si="32"/>
        <v>0</v>
      </c>
      <c r="Z40" s="222">
        <f t="shared" si="13"/>
        <v>0</v>
      </c>
      <c r="AA40" s="222">
        <f t="shared" si="14"/>
        <v>0</v>
      </c>
      <c r="AB40" s="222">
        <f t="shared" ref="AB40:AB48" si="58">AA40+AL40</f>
        <v>0</v>
      </c>
      <c r="AC40" s="222">
        <f t="shared" si="33"/>
        <v>0</v>
      </c>
      <c r="AD40" s="222">
        <f t="shared" si="55"/>
        <v>0</v>
      </c>
      <c r="AE40" s="222">
        <f t="shared" si="56"/>
        <v>0</v>
      </c>
      <c r="AF40" s="222">
        <f t="shared" si="54"/>
        <v>0</v>
      </c>
      <c r="AG40" s="222">
        <f t="shared" si="56"/>
        <v>0</v>
      </c>
      <c r="AH40" s="222">
        <f t="shared" si="37"/>
        <v>0</v>
      </c>
      <c r="AI40" s="222">
        <f t="shared" si="57"/>
        <v>0</v>
      </c>
      <c r="AJ40" s="255">
        <v>2022</v>
      </c>
      <c r="AM40" s="222">
        <f t="shared" si="17"/>
        <v>3335070000</v>
      </c>
      <c r="AN40" s="225">
        <f t="shared" si="18"/>
        <v>2022</v>
      </c>
      <c r="AP40" s="229">
        <v>0</v>
      </c>
      <c r="AQ40" s="258">
        <v>0.05</v>
      </c>
      <c r="AR40" s="229">
        <f t="shared" si="38"/>
        <v>0</v>
      </c>
      <c r="AS40" s="229">
        <f t="shared" si="39"/>
        <v>0</v>
      </c>
      <c r="AT40" s="229">
        <f t="shared" si="40"/>
        <v>0</v>
      </c>
      <c r="AV40" s="255">
        <v>2022</v>
      </c>
      <c r="AW40" s="229">
        <v>0</v>
      </c>
      <c r="AX40" s="258">
        <v>0.05</v>
      </c>
      <c r="AY40" s="229">
        <f t="shared" si="41"/>
        <v>0</v>
      </c>
      <c r="AZ40" s="229">
        <f t="shared" si="42"/>
        <v>0</v>
      </c>
      <c r="BA40" s="229">
        <f t="shared" si="43"/>
        <v>0</v>
      </c>
      <c r="BC40" s="255">
        <v>2022</v>
      </c>
      <c r="BD40" s="229">
        <v>0</v>
      </c>
      <c r="BE40" s="258">
        <v>0.05</v>
      </c>
      <c r="BF40" s="229">
        <f t="shared" si="51"/>
        <v>0</v>
      </c>
      <c r="BG40" s="229">
        <f t="shared" si="49"/>
        <v>0</v>
      </c>
      <c r="BH40" s="229">
        <f t="shared" si="45"/>
        <v>0</v>
      </c>
      <c r="BJ40" s="229">
        <v>175530000</v>
      </c>
      <c r="BK40" s="258">
        <v>0.05</v>
      </c>
      <c r="BL40" s="229">
        <f t="shared" si="52"/>
        <v>8776500</v>
      </c>
      <c r="BM40" s="229">
        <f t="shared" si="50"/>
        <v>8776500</v>
      </c>
      <c r="BN40" s="229">
        <f t="shared" si="47"/>
        <v>166753500</v>
      </c>
    </row>
    <row r="41" spans="1:66" ht="15">
      <c r="A41" s="253"/>
      <c r="B41" s="253">
        <v>19</v>
      </c>
      <c r="C41" s="254" t="s">
        <v>248</v>
      </c>
      <c r="D41" s="255">
        <v>2022</v>
      </c>
      <c r="E41" s="256"/>
      <c r="F41" s="237" t="s">
        <v>228</v>
      </c>
      <c r="G41" s="257"/>
      <c r="H41" s="257">
        <v>4987400000</v>
      </c>
      <c r="I41" s="264"/>
      <c r="J41" s="257">
        <f t="shared" si="19"/>
        <v>4987400000</v>
      </c>
      <c r="K41" s="257">
        <f t="shared" si="20"/>
        <v>0</v>
      </c>
      <c r="L41" s="263">
        <v>0.05</v>
      </c>
      <c r="M41" s="256">
        <f t="shared" si="21"/>
        <v>249370000</v>
      </c>
      <c r="N41" s="264"/>
      <c r="O41" s="257">
        <f t="shared" si="23"/>
        <v>249370000</v>
      </c>
      <c r="P41" s="256">
        <f t="shared" si="24"/>
        <v>4738030000</v>
      </c>
      <c r="R41" s="222">
        <f t="shared" si="25"/>
        <v>0</v>
      </c>
      <c r="S41" s="222">
        <f t="shared" si="26"/>
        <v>0</v>
      </c>
      <c r="T41" s="222">
        <f t="shared" si="27"/>
        <v>0</v>
      </c>
      <c r="U41" s="222">
        <f t="shared" si="28"/>
        <v>0</v>
      </c>
      <c r="V41" s="222">
        <f t="shared" si="29"/>
        <v>0</v>
      </c>
      <c r="W41" s="222">
        <f t="shared" si="30"/>
        <v>0</v>
      </c>
      <c r="X41" s="222">
        <f t="shared" si="31"/>
        <v>0</v>
      </c>
      <c r="Y41" s="222">
        <f t="shared" si="32"/>
        <v>0</v>
      </c>
      <c r="Z41" s="222">
        <f t="shared" si="13"/>
        <v>0</v>
      </c>
      <c r="AA41" s="222">
        <f t="shared" si="14"/>
        <v>0</v>
      </c>
      <c r="AB41" s="222">
        <f t="shared" si="58"/>
        <v>0</v>
      </c>
      <c r="AC41" s="222">
        <f t="shared" si="33"/>
        <v>0</v>
      </c>
      <c r="AD41" s="222">
        <f t="shared" si="55"/>
        <v>0</v>
      </c>
      <c r="AE41" s="222">
        <f t="shared" si="56"/>
        <v>0</v>
      </c>
      <c r="AF41" s="222">
        <f t="shared" si="54"/>
        <v>0</v>
      </c>
      <c r="AG41" s="222">
        <f t="shared" si="56"/>
        <v>0</v>
      </c>
      <c r="AH41" s="222">
        <f t="shared" si="37"/>
        <v>0</v>
      </c>
      <c r="AI41" s="222">
        <f t="shared" si="57"/>
        <v>0</v>
      </c>
      <c r="AJ41" s="255">
        <v>2022</v>
      </c>
      <c r="AM41" s="222">
        <f t="shared" si="17"/>
        <v>4738030000</v>
      </c>
      <c r="AN41" s="225">
        <f t="shared" si="18"/>
        <v>2022</v>
      </c>
      <c r="AP41" s="229">
        <v>0</v>
      </c>
      <c r="AQ41" s="258">
        <v>0.05</v>
      </c>
      <c r="AR41" s="229">
        <f t="shared" si="38"/>
        <v>0</v>
      </c>
      <c r="AS41" s="229">
        <f t="shared" si="39"/>
        <v>0</v>
      </c>
      <c r="AT41" s="229">
        <f t="shared" si="40"/>
        <v>0</v>
      </c>
      <c r="AV41" s="255">
        <v>2022</v>
      </c>
      <c r="AW41" s="229">
        <v>0</v>
      </c>
      <c r="AX41" s="258">
        <v>0.05</v>
      </c>
      <c r="AY41" s="229">
        <f t="shared" si="41"/>
        <v>0</v>
      </c>
      <c r="AZ41" s="229">
        <f t="shared" si="42"/>
        <v>0</v>
      </c>
      <c r="BA41" s="229">
        <f t="shared" si="43"/>
        <v>0</v>
      </c>
      <c r="BC41" s="255">
        <v>2022</v>
      </c>
      <c r="BD41" s="229">
        <v>0</v>
      </c>
      <c r="BE41" s="258">
        <v>0.05</v>
      </c>
      <c r="BF41" s="229">
        <f t="shared" si="51"/>
        <v>0</v>
      </c>
      <c r="BG41" s="229">
        <f t="shared" si="49"/>
        <v>0</v>
      </c>
      <c r="BH41" s="229">
        <f t="shared" si="45"/>
        <v>0</v>
      </c>
      <c r="BJ41" s="229">
        <v>249370000</v>
      </c>
      <c r="BK41" s="258">
        <v>0.05</v>
      </c>
      <c r="BL41" s="229">
        <f t="shared" si="52"/>
        <v>12468500</v>
      </c>
      <c r="BM41" s="229">
        <f t="shared" si="50"/>
        <v>12468500</v>
      </c>
      <c r="BN41" s="229">
        <f t="shared" si="47"/>
        <v>236901500</v>
      </c>
    </row>
    <row r="42" spans="1:66" ht="15">
      <c r="A42" s="253"/>
      <c r="B42" s="253">
        <v>20</v>
      </c>
      <c r="C42" s="254" t="s">
        <v>249</v>
      </c>
      <c r="D42" s="255">
        <v>2022</v>
      </c>
      <c r="E42" s="256"/>
      <c r="F42" s="237" t="s">
        <v>228</v>
      </c>
      <c r="G42" s="257"/>
      <c r="H42" s="257">
        <v>824000000</v>
      </c>
      <c r="I42" s="264"/>
      <c r="J42" s="257">
        <f t="shared" si="19"/>
        <v>824000000</v>
      </c>
      <c r="K42" s="257">
        <f t="shared" si="20"/>
        <v>0</v>
      </c>
      <c r="L42" s="263">
        <v>0.05</v>
      </c>
      <c r="M42" s="256">
        <f t="shared" si="21"/>
        <v>41200000</v>
      </c>
      <c r="N42" s="264"/>
      <c r="O42" s="257">
        <f t="shared" si="23"/>
        <v>41200000</v>
      </c>
      <c r="P42" s="256">
        <f t="shared" si="24"/>
        <v>782800000</v>
      </c>
      <c r="R42" s="222">
        <f t="shared" si="25"/>
        <v>0</v>
      </c>
      <c r="S42" s="222">
        <f t="shared" si="26"/>
        <v>0</v>
      </c>
      <c r="T42" s="222">
        <f t="shared" si="27"/>
        <v>0</v>
      </c>
      <c r="U42" s="222">
        <f t="shared" si="28"/>
        <v>0</v>
      </c>
      <c r="V42" s="222">
        <f t="shared" si="29"/>
        <v>0</v>
      </c>
      <c r="W42" s="222">
        <f t="shared" si="30"/>
        <v>0</v>
      </c>
      <c r="X42" s="222">
        <f t="shared" si="31"/>
        <v>0</v>
      </c>
      <c r="Y42" s="222">
        <f t="shared" si="32"/>
        <v>0</v>
      </c>
      <c r="Z42" s="222">
        <f t="shared" si="13"/>
        <v>0</v>
      </c>
      <c r="AA42" s="222">
        <f t="shared" si="14"/>
        <v>0</v>
      </c>
      <c r="AB42" s="222">
        <f t="shared" si="58"/>
        <v>0</v>
      </c>
      <c r="AC42" s="222">
        <f t="shared" si="33"/>
        <v>0</v>
      </c>
      <c r="AD42" s="222">
        <f t="shared" si="55"/>
        <v>0</v>
      </c>
      <c r="AE42" s="222">
        <f t="shared" si="56"/>
        <v>0</v>
      </c>
      <c r="AF42" s="222">
        <f t="shared" si="54"/>
        <v>0</v>
      </c>
      <c r="AG42" s="222">
        <f t="shared" si="56"/>
        <v>0</v>
      </c>
      <c r="AH42" s="222">
        <f t="shared" si="37"/>
        <v>0</v>
      </c>
      <c r="AI42" s="222">
        <f t="shared" si="57"/>
        <v>0</v>
      </c>
      <c r="AJ42" s="255">
        <v>2022</v>
      </c>
      <c r="AM42" s="222">
        <f t="shared" si="17"/>
        <v>782800000</v>
      </c>
      <c r="AN42" s="225">
        <f t="shared" si="18"/>
        <v>2022</v>
      </c>
      <c r="AP42" s="229">
        <v>0</v>
      </c>
      <c r="AQ42" s="258">
        <v>0.05</v>
      </c>
      <c r="AR42" s="229">
        <f t="shared" si="38"/>
        <v>0</v>
      </c>
      <c r="AS42" s="229">
        <f t="shared" si="39"/>
        <v>0</v>
      </c>
      <c r="AT42" s="229">
        <f t="shared" si="40"/>
        <v>0</v>
      </c>
      <c r="AV42" s="255">
        <v>2022</v>
      </c>
      <c r="AW42" s="229">
        <v>0</v>
      </c>
      <c r="AX42" s="258">
        <v>0.05</v>
      </c>
      <c r="AY42" s="229">
        <f t="shared" si="41"/>
        <v>0</v>
      </c>
      <c r="AZ42" s="229">
        <f t="shared" si="42"/>
        <v>0</v>
      </c>
      <c r="BA42" s="229">
        <f t="shared" si="43"/>
        <v>0</v>
      </c>
      <c r="BC42" s="255">
        <v>2022</v>
      </c>
      <c r="BD42" s="229">
        <v>0</v>
      </c>
      <c r="BE42" s="258">
        <v>0.05</v>
      </c>
      <c r="BF42" s="229">
        <f t="shared" si="51"/>
        <v>0</v>
      </c>
      <c r="BG42" s="229">
        <f t="shared" si="49"/>
        <v>0</v>
      </c>
      <c r="BH42" s="229">
        <f t="shared" si="45"/>
        <v>0</v>
      </c>
      <c r="BJ42" s="229">
        <v>41200000</v>
      </c>
      <c r="BK42" s="258">
        <v>0.05</v>
      </c>
      <c r="BL42" s="229">
        <f t="shared" si="52"/>
        <v>2060000</v>
      </c>
      <c r="BM42" s="229">
        <f t="shared" si="50"/>
        <v>2060000</v>
      </c>
      <c r="BN42" s="229">
        <f t="shared" si="47"/>
        <v>39140000</v>
      </c>
    </row>
    <row r="43" spans="1:66" ht="15">
      <c r="A43" s="253"/>
      <c r="B43" s="253">
        <v>21</v>
      </c>
      <c r="C43" s="254" t="s">
        <v>250</v>
      </c>
      <c r="D43" s="255">
        <v>2022</v>
      </c>
      <c r="E43" s="256"/>
      <c r="F43" s="237" t="s">
        <v>228</v>
      </c>
      <c r="G43" s="257"/>
      <c r="H43" s="257">
        <v>535000000</v>
      </c>
      <c r="I43" s="264"/>
      <c r="J43" s="257">
        <f t="shared" si="19"/>
        <v>535000000</v>
      </c>
      <c r="K43" s="257">
        <f t="shared" si="20"/>
        <v>0</v>
      </c>
      <c r="L43" s="263">
        <v>0.05</v>
      </c>
      <c r="M43" s="256">
        <f t="shared" si="21"/>
        <v>26750000</v>
      </c>
      <c r="N43" s="264"/>
      <c r="O43" s="257">
        <f t="shared" si="23"/>
        <v>26750000</v>
      </c>
      <c r="P43" s="256">
        <f t="shared" si="24"/>
        <v>508250000</v>
      </c>
      <c r="R43" s="222">
        <f t="shared" si="25"/>
        <v>0</v>
      </c>
      <c r="S43" s="222">
        <f t="shared" si="26"/>
        <v>0</v>
      </c>
      <c r="T43" s="222">
        <f t="shared" si="27"/>
        <v>0</v>
      </c>
      <c r="U43" s="222">
        <f t="shared" si="28"/>
        <v>0</v>
      </c>
      <c r="V43" s="222">
        <f t="shared" si="29"/>
        <v>0</v>
      </c>
      <c r="W43" s="222">
        <f t="shared" si="30"/>
        <v>0</v>
      </c>
      <c r="X43" s="222">
        <f t="shared" si="31"/>
        <v>0</v>
      </c>
      <c r="Y43" s="222">
        <f t="shared" si="32"/>
        <v>0</v>
      </c>
      <c r="Z43" s="222">
        <f t="shared" si="13"/>
        <v>0</v>
      </c>
      <c r="AA43" s="222">
        <f t="shared" si="14"/>
        <v>0</v>
      </c>
      <c r="AB43" s="222">
        <f t="shared" si="58"/>
        <v>0</v>
      </c>
      <c r="AC43" s="222">
        <f t="shared" si="33"/>
        <v>0</v>
      </c>
      <c r="AD43" s="222">
        <f t="shared" si="55"/>
        <v>0</v>
      </c>
      <c r="AE43" s="222">
        <f t="shared" si="56"/>
        <v>0</v>
      </c>
      <c r="AF43" s="222">
        <f t="shared" si="54"/>
        <v>0</v>
      </c>
      <c r="AG43" s="222">
        <f t="shared" si="56"/>
        <v>0</v>
      </c>
      <c r="AH43" s="222">
        <f t="shared" si="37"/>
        <v>0</v>
      </c>
      <c r="AI43" s="222">
        <f t="shared" si="57"/>
        <v>0</v>
      </c>
      <c r="AJ43" s="255">
        <v>2022</v>
      </c>
      <c r="AM43" s="222">
        <f t="shared" si="17"/>
        <v>508250000</v>
      </c>
      <c r="AN43" s="225">
        <f t="shared" si="18"/>
        <v>2022</v>
      </c>
      <c r="AP43" s="229">
        <v>0</v>
      </c>
      <c r="AQ43" s="258">
        <v>0.05</v>
      </c>
      <c r="AR43" s="229">
        <f t="shared" si="38"/>
        <v>0</v>
      </c>
      <c r="AS43" s="229">
        <f t="shared" si="39"/>
        <v>0</v>
      </c>
      <c r="AT43" s="229">
        <f t="shared" si="40"/>
        <v>0</v>
      </c>
      <c r="AV43" s="255">
        <v>2022</v>
      </c>
      <c r="AW43" s="229">
        <v>0</v>
      </c>
      <c r="AX43" s="258">
        <v>0.05</v>
      </c>
      <c r="AY43" s="229">
        <f t="shared" si="41"/>
        <v>0</v>
      </c>
      <c r="AZ43" s="229">
        <f t="shared" si="42"/>
        <v>0</v>
      </c>
      <c r="BA43" s="229">
        <f t="shared" si="43"/>
        <v>0</v>
      </c>
      <c r="BC43" s="255">
        <v>2022</v>
      </c>
      <c r="BD43" s="229">
        <v>0</v>
      </c>
      <c r="BE43" s="258">
        <v>0.05</v>
      </c>
      <c r="BF43" s="229">
        <f t="shared" si="51"/>
        <v>0</v>
      </c>
      <c r="BG43" s="229">
        <f t="shared" si="49"/>
        <v>0</v>
      </c>
      <c r="BH43" s="229">
        <f t="shared" si="45"/>
        <v>0</v>
      </c>
      <c r="BJ43" s="229">
        <v>26750000</v>
      </c>
      <c r="BK43" s="258">
        <v>0.05</v>
      </c>
      <c r="BL43" s="229">
        <f t="shared" si="52"/>
        <v>1337500</v>
      </c>
      <c r="BM43" s="229">
        <f t="shared" si="50"/>
        <v>1337500</v>
      </c>
      <c r="BN43" s="229">
        <f t="shared" si="47"/>
        <v>25412500</v>
      </c>
    </row>
    <row r="44" spans="1:66" ht="15">
      <c r="A44" s="253"/>
      <c r="B44" s="253">
        <v>22</v>
      </c>
      <c r="C44" s="254" t="s">
        <v>251</v>
      </c>
      <c r="D44" s="255">
        <v>2022</v>
      </c>
      <c r="E44" s="256"/>
      <c r="F44" s="237" t="s">
        <v>228</v>
      </c>
      <c r="G44" s="257"/>
      <c r="H44" s="257">
        <v>46515000</v>
      </c>
      <c r="I44" s="264"/>
      <c r="J44" s="257">
        <f t="shared" si="19"/>
        <v>46515000</v>
      </c>
      <c r="K44" s="257">
        <f t="shared" si="20"/>
        <v>0</v>
      </c>
      <c r="L44" s="263">
        <v>0.05</v>
      </c>
      <c r="M44" s="256">
        <f t="shared" si="21"/>
        <v>2325750</v>
      </c>
      <c r="N44" s="264"/>
      <c r="O44" s="257">
        <f t="shared" si="23"/>
        <v>2325750</v>
      </c>
      <c r="P44" s="256">
        <f t="shared" si="24"/>
        <v>44189250</v>
      </c>
      <c r="R44" s="222">
        <f t="shared" si="25"/>
        <v>0</v>
      </c>
      <c r="S44" s="222">
        <f t="shared" si="26"/>
        <v>0</v>
      </c>
      <c r="T44" s="222">
        <f t="shared" si="27"/>
        <v>0</v>
      </c>
      <c r="U44" s="222">
        <f t="shared" si="28"/>
        <v>0</v>
      </c>
      <c r="V44" s="222">
        <f t="shared" si="29"/>
        <v>0</v>
      </c>
      <c r="W44" s="222">
        <f t="shared" si="30"/>
        <v>0</v>
      </c>
      <c r="X44" s="222">
        <f t="shared" si="31"/>
        <v>0</v>
      </c>
      <c r="Y44" s="222">
        <f t="shared" si="32"/>
        <v>0</v>
      </c>
      <c r="Z44" s="222">
        <f t="shared" si="13"/>
        <v>0</v>
      </c>
      <c r="AA44" s="222">
        <f t="shared" si="14"/>
        <v>0</v>
      </c>
      <c r="AB44" s="222">
        <f t="shared" si="58"/>
        <v>0</v>
      </c>
      <c r="AC44" s="222">
        <f t="shared" si="33"/>
        <v>0</v>
      </c>
      <c r="AD44" s="222">
        <f t="shared" si="55"/>
        <v>0</v>
      </c>
      <c r="AE44" s="222">
        <f t="shared" si="56"/>
        <v>0</v>
      </c>
      <c r="AF44" s="222">
        <f t="shared" si="54"/>
        <v>0</v>
      </c>
      <c r="AG44" s="222">
        <f t="shared" si="56"/>
        <v>0</v>
      </c>
      <c r="AH44" s="222">
        <f t="shared" si="37"/>
        <v>0</v>
      </c>
      <c r="AI44" s="222">
        <f t="shared" si="57"/>
        <v>0</v>
      </c>
      <c r="AJ44" s="255">
        <v>2022</v>
      </c>
      <c r="AM44" s="222">
        <f t="shared" si="17"/>
        <v>44189250</v>
      </c>
      <c r="AN44" s="225">
        <f t="shared" si="18"/>
        <v>2022</v>
      </c>
      <c r="AP44" s="229">
        <v>0</v>
      </c>
      <c r="AQ44" s="258">
        <v>0.05</v>
      </c>
      <c r="AR44" s="229">
        <f t="shared" si="38"/>
        <v>0</v>
      </c>
      <c r="AS44" s="229">
        <f t="shared" si="39"/>
        <v>0</v>
      </c>
      <c r="AT44" s="229">
        <f t="shared" si="40"/>
        <v>0</v>
      </c>
      <c r="AV44" s="255">
        <v>2022</v>
      </c>
      <c r="AW44" s="229">
        <v>0</v>
      </c>
      <c r="AX44" s="258">
        <v>0.05</v>
      </c>
      <c r="AY44" s="229">
        <f t="shared" si="41"/>
        <v>0</v>
      </c>
      <c r="AZ44" s="229">
        <f t="shared" si="42"/>
        <v>0</v>
      </c>
      <c r="BA44" s="229">
        <f t="shared" si="43"/>
        <v>0</v>
      </c>
      <c r="BC44" s="255">
        <v>2022</v>
      </c>
      <c r="BD44" s="229">
        <v>0</v>
      </c>
      <c r="BE44" s="258">
        <v>0.05</v>
      </c>
      <c r="BF44" s="229">
        <f t="shared" si="51"/>
        <v>0</v>
      </c>
      <c r="BG44" s="229">
        <f t="shared" si="49"/>
        <v>0</v>
      </c>
      <c r="BH44" s="229">
        <f t="shared" si="45"/>
        <v>0</v>
      </c>
      <c r="BJ44" s="229">
        <v>2325750</v>
      </c>
      <c r="BK44" s="258">
        <v>0.05</v>
      </c>
      <c r="BL44" s="229">
        <f t="shared" si="52"/>
        <v>116287.5</v>
      </c>
      <c r="BM44" s="229">
        <f t="shared" si="50"/>
        <v>116287.5</v>
      </c>
      <c r="BN44" s="229">
        <f t="shared" si="47"/>
        <v>2209462.5</v>
      </c>
    </row>
    <row r="45" spans="1:66" ht="15">
      <c r="A45" s="253"/>
      <c r="B45" s="253">
        <v>23</v>
      </c>
      <c r="C45" s="254" t="s">
        <v>252</v>
      </c>
      <c r="D45" s="255">
        <v>2022</v>
      </c>
      <c r="E45" s="256"/>
      <c r="F45" s="237" t="s">
        <v>228</v>
      </c>
      <c r="G45" s="257"/>
      <c r="H45" s="257">
        <v>414502000</v>
      </c>
      <c r="I45" s="264"/>
      <c r="J45" s="257">
        <f t="shared" si="19"/>
        <v>414502000</v>
      </c>
      <c r="K45" s="257">
        <f t="shared" si="20"/>
        <v>0</v>
      </c>
      <c r="L45" s="263">
        <v>0.05</v>
      </c>
      <c r="M45" s="256">
        <f t="shared" si="21"/>
        <v>20725100</v>
      </c>
      <c r="N45" s="264"/>
      <c r="O45" s="257">
        <f t="shared" si="23"/>
        <v>20725100</v>
      </c>
      <c r="P45" s="256">
        <f t="shared" si="24"/>
        <v>393776900</v>
      </c>
      <c r="R45" s="222">
        <f t="shared" si="25"/>
        <v>0</v>
      </c>
      <c r="S45" s="222">
        <f t="shared" si="26"/>
        <v>0</v>
      </c>
      <c r="T45" s="222">
        <f t="shared" si="27"/>
        <v>0</v>
      </c>
      <c r="U45" s="222">
        <f t="shared" si="28"/>
        <v>0</v>
      </c>
      <c r="V45" s="222">
        <f t="shared" si="29"/>
        <v>0</v>
      </c>
      <c r="W45" s="222">
        <f t="shared" si="30"/>
        <v>0</v>
      </c>
      <c r="X45" s="222">
        <f t="shared" si="31"/>
        <v>0</v>
      </c>
      <c r="Y45" s="222">
        <f t="shared" si="32"/>
        <v>0</v>
      </c>
      <c r="Z45" s="222">
        <f t="shared" si="13"/>
        <v>0</v>
      </c>
      <c r="AA45" s="222">
        <f t="shared" si="14"/>
        <v>0</v>
      </c>
      <c r="AB45" s="222">
        <f t="shared" si="58"/>
        <v>0</v>
      </c>
      <c r="AC45" s="222">
        <f t="shared" si="33"/>
        <v>0</v>
      </c>
      <c r="AD45" s="222">
        <f t="shared" si="55"/>
        <v>0</v>
      </c>
      <c r="AE45" s="222">
        <f t="shared" si="56"/>
        <v>0</v>
      </c>
      <c r="AF45" s="222">
        <f t="shared" si="54"/>
        <v>0</v>
      </c>
      <c r="AG45" s="222">
        <f t="shared" si="56"/>
        <v>0</v>
      </c>
      <c r="AH45" s="222">
        <f t="shared" si="37"/>
        <v>0</v>
      </c>
      <c r="AI45" s="222">
        <f t="shared" si="57"/>
        <v>0</v>
      </c>
      <c r="AJ45" s="255">
        <v>2022</v>
      </c>
      <c r="AM45" s="222">
        <f t="shared" si="17"/>
        <v>393776900</v>
      </c>
      <c r="AN45" s="225">
        <f t="shared" si="18"/>
        <v>2022</v>
      </c>
      <c r="AP45" s="229">
        <v>0</v>
      </c>
      <c r="AQ45" s="258">
        <v>0.05</v>
      </c>
      <c r="AR45" s="229">
        <f t="shared" si="38"/>
        <v>0</v>
      </c>
      <c r="AS45" s="229">
        <f t="shared" si="39"/>
        <v>0</v>
      </c>
      <c r="AT45" s="229">
        <f t="shared" si="40"/>
        <v>0</v>
      </c>
      <c r="AV45" s="255">
        <v>2022</v>
      </c>
      <c r="AW45" s="229">
        <v>0</v>
      </c>
      <c r="AX45" s="258">
        <v>0.05</v>
      </c>
      <c r="AY45" s="229">
        <f t="shared" si="41"/>
        <v>0</v>
      </c>
      <c r="AZ45" s="229">
        <f t="shared" si="42"/>
        <v>0</v>
      </c>
      <c r="BA45" s="229">
        <f t="shared" si="43"/>
        <v>0</v>
      </c>
      <c r="BC45" s="255">
        <v>2022</v>
      </c>
      <c r="BD45" s="229">
        <v>0</v>
      </c>
      <c r="BE45" s="258">
        <v>0.05</v>
      </c>
      <c r="BF45" s="229">
        <f t="shared" si="51"/>
        <v>0</v>
      </c>
      <c r="BG45" s="229">
        <f t="shared" si="49"/>
        <v>0</v>
      </c>
      <c r="BH45" s="229">
        <f t="shared" si="45"/>
        <v>0</v>
      </c>
      <c r="BJ45" s="229">
        <v>20725100</v>
      </c>
      <c r="BK45" s="258">
        <v>0.05</v>
      </c>
      <c r="BL45" s="229">
        <f t="shared" si="52"/>
        <v>1036255</v>
      </c>
      <c r="BM45" s="229">
        <f t="shared" si="50"/>
        <v>1036255</v>
      </c>
      <c r="BN45" s="229">
        <f t="shared" si="47"/>
        <v>19688845</v>
      </c>
    </row>
    <row r="46" spans="1:66" ht="15">
      <c r="A46" s="253"/>
      <c r="B46" s="253">
        <v>24</v>
      </c>
      <c r="C46" s="254" t="s">
        <v>253</v>
      </c>
      <c r="D46" s="255">
        <v>2022</v>
      </c>
      <c r="E46" s="256"/>
      <c r="F46" s="237" t="s">
        <v>228</v>
      </c>
      <c r="G46" s="257"/>
      <c r="H46" s="257">
        <v>11060000</v>
      </c>
      <c r="I46" s="264"/>
      <c r="J46" s="257">
        <f t="shared" si="19"/>
        <v>11060000</v>
      </c>
      <c r="K46" s="257">
        <f t="shared" si="20"/>
        <v>0</v>
      </c>
      <c r="L46" s="263">
        <v>0.05</v>
      </c>
      <c r="M46" s="256">
        <f t="shared" si="21"/>
        <v>553000</v>
      </c>
      <c r="N46" s="264"/>
      <c r="O46" s="257">
        <f t="shared" si="23"/>
        <v>553000</v>
      </c>
      <c r="P46" s="256">
        <f t="shared" si="24"/>
        <v>10507000</v>
      </c>
      <c r="R46" s="222">
        <f t="shared" si="25"/>
        <v>0</v>
      </c>
      <c r="S46" s="222">
        <f t="shared" si="26"/>
        <v>0</v>
      </c>
      <c r="T46" s="222">
        <f t="shared" si="27"/>
        <v>0</v>
      </c>
      <c r="U46" s="222">
        <f t="shared" si="28"/>
        <v>0</v>
      </c>
      <c r="V46" s="222">
        <f t="shared" si="29"/>
        <v>0</v>
      </c>
      <c r="W46" s="222">
        <f t="shared" si="30"/>
        <v>0</v>
      </c>
      <c r="X46" s="222">
        <f t="shared" si="31"/>
        <v>0</v>
      </c>
      <c r="Y46" s="222">
        <f t="shared" si="32"/>
        <v>0</v>
      </c>
      <c r="Z46" s="222">
        <f t="shared" si="13"/>
        <v>0</v>
      </c>
      <c r="AA46" s="222">
        <f t="shared" si="14"/>
        <v>0</v>
      </c>
      <c r="AB46" s="222">
        <f t="shared" si="58"/>
        <v>0</v>
      </c>
      <c r="AC46" s="222">
        <f t="shared" si="33"/>
        <v>0</v>
      </c>
      <c r="AD46" s="222">
        <f t="shared" si="55"/>
        <v>0</v>
      </c>
      <c r="AE46" s="222">
        <f t="shared" si="56"/>
        <v>0</v>
      </c>
      <c r="AF46" s="222">
        <f t="shared" si="54"/>
        <v>0</v>
      </c>
      <c r="AG46" s="222">
        <f t="shared" si="56"/>
        <v>0</v>
      </c>
      <c r="AH46" s="222">
        <f t="shared" si="37"/>
        <v>0</v>
      </c>
      <c r="AI46" s="222">
        <f t="shared" si="57"/>
        <v>0</v>
      </c>
      <c r="AJ46" s="255">
        <v>2022</v>
      </c>
      <c r="AM46" s="222">
        <f t="shared" si="17"/>
        <v>10507000</v>
      </c>
      <c r="AN46" s="225">
        <f t="shared" si="18"/>
        <v>2022</v>
      </c>
      <c r="AP46" s="229">
        <v>0</v>
      </c>
      <c r="AQ46" s="258">
        <v>0.05</v>
      </c>
      <c r="AR46" s="229">
        <f t="shared" si="38"/>
        <v>0</v>
      </c>
      <c r="AS46" s="229">
        <f t="shared" si="39"/>
        <v>0</v>
      </c>
      <c r="AT46" s="229">
        <f t="shared" si="40"/>
        <v>0</v>
      </c>
      <c r="AV46" s="255">
        <v>2022</v>
      </c>
      <c r="AW46" s="229">
        <v>0</v>
      </c>
      <c r="AX46" s="258">
        <v>0.05</v>
      </c>
      <c r="AY46" s="229">
        <f t="shared" si="41"/>
        <v>0</v>
      </c>
      <c r="AZ46" s="229">
        <f t="shared" si="42"/>
        <v>0</v>
      </c>
      <c r="BA46" s="229">
        <f t="shared" si="43"/>
        <v>0</v>
      </c>
      <c r="BC46" s="255">
        <v>2022</v>
      </c>
      <c r="BD46" s="229">
        <v>0</v>
      </c>
      <c r="BE46" s="258">
        <v>0.05</v>
      </c>
      <c r="BF46" s="229">
        <f t="shared" si="51"/>
        <v>0</v>
      </c>
      <c r="BG46" s="229">
        <f t="shared" si="49"/>
        <v>0</v>
      </c>
      <c r="BH46" s="229">
        <f t="shared" si="45"/>
        <v>0</v>
      </c>
      <c r="BJ46" s="229">
        <v>553000</v>
      </c>
      <c r="BK46" s="258">
        <v>0.05</v>
      </c>
      <c r="BL46" s="229">
        <f t="shared" si="52"/>
        <v>27650</v>
      </c>
      <c r="BM46" s="229">
        <f t="shared" si="50"/>
        <v>27650</v>
      </c>
      <c r="BN46" s="229">
        <f t="shared" si="47"/>
        <v>525350</v>
      </c>
    </row>
    <row r="47" spans="1:66" s="273" customFormat="1" ht="15">
      <c r="A47" s="265"/>
      <c r="B47" s="265">
        <v>25</v>
      </c>
      <c r="C47" s="266" t="s">
        <v>254</v>
      </c>
      <c r="D47" s="267">
        <v>2022</v>
      </c>
      <c r="E47" s="268"/>
      <c r="F47" s="269" t="s">
        <v>255</v>
      </c>
      <c r="G47" s="268"/>
      <c r="H47" s="268">
        <v>92000000</v>
      </c>
      <c r="I47" s="270"/>
      <c r="J47" s="268">
        <f t="shared" si="19"/>
        <v>92000000</v>
      </c>
      <c r="K47" s="268">
        <f t="shared" si="20"/>
        <v>0</v>
      </c>
      <c r="L47" s="271">
        <v>0.05</v>
      </c>
      <c r="M47" s="268">
        <f t="shared" si="21"/>
        <v>4600000</v>
      </c>
      <c r="N47" s="270"/>
      <c r="O47" s="268">
        <f t="shared" si="23"/>
        <v>4600000</v>
      </c>
      <c r="P47" s="268">
        <f t="shared" si="24"/>
        <v>87400000</v>
      </c>
      <c r="Q47" s="272"/>
      <c r="R47" s="272">
        <f t="shared" si="25"/>
        <v>0</v>
      </c>
      <c r="S47" s="272">
        <f t="shared" si="26"/>
        <v>0</v>
      </c>
      <c r="T47" s="272">
        <f t="shared" si="27"/>
        <v>0</v>
      </c>
      <c r="U47" s="272">
        <f t="shared" si="28"/>
        <v>0</v>
      </c>
      <c r="V47" s="272">
        <f t="shared" si="29"/>
        <v>0</v>
      </c>
      <c r="W47" s="272">
        <f t="shared" si="30"/>
        <v>0</v>
      </c>
      <c r="X47" s="272">
        <f t="shared" si="31"/>
        <v>0</v>
      </c>
      <c r="Y47" s="272">
        <f t="shared" si="32"/>
        <v>0</v>
      </c>
      <c r="Z47" s="272">
        <f t="shared" si="13"/>
        <v>0</v>
      </c>
      <c r="AA47" s="272">
        <f t="shared" si="14"/>
        <v>0</v>
      </c>
      <c r="AB47" s="272">
        <f t="shared" si="58"/>
        <v>0</v>
      </c>
      <c r="AC47" s="272">
        <f t="shared" si="33"/>
        <v>0</v>
      </c>
      <c r="AD47" s="272">
        <f t="shared" si="55"/>
        <v>0</v>
      </c>
      <c r="AE47" s="272">
        <f t="shared" si="56"/>
        <v>0</v>
      </c>
      <c r="AF47" s="272">
        <f t="shared" si="54"/>
        <v>0</v>
      </c>
      <c r="AG47" s="272">
        <f t="shared" si="56"/>
        <v>0</v>
      </c>
      <c r="AH47" s="272">
        <f t="shared" si="37"/>
        <v>0</v>
      </c>
      <c r="AI47" s="272">
        <f t="shared" si="57"/>
        <v>0</v>
      </c>
      <c r="AJ47" s="267">
        <v>2022</v>
      </c>
      <c r="AM47" s="272">
        <f t="shared" si="17"/>
        <v>87400000</v>
      </c>
      <c r="AN47" s="273">
        <f t="shared" si="18"/>
        <v>2022</v>
      </c>
      <c r="AP47" s="274">
        <v>0</v>
      </c>
      <c r="AQ47" s="275">
        <v>0.05</v>
      </c>
      <c r="AR47" s="274">
        <f t="shared" si="38"/>
        <v>0</v>
      </c>
      <c r="AS47" s="229">
        <f t="shared" si="39"/>
        <v>0</v>
      </c>
      <c r="AT47" s="229">
        <f t="shared" si="40"/>
        <v>0</v>
      </c>
      <c r="AV47" s="267">
        <v>2022</v>
      </c>
      <c r="AW47" s="274">
        <v>0</v>
      </c>
      <c r="AX47" s="275">
        <v>0.05</v>
      </c>
      <c r="AY47" s="274">
        <f t="shared" si="41"/>
        <v>0</v>
      </c>
      <c r="AZ47" s="229">
        <f t="shared" si="42"/>
        <v>0</v>
      </c>
      <c r="BA47" s="229">
        <f t="shared" si="43"/>
        <v>0</v>
      </c>
      <c r="BB47" s="229"/>
      <c r="BC47" s="267">
        <v>2022</v>
      </c>
      <c r="BD47" s="274">
        <v>0</v>
      </c>
      <c r="BE47" s="275">
        <v>0.05</v>
      </c>
      <c r="BF47" s="274">
        <f t="shared" si="51"/>
        <v>0</v>
      </c>
      <c r="BG47" s="229">
        <f t="shared" si="49"/>
        <v>0</v>
      </c>
      <c r="BH47" s="229">
        <f t="shared" si="45"/>
        <v>0</v>
      </c>
      <c r="BJ47" s="229">
        <v>4600000</v>
      </c>
      <c r="BK47" s="275">
        <v>0.05</v>
      </c>
      <c r="BL47" s="274">
        <f t="shared" si="52"/>
        <v>230000</v>
      </c>
      <c r="BM47" s="229">
        <f t="shared" si="50"/>
        <v>230000</v>
      </c>
      <c r="BN47" s="229">
        <f t="shared" si="47"/>
        <v>4370000</v>
      </c>
    </row>
    <row r="48" spans="1:66" s="273" customFormat="1" ht="15">
      <c r="A48" s="265"/>
      <c r="B48" s="265">
        <v>26</v>
      </c>
      <c r="C48" s="266" t="s">
        <v>256</v>
      </c>
      <c r="D48" s="267">
        <v>2022</v>
      </c>
      <c r="E48" s="268"/>
      <c r="F48" s="269" t="s">
        <v>255</v>
      </c>
      <c r="G48" s="268">
        <v>0</v>
      </c>
      <c r="H48" s="268">
        <v>40000000</v>
      </c>
      <c r="I48" s="270"/>
      <c r="J48" s="268">
        <f t="shared" si="19"/>
        <v>40000000</v>
      </c>
      <c r="K48" s="268">
        <f t="shared" si="20"/>
        <v>0</v>
      </c>
      <c r="L48" s="271">
        <v>0.05</v>
      </c>
      <c r="M48" s="268">
        <f t="shared" si="21"/>
        <v>2000000</v>
      </c>
      <c r="N48" s="270"/>
      <c r="O48" s="268">
        <f t="shared" si="23"/>
        <v>2000000</v>
      </c>
      <c r="P48" s="268">
        <f t="shared" si="24"/>
        <v>38000000</v>
      </c>
      <c r="Q48" s="272"/>
      <c r="R48" s="272">
        <f t="shared" si="25"/>
        <v>0</v>
      </c>
      <c r="S48" s="272">
        <f t="shared" si="26"/>
        <v>0</v>
      </c>
      <c r="T48" s="272">
        <f t="shared" si="27"/>
        <v>0</v>
      </c>
      <c r="U48" s="272">
        <f t="shared" si="28"/>
        <v>0</v>
      </c>
      <c r="V48" s="272">
        <f t="shared" si="29"/>
        <v>0</v>
      </c>
      <c r="W48" s="272">
        <f t="shared" si="30"/>
        <v>0</v>
      </c>
      <c r="X48" s="272">
        <f t="shared" si="31"/>
        <v>0</v>
      </c>
      <c r="Y48" s="272">
        <f t="shared" si="32"/>
        <v>0</v>
      </c>
      <c r="Z48" s="272">
        <f t="shared" si="13"/>
        <v>0</v>
      </c>
      <c r="AA48" s="272">
        <f t="shared" si="14"/>
        <v>0</v>
      </c>
      <c r="AB48" s="272">
        <f t="shared" si="58"/>
        <v>0</v>
      </c>
      <c r="AC48" s="272">
        <f t="shared" si="33"/>
        <v>0</v>
      </c>
      <c r="AD48" s="272">
        <f t="shared" si="55"/>
        <v>0</v>
      </c>
      <c r="AE48" s="272">
        <f t="shared" si="56"/>
        <v>0</v>
      </c>
      <c r="AF48" s="272">
        <f t="shared" si="54"/>
        <v>0</v>
      </c>
      <c r="AG48" s="272">
        <f t="shared" si="56"/>
        <v>0</v>
      </c>
      <c r="AH48" s="272">
        <f t="shared" si="37"/>
        <v>0</v>
      </c>
      <c r="AI48" s="272">
        <f t="shared" si="57"/>
        <v>0</v>
      </c>
      <c r="AJ48" s="267">
        <v>2022</v>
      </c>
      <c r="AM48" s="272">
        <f t="shared" si="17"/>
        <v>38000000</v>
      </c>
      <c r="AN48" s="273">
        <f t="shared" si="18"/>
        <v>2022</v>
      </c>
      <c r="AP48" s="274">
        <v>0</v>
      </c>
      <c r="AQ48" s="275">
        <v>0.05</v>
      </c>
      <c r="AR48" s="274">
        <f t="shared" si="38"/>
        <v>0</v>
      </c>
      <c r="AS48" s="229">
        <f t="shared" si="39"/>
        <v>0</v>
      </c>
      <c r="AT48" s="229">
        <f t="shared" si="40"/>
        <v>0</v>
      </c>
      <c r="AV48" s="267">
        <v>2022</v>
      </c>
      <c r="AW48" s="274">
        <v>0</v>
      </c>
      <c r="AX48" s="275">
        <v>0.05</v>
      </c>
      <c r="AY48" s="274">
        <f t="shared" si="41"/>
        <v>0</v>
      </c>
      <c r="AZ48" s="229">
        <f t="shared" si="42"/>
        <v>0</v>
      </c>
      <c r="BA48" s="229">
        <f t="shared" si="43"/>
        <v>0</v>
      </c>
      <c r="BB48" s="229"/>
      <c r="BC48" s="267">
        <v>2022</v>
      </c>
      <c r="BD48" s="274">
        <v>0</v>
      </c>
      <c r="BE48" s="275">
        <v>0.05</v>
      </c>
      <c r="BF48" s="274">
        <f t="shared" si="51"/>
        <v>0</v>
      </c>
      <c r="BG48" s="229">
        <f t="shared" si="49"/>
        <v>0</v>
      </c>
      <c r="BH48" s="229">
        <f t="shared" si="45"/>
        <v>0</v>
      </c>
      <c r="BJ48" s="229">
        <v>2000000</v>
      </c>
      <c r="BK48" s="275">
        <v>0.05</v>
      </c>
      <c r="BL48" s="274">
        <f t="shared" si="52"/>
        <v>100000</v>
      </c>
      <c r="BM48" s="229">
        <f t="shared" si="50"/>
        <v>100000</v>
      </c>
      <c r="BN48" s="229">
        <f t="shared" si="47"/>
        <v>1900000</v>
      </c>
    </row>
    <row r="49" spans="1:66">
      <c r="A49" s="253"/>
      <c r="B49" s="253"/>
      <c r="C49" s="276"/>
      <c r="D49" s="276"/>
      <c r="E49" s="256"/>
      <c r="F49" s="237"/>
      <c r="G49" s="257"/>
      <c r="H49" s="257"/>
      <c r="I49" s="264"/>
      <c r="J49" s="257"/>
      <c r="K49" s="257"/>
      <c r="L49" s="263"/>
      <c r="M49" s="256"/>
      <c r="N49" s="264"/>
      <c r="O49" s="257"/>
      <c r="P49" s="256"/>
      <c r="U49" s="222">
        <f t="shared" si="28"/>
        <v>0</v>
      </c>
      <c r="V49" s="222"/>
      <c r="W49" s="222"/>
      <c r="Y49" s="222">
        <f t="shared" si="32"/>
        <v>0</v>
      </c>
      <c r="Z49" s="222"/>
      <c r="AA49" s="222"/>
      <c r="AC49" s="222">
        <f t="shared" si="33"/>
        <v>0</v>
      </c>
      <c r="AD49" s="222"/>
      <c r="AF49" s="222"/>
      <c r="AH49" s="222">
        <f t="shared" si="37"/>
        <v>0</v>
      </c>
      <c r="AI49" s="222">
        <f t="shared" si="57"/>
        <v>0</v>
      </c>
      <c r="AJ49" s="276"/>
      <c r="AM49" s="222">
        <f t="shared" si="17"/>
        <v>0</v>
      </c>
      <c r="AN49" s="225">
        <f t="shared" si="18"/>
        <v>0</v>
      </c>
      <c r="AT49" s="229">
        <f t="shared" si="40"/>
        <v>0</v>
      </c>
      <c r="AV49" s="276"/>
      <c r="BA49" s="229">
        <f t="shared" si="43"/>
        <v>0</v>
      </c>
      <c r="BC49" s="276"/>
      <c r="BH49" s="229">
        <f t="shared" si="45"/>
        <v>0</v>
      </c>
      <c r="BK49" s="229"/>
      <c r="BL49" s="229"/>
      <c r="BM49" s="229"/>
      <c r="BN49" s="229">
        <f t="shared" si="47"/>
        <v>0</v>
      </c>
    </row>
    <row r="50" spans="1:66">
      <c r="A50" s="252"/>
      <c r="B50" s="252"/>
      <c r="C50" s="260" t="s">
        <v>229</v>
      </c>
      <c r="D50" s="260"/>
      <c r="E50" s="256"/>
      <c r="F50" s="237"/>
      <c r="G50" s="249">
        <f>SUM(G23:G49)</f>
        <v>23182386550</v>
      </c>
      <c r="H50" s="249">
        <f>SUM(H23:H49)</f>
        <v>13971677000</v>
      </c>
      <c r="I50" s="249">
        <f>SUM(I23:I49)</f>
        <v>4420512000</v>
      </c>
      <c r="J50" s="249">
        <f>SUM(J23:J49)</f>
        <v>32733551550</v>
      </c>
      <c r="K50" s="249">
        <f>SUM(K23:K49)</f>
        <v>5533994011.5</v>
      </c>
      <c r="L50" s="277"/>
      <c r="M50" s="249">
        <f>SUM(M23:M49)</f>
        <v>1636677577.5</v>
      </c>
      <c r="N50" s="249">
        <f>SUM(N23:N49)</f>
        <v>1812019000</v>
      </c>
      <c r="O50" s="249">
        <f>SUM(O23:O49)</f>
        <v>5358652589</v>
      </c>
      <c r="P50" s="249">
        <f>SUM(P23:P49)</f>
        <v>27374898961</v>
      </c>
      <c r="Q50" s="218"/>
      <c r="R50" s="249">
        <f t="shared" ref="R50:AI50" si="59">SUM(R23:R49)</f>
        <v>23182386550</v>
      </c>
      <c r="S50" s="249">
        <f t="shared" si="59"/>
        <v>1159119327.5</v>
      </c>
      <c r="T50" s="249">
        <f t="shared" si="59"/>
        <v>5533994011.5</v>
      </c>
      <c r="U50" s="249">
        <f t="shared" si="59"/>
        <v>17648392538.5</v>
      </c>
      <c r="V50" s="249">
        <f t="shared" si="59"/>
        <v>23182386550</v>
      </c>
      <c r="W50" s="249">
        <f t="shared" si="59"/>
        <v>1159119327.5</v>
      </c>
      <c r="X50" s="249">
        <f t="shared" si="59"/>
        <v>4374874684</v>
      </c>
      <c r="Y50" s="249">
        <f t="shared" si="59"/>
        <v>18807511866</v>
      </c>
      <c r="Z50" s="249">
        <f t="shared" si="59"/>
        <v>23182386550</v>
      </c>
      <c r="AA50" s="249">
        <f t="shared" si="59"/>
        <v>1159119327.5</v>
      </c>
      <c r="AB50" s="249">
        <f t="shared" si="59"/>
        <v>3215755356.5</v>
      </c>
      <c r="AC50" s="249">
        <f>SUM(AC23:AC49)</f>
        <v>19966631193.5</v>
      </c>
      <c r="AD50" s="249">
        <f t="shared" si="59"/>
        <v>6598786450</v>
      </c>
      <c r="AE50" s="249">
        <f t="shared" si="59"/>
        <v>1726696706.5</v>
      </c>
      <c r="AF50" s="249">
        <f t="shared" si="59"/>
        <v>329939322.5</v>
      </c>
      <c r="AG50" s="249">
        <f t="shared" si="59"/>
        <v>2056636029</v>
      </c>
      <c r="AH50" s="249">
        <f t="shared" si="59"/>
        <v>4542150421</v>
      </c>
      <c r="AI50" s="249">
        <f t="shared" si="59"/>
        <v>2386575351.5</v>
      </c>
      <c r="AJ50" s="260"/>
      <c r="AL50" s="249">
        <f>SUM(AL23:AL49)</f>
        <v>1998640986</v>
      </c>
      <c r="AM50" s="249">
        <f>SUM(AM23:AM49)</f>
        <v>27374898961</v>
      </c>
      <c r="AP50" s="229">
        <v>23182386550</v>
      </c>
      <c r="AQ50" s="261">
        <f t="shared" ref="AQ50:AR50" si="60">SUM(AQ23:AQ49)</f>
        <v>1.3000000000000005</v>
      </c>
      <c r="AR50" s="249">
        <f t="shared" si="60"/>
        <v>1159119327.5</v>
      </c>
      <c r="AS50" s="249">
        <f>SUM(AS23:AS49)</f>
        <v>3215755356.5</v>
      </c>
      <c r="AT50" s="249">
        <f>SUM(AT23:AT49)</f>
        <v>19966631193.5</v>
      </c>
      <c r="AV50" s="260"/>
      <c r="AW50" s="229">
        <v>23182386550</v>
      </c>
      <c r="AX50" s="261">
        <f t="shared" ref="AX50:AY50" si="61">SUM(AX23:AX49)</f>
        <v>1.3000000000000005</v>
      </c>
      <c r="AY50" s="249">
        <f t="shared" si="61"/>
        <v>1159119327.5</v>
      </c>
      <c r="AZ50" s="249">
        <f>SUM(AZ23:AZ49)</f>
        <v>4374874684</v>
      </c>
      <c r="BA50" s="249">
        <f>SUM(BA23:BA49)</f>
        <v>18807511866</v>
      </c>
      <c r="BB50" s="218"/>
      <c r="BC50" s="260"/>
      <c r="BD50" s="229">
        <v>23182386550</v>
      </c>
      <c r="BE50" s="261">
        <f t="shared" ref="BE50:BF50" si="62">SUM(BE23:BE49)</f>
        <v>1.3000000000000005</v>
      </c>
      <c r="BF50" s="249">
        <f t="shared" si="62"/>
        <v>1159119327.5</v>
      </c>
      <c r="BG50" s="249">
        <f>SUM(BG23:BG49)</f>
        <v>5533994011.5</v>
      </c>
      <c r="BH50" s="249">
        <f>SUM(BH23:BH49)</f>
        <v>17648392538.5</v>
      </c>
      <c r="BJ50" s="229">
        <v>23182386550</v>
      </c>
      <c r="BK50" s="261">
        <f t="shared" ref="BK50:BL50" si="63">SUM(BK23:BK49)</f>
        <v>1.3000000000000005</v>
      </c>
      <c r="BL50" s="249">
        <f t="shared" si="63"/>
        <v>1194048520</v>
      </c>
      <c r="BM50" s="249">
        <f>SUM(BM23:BM49)</f>
        <v>2353167847.5</v>
      </c>
      <c r="BN50" s="249">
        <f>SUM(BN23:BN49)</f>
        <v>21527802552.5</v>
      </c>
    </row>
    <row r="51" spans="1:66">
      <c r="A51" s="252"/>
      <c r="B51" s="252"/>
      <c r="C51" s="260"/>
      <c r="D51" s="260"/>
      <c r="E51" s="256"/>
      <c r="F51" s="237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18"/>
      <c r="V51" s="222"/>
      <c r="W51" s="222"/>
      <c r="Z51" s="222">
        <f>SUM(Z30:Z38)</f>
        <v>16583600100</v>
      </c>
      <c r="AA51" s="222"/>
      <c r="AD51" s="222">
        <f>SUM(AD30:AD38)</f>
        <v>0</v>
      </c>
      <c r="AF51" s="222"/>
      <c r="AI51" s="222">
        <f t="shared" ref="AI51:AI61" si="64">AB51</f>
        <v>0</v>
      </c>
      <c r="AJ51" s="260"/>
      <c r="AL51" s="229">
        <f>AL50-AG50</f>
        <v>-57995043</v>
      </c>
      <c r="AM51" s="278"/>
      <c r="AP51" s="229">
        <v>16583600100</v>
      </c>
      <c r="AV51" s="260"/>
      <c r="BC51" s="260"/>
      <c r="BK51" s="229"/>
      <c r="BL51" s="229"/>
      <c r="BM51" s="229"/>
      <c r="BN51" s="229"/>
    </row>
    <row r="52" spans="1:66">
      <c r="A52" s="251" t="s">
        <v>257</v>
      </c>
      <c r="B52" s="251"/>
      <c r="C52" s="253"/>
      <c r="D52" s="253"/>
      <c r="E52" s="256"/>
      <c r="F52" s="237"/>
      <c r="G52" s="257"/>
      <c r="H52" s="264"/>
      <c r="I52" s="264"/>
      <c r="J52" s="257"/>
      <c r="K52" s="257"/>
      <c r="L52" s="279"/>
      <c r="M52" s="256"/>
      <c r="N52" s="264"/>
      <c r="O52" s="257"/>
      <c r="P52" s="256"/>
      <c r="V52" s="222"/>
      <c r="W52" s="222"/>
      <c r="Z52" s="222"/>
      <c r="AA52" s="222"/>
      <c r="AD52" s="222"/>
      <c r="AF52" s="222"/>
      <c r="AI52" s="222">
        <f t="shared" si="64"/>
        <v>0</v>
      </c>
      <c r="AJ52" s="253"/>
      <c r="AL52" s="222">
        <f>AL51-K50</f>
        <v>-5591989054.5</v>
      </c>
      <c r="AM52" s="222"/>
      <c r="AV52" s="253"/>
      <c r="BC52" s="253"/>
      <c r="BK52" s="229"/>
      <c r="BL52" s="229"/>
      <c r="BM52" s="229"/>
      <c r="BN52" s="229"/>
    </row>
    <row r="53" spans="1:66">
      <c r="A53" s="253"/>
      <c r="B53" s="253">
        <v>1</v>
      </c>
      <c r="C53" s="253" t="s">
        <v>258</v>
      </c>
      <c r="D53" s="253">
        <v>2007</v>
      </c>
      <c r="E53" s="256">
        <v>1</v>
      </c>
      <c r="F53" s="237"/>
      <c r="G53" s="257">
        <v>175000000</v>
      </c>
      <c r="H53" s="257"/>
      <c r="I53" s="257">
        <v>175000000</v>
      </c>
      <c r="J53" s="257">
        <f>G53+H53-I53</f>
        <v>0</v>
      </c>
      <c r="K53" s="257">
        <f t="shared" ref="K53:K66" si="65">T53</f>
        <v>175000000</v>
      </c>
      <c r="L53" s="263">
        <v>0.125</v>
      </c>
      <c r="M53" s="256">
        <f>J53*L53</f>
        <v>0</v>
      </c>
      <c r="N53" s="257">
        <f>K53</f>
        <v>175000000</v>
      </c>
      <c r="O53" s="257">
        <f t="shared" ref="O53:O66" si="66">K53+M53-N53</f>
        <v>0</v>
      </c>
      <c r="P53" s="256">
        <f>J53-O53</f>
        <v>0</v>
      </c>
      <c r="R53" s="222">
        <f t="shared" ref="R53:R66" si="67">G53</f>
        <v>175000000</v>
      </c>
      <c r="S53" s="222">
        <f t="shared" ref="S53:S66" si="68">L53*R53</f>
        <v>21875000</v>
      </c>
      <c r="T53" s="222">
        <f t="shared" ref="T53:T66" si="69">S53+X53</f>
        <v>175000000</v>
      </c>
      <c r="U53" s="222">
        <f>R53-T53</f>
        <v>0</v>
      </c>
      <c r="V53" s="222">
        <f t="shared" ref="V53:V66" si="70">G53</f>
        <v>175000000</v>
      </c>
      <c r="W53" s="222">
        <f t="shared" ref="W53:W66" si="71">L53*V53</f>
        <v>21875000</v>
      </c>
      <c r="X53" s="222">
        <f t="shared" ref="X53:X66" si="72">W53+AB53</f>
        <v>153125000</v>
      </c>
      <c r="Y53" s="222">
        <f>V53-X53</f>
        <v>21875000</v>
      </c>
      <c r="Z53" s="222">
        <f t="shared" ref="Z53:Z62" si="73">G53</f>
        <v>175000000</v>
      </c>
      <c r="AA53" s="222">
        <f t="shared" ref="AA53:AA66" si="74">Z53*L53</f>
        <v>21875000</v>
      </c>
      <c r="AB53" s="222">
        <f t="shared" ref="AB53:AB62" si="75">AA53+AG53</f>
        <v>131250000</v>
      </c>
      <c r="AC53" s="222">
        <f>Z53-AB53</f>
        <v>43750000</v>
      </c>
      <c r="AD53" s="222">
        <f t="shared" ref="AD53:AD61" si="76">Z53</f>
        <v>175000000</v>
      </c>
      <c r="AE53" s="222">
        <v>87500000</v>
      </c>
      <c r="AF53" s="222">
        <f t="shared" ref="AF53:AF61" si="77">L53*AD53</f>
        <v>21875000</v>
      </c>
      <c r="AG53" s="222">
        <f t="shared" ref="AG53:AG61" si="78">AE53+AF53</f>
        <v>109375000</v>
      </c>
      <c r="AH53" s="222">
        <f t="shared" ref="AH53:AH66" si="79">AD53-AG53</f>
        <v>65625000</v>
      </c>
      <c r="AI53" s="222">
        <f t="shared" si="64"/>
        <v>131250000</v>
      </c>
      <c r="AJ53" s="253">
        <v>2007</v>
      </c>
      <c r="AL53" s="229">
        <v>109375000</v>
      </c>
      <c r="AM53" s="222">
        <f t="shared" ref="AM53:AM67" si="80">P53</f>
        <v>0</v>
      </c>
      <c r="AN53" s="225">
        <f t="shared" ref="AN53:AN66" si="81">D53</f>
        <v>2007</v>
      </c>
      <c r="AP53" s="229">
        <v>175000000</v>
      </c>
      <c r="AQ53" s="280">
        <v>0</v>
      </c>
      <c r="AR53" s="229">
        <f>AP53*AQ53</f>
        <v>0</v>
      </c>
      <c r="AS53" s="229">
        <f t="shared" ref="AS53:AS67" si="82">AR53+AG53</f>
        <v>109375000</v>
      </c>
      <c r="AT53" s="229">
        <f t="shared" ref="AT53:AT67" si="83">AP53-AS53</f>
        <v>65625000</v>
      </c>
      <c r="AV53" s="253">
        <v>2007</v>
      </c>
      <c r="AW53" s="229">
        <v>175000000</v>
      </c>
      <c r="AX53" s="280">
        <v>0</v>
      </c>
      <c r="AY53" s="229">
        <f>AW53*AX53</f>
        <v>0</v>
      </c>
      <c r="AZ53" s="229">
        <f t="shared" ref="AZ53:AZ67" si="84">AY53+AS53</f>
        <v>109375000</v>
      </c>
      <c r="BA53" s="229">
        <f t="shared" ref="BA53:BA67" si="85">AW53-AZ53</f>
        <v>65625000</v>
      </c>
      <c r="BC53" s="253">
        <v>2007</v>
      </c>
      <c r="BD53" s="229">
        <v>175000000</v>
      </c>
      <c r="BE53" s="280">
        <v>0</v>
      </c>
      <c r="BF53" s="229">
        <f>BD53*BE53</f>
        <v>0</v>
      </c>
      <c r="BG53" s="229">
        <f t="shared" ref="BG53" si="86">BF53+AZ53</f>
        <v>109375000</v>
      </c>
      <c r="BH53" s="229">
        <f t="shared" ref="BH53:BH67" si="87">BD53-BG53</f>
        <v>65625000</v>
      </c>
      <c r="BJ53" s="274">
        <v>175000000</v>
      </c>
      <c r="BK53" s="280">
        <v>0</v>
      </c>
      <c r="BL53" s="229">
        <f>BJ53*BK53</f>
        <v>0</v>
      </c>
      <c r="BM53" s="229">
        <f t="shared" ref="BM53" si="88">BL53+BF53</f>
        <v>0</v>
      </c>
      <c r="BN53" s="229">
        <f t="shared" ref="BN53:BN67" si="89">BJ53-BM53</f>
        <v>175000000</v>
      </c>
    </row>
    <row r="54" spans="1:66">
      <c r="A54" s="253"/>
      <c r="B54" s="253">
        <v>2</v>
      </c>
      <c r="C54" s="253" t="s">
        <v>259</v>
      </c>
      <c r="D54" s="253">
        <v>2015</v>
      </c>
      <c r="E54" s="256">
        <v>1</v>
      </c>
      <c r="F54" s="237"/>
      <c r="G54" s="257">
        <v>228276000</v>
      </c>
      <c r="H54" s="257"/>
      <c r="I54" s="257">
        <v>228276000</v>
      </c>
      <c r="J54" s="257">
        <f t="shared" ref="J54:J66" si="90">G54+H54-I54</f>
        <v>0</v>
      </c>
      <c r="K54" s="257">
        <f t="shared" si="65"/>
        <v>228276000</v>
      </c>
      <c r="L54" s="263">
        <v>0.125</v>
      </c>
      <c r="M54" s="256">
        <f>J54*L54</f>
        <v>0</v>
      </c>
      <c r="N54" s="257">
        <f>K54</f>
        <v>228276000</v>
      </c>
      <c r="O54" s="257">
        <f t="shared" si="66"/>
        <v>0</v>
      </c>
      <c r="P54" s="256">
        <f t="shared" ref="P54:P66" si="91">J54-O54</f>
        <v>0</v>
      </c>
      <c r="R54" s="222">
        <f t="shared" si="67"/>
        <v>228276000</v>
      </c>
      <c r="S54" s="222">
        <f t="shared" si="68"/>
        <v>28534500</v>
      </c>
      <c r="T54" s="222">
        <f t="shared" si="69"/>
        <v>228276000</v>
      </c>
      <c r="U54" s="222">
        <f t="shared" ref="U54:U66" si="92">R54-T54</f>
        <v>0</v>
      </c>
      <c r="V54" s="222">
        <f t="shared" si="70"/>
        <v>228276000</v>
      </c>
      <c r="W54" s="222">
        <f t="shared" si="71"/>
        <v>28534500</v>
      </c>
      <c r="X54" s="222">
        <f t="shared" si="72"/>
        <v>199741500</v>
      </c>
      <c r="Y54" s="222">
        <f t="shared" ref="Y54:Y66" si="93">V54-X54</f>
        <v>28534500</v>
      </c>
      <c r="Z54" s="222">
        <f t="shared" si="73"/>
        <v>228276000</v>
      </c>
      <c r="AA54" s="222">
        <f t="shared" si="74"/>
        <v>28534500</v>
      </c>
      <c r="AB54" s="222">
        <f t="shared" si="75"/>
        <v>171207000</v>
      </c>
      <c r="AC54" s="222">
        <f t="shared" ref="AC54:AC66" si="94">Z54-AB54</f>
        <v>57069000</v>
      </c>
      <c r="AD54" s="222">
        <f t="shared" si="76"/>
        <v>228276000</v>
      </c>
      <c r="AE54" s="222">
        <v>114138000</v>
      </c>
      <c r="AF54" s="222">
        <f t="shared" si="77"/>
        <v>28534500</v>
      </c>
      <c r="AG54" s="222">
        <f t="shared" si="78"/>
        <v>142672500</v>
      </c>
      <c r="AH54" s="222">
        <f t="shared" si="79"/>
        <v>85603500</v>
      </c>
      <c r="AI54" s="222">
        <f t="shared" si="64"/>
        <v>171207000</v>
      </c>
      <c r="AJ54" s="253">
        <v>2015</v>
      </c>
      <c r="AL54" s="229">
        <v>142672500</v>
      </c>
      <c r="AM54" s="222">
        <f t="shared" si="80"/>
        <v>0</v>
      </c>
      <c r="AN54" s="225">
        <f t="shared" si="81"/>
        <v>2015</v>
      </c>
      <c r="AP54" s="229">
        <v>228276000</v>
      </c>
      <c r="AQ54" s="280">
        <v>0.125</v>
      </c>
      <c r="AR54" s="229">
        <f t="shared" ref="AR54:AR67" si="95">AP54*AQ54</f>
        <v>28534500</v>
      </c>
      <c r="AS54" s="229">
        <f t="shared" si="82"/>
        <v>171207000</v>
      </c>
      <c r="AT54" s="229">
        <f t="shared" si="83"/>
        <v>57069000</v>
      </c>
      <c r="AV54" s="253">
        <v>2015</v>
      </c>
      <c r="AW54" s="229">
        <v>228276000</v>
      </c>
      <c r="AX54" s="280">
        <v>0.125</v>
      </c>
      <c r="AY54" s="229">
        <f t="shared" ref="AY54:AY67" si="96">AW54*AX54</f>
        <v>28534500</v>
      </c>
      <c r="AZ54" s="229">
        <f>AY54+AS54</f>
        <v>199741500</v>
      </c>
      <c r="BA54" s="229">
        <f t="shared" si="85"/>
        <v>28534500</v>
      </c>
      <c r="BC54" s="253">
        <v>2015</v>
      </c>
      <c r="BD54" s="229">
        <v>228276000</v>
      </c>
      <c r="BE54" s="280">
        <v>0.125</v>
      </c>
      <c r="BF54" s="229">
        <f t="shared" ref="BF54:BF67" si="97">BD54*BE54</f>
        <v>28534500</v>
      </c>
      <c r="BG54" s="229">
        <f>BF54+AZ54</f>
        <v>228276000</v>
      </c>
      <c r="BH54" s="229">
        <f t="shared" si="87"/>
        <v>0</v>
      </c>
      <c r="BJ54" s="274">
        <v>228276000</v>
      </c>
      <c r="BK54" s="280">
        <v>0.125</v>
      </c>
      <c r="BL54" s="229">
        <f t="shared" ref="BL54:BL67" si="98">BJ54*BK54</f>
        <v>28534500</v>
      </c>
      <c r="BM54" s="229">
        <f>BL54+BF54</f>
        <v>57069000</v>
      </c>
      <c r="BN54" s="229">
        <f t="shared" si="89"/>
        <v>171207000</v>
      </c>
    </row>
    <row r="55" spans="1:66">
      <c r="A55" s="253"/>
      <c r="B55" s="253">
        <v>3</v>
      </c>
      <c r="C55" s="253" t="s">
        <v>260</v>
      </c>
      <c r="D55" s="253">
        <v>2013</v>
      </c>
      <c r="E55" s="256">
        <v>1</v>
      </c>
      <c r="F55" s="237"/>
      <c r="G55" s="257">
        <v>325500000</v>
      </c>
      <c r="H55" s="257"/>
      <c r="I55" s="257"/>
      <c r="J55" s="257">
        <f t="shared" si="90"/>
        <v>325500000</v>
      </c>
      <c r="K55" s="257">
        <f t="shared" si="65"/>
        <v>325500000</v>
      </c>
      <c r="L55" s="263">
        <v>0.125</v>
      </c>
      <c r="M55" s="256">
        <f>J55-K55</f>
        <v>0</v>
      </c>
      <c r="N55" s="264"/>
      <c r="O55" s="257">
        <f t="shared" si="66"/>
        <v>325500000</v>
      </c>
      <c r="P55" s="256">
        <f t="shared" si="91"/>
        <v>0</v>
      </c>
      <c r="R55" s="222">
        <f t="shared" si="67"/>
        <v>325500000</v>
      </c>
      <c r="S55" s="222">
        <f t="shared" si="68"/>
        <v>40687500</v>
      </c>
      <c r="T55" s="222">
        <f t="shared" si="69"/>
        <v>325500000</v>
      </c>
      <c r="U55" s="222">
        <f t="shared" si="92"/>
        <v>0</v>
      </c>
      <c r="V55" s="222">
        <f t="shared" si="70"/>
        <v>325500000</v>
      </c>
      <c r="W55" s="222">
        <f t="shared" si="71"/>
        <v>40687500</v>
      </c>
      <c r="X55" s="222">
        <f t="shared" si="72"/>
        <v>284812500</v>
      </c>
      <c r="Y55" s="222">
        <f t="shared" si="93"/>
        <v>40687500</v>
      </c>
      <c r="Z55" s="222">
        <f t="shared" si="73"/>
        <v>325500000</v>
      </c>
      <c r="AA55" s="222">
        <f t="shared" si="74"/>
        <v>40687500</v>
      </c>
      <c r="AB55" s="222">
        <f t="shared" si="75"/>
        <v>244125000</v>
      </c>
      <c r="AC55" s="222">
        <f t="shared" si="94"/>
        <v>81375000</v>
      </c>
      <c r="AD55" s="222">
        <f t="shared" si="76"/>
        <v>325500000</v>
      </c>
      <c r="AE55" s="222">
        <v>162750000</v>
      </c>
      <c r="AF55" s="222">
        <f t="shared" si="77"/>
        <v>40687500</v>
      </c>
      <c r="AG55" s="222">
        <f t="shared" si="78"/>
        <v>203437500</v>
      </c>
      <c r="AH55" s="222">
        <f t="shared" si="79"/>
        <v>122062500</v>
      </c>
      <c r="AI55" s="222">
        <f t="shared" si="64"/>
        <v>244125000</v>
      </c>
      <c r="AJ55" s="253">
        <v>2013</v>
      </c>
      <c r="AL55" s="229">
        <v>203437500</v>
      </c>
      <c r="AM55" s="222">
        <f t="shared" si="80"/>
        <v>0</v>
      </c>
      <c r="AN55" s="225">
        <f t="shared" si="81"/>
        <v>2013</v>
      </c>
      <c r="AP55" s="229">
        <v>325500000</v>
      </c>
      <c r="AQ55" s="280">
        <v>0.125</v>
      </c>
      <c r="AR55" s="229">
        <f t="shared" si="95"/>
        <v>40687500</v>
      </c>
      <c r="AS55" s="229">
        <f t="shared" si="82"/>
        <v>244125000</v>
      </c>
      <c r="AT55" s="229">
        <f t="shared" si="83"/>
        <v>81375000</v>
      </c>
      <c r="AV55" s="253">
        <v>2013</v>
      </c>
      <c r="AW55" s="229">
        <v>325500000</v>
      </c>
      <c r="AX55" s="280">
        <v>0.125</v>
      </c>
      <c r="AY55" s="229">
        <f t="shared" si="96"/>
        <v>40687500</v>
      </c>
      <c r="AZ55" s="229">
        <f t="shared" si="84"/>
        <v>284812500</v>
      </c>
      <c r="BA55" s="229">
        <f t="shared" si="85"/>
        <v>40687500</v>
      </c>
      <c r="BC55" s="253">
        <v>2013</v>
      </c>
      <c r="BD55" s="229">
        <v>325500000</v>
      </c>
      <c r="BE55" s="280">
        <v>0.125</v>
      </c>
      <c r="BF55" s="229">
        <f t="shared" si="97"/>
        <v>40687500</v>
      </c>
      <c r="BG55" s="229">
        <f t="shared" ref="BG55:BG67" si="99">BF55+AZ55</f>
        <v>325500000</v>
      </c>
      <c r="BH55" s="229">
        <f t="shared" si="87"/>
        <v>0</v>
      </c>
      <c r="BJ55" s="229">
        <v>325500000</v>
      </c>
      <c r="BK55" s="280">
        <v>0</v>
      </c>
      <c r="BL55" s="229">
        <f t="shared" si="98"/>
        <v>0</v>
      </c>
      <c r="BM55" s="229">
        <f t="shared" ref="BM55:BM67" si="100">BL55+BF55</f>
        <v>40687500</v>
      </c>
      <c r="BN55" s="229">
        <f t="shared" si="89"/>
        <v>284812500</v>
      </c>
    </row>
    <row r="56" spans="1:66">
      <c r="A56" s="253"/>
      <c r="B56" s="253">
        <v>4</v>
      </c>
      <c r="C56" s="253" t="s">
        <v>261</v>
      </c>
      <c r="D56" s="253">
        <v>2014</v>
      </c>
      <c r="E56" s="256">
        <v>1</v>
      </c>
      <c r="F56" s="237"/>
      <c r="G56" s="257">
        <v>216600000</v>
      </c>
      <c r="H56" s="257"/>
      <c r="I56" s="257"/>
      <c r="J56" s="257">
        <f t="shared" si="90"/>
        <v>216600000</v>
      </c>
      <c r="K56" s="257">
        <f t="shared" si="65"/>
        <v>216600000</v>
      </c>
      <c r="L56" s="263">
        <v>0.125</v>
      </c>
      <c r="M56" s="256">
        <f>J56-K56</f>
        <v>0</v>
      </c>
      <c r="N56" s="264"/>
      <c r="O56" s="257">
        <f t="shared" si="66"/>
        <v>216600000</v>
      </c>
      <c r="P56" s="256">
        <f t="shared" si="91"/>
        <v>0</v>
      </c>
      <c r="R56" s="222">
        <f t="shared" si="67"/>
        <v>216600000</v>
      </c>
      <c r="S56" s="222">
        <f t="shared" si="68"/>
        <v>27075000</v>
      </c>
      <c r="T56" s="222">
        <f t="shared" si="69"/>
        <v>216600000</v>
      </c>
      <c r="U56" s="222">
        <f t="shared" si="92"/>
        <v>0</v>
      </c>
      <c r="V56" s="222">
        <f t="shared" si="70"/>
        <v>216600000</v>
      </c>
      <c r="W56" s="222">
        <f t="shared" si="71"/>
        <v>27075000</v>
      </c>
      <c r="X56" s="222">
        <f t="shared" si="72"/>
        <v>189525000</v>
      </c>
      <c r="Y56" s="222">
        <f t="shared" si="93"/>
        <v>27075000</v>
      </c>
      <c r="Z56" s="222">
        <f t="shared" si="73"/>
        <v>216600000</v>
      </c>
      <c r="AA56" s="222">
        <f t="shared" si="74"/>
        <v>27075000</v>
      </c>
      <c r="AB56" s="222">
        <f t="shared" si="75"/>
        <v>162450000</v>
      </c>
      <c r="AC56" s="222">
        <f t="shared" si="94"/>
        <v>54150000</v>
      </c>
      <c r="AD56" s="222">
        <f t="shared" si="76"/>
        <v>216600000</v>
      </c>
      <c r="AE56" s="222">
        <v>108300000</v>
      </c>
      <c r="AF56" s="222">
        <f t="shared" si="77"/>
        <v>27075000</v>
      </c>
      <c r="AG56" s="222">
        <f t="shared" si="78"/>
        <v>135375000</v>
      </c>
      <c r="AH56" s="222">
        <f t="shared" si="79"/>
        <v>81225000</v>
      </c>
      <c r="AI56" s="222">
        <f t="shared" si="64"/>
        <v>162450000</v>
      </c>
      <c r="AJ56" s="253">
        <v>2014</v>
      </c>
      <c r="AL56" s="229">
        <v>135375000</v>
      </c>
      <c r="AM56" s="222">
        <f t="shared" si="80"/>
        <v>0</v>
      </c>
      <c r="AN56" s="225">
        <f t="shared" si="81"/>
        <v>2014</v>
      </c>
      <c r="AP56" s="229">
        <v>216600000</v>
      </c>
      <c r="AQ56" s="280">
        <v>0.125</v>
      </c>
      <c r="AR56" s="229">
        <f t="shared" si="95"/>
        <v>27075000</v>
      </c>
      <c r="AS56" s="229">
        <f t="shared" si="82"/>
        <v>162450000</v>
      </c>
      <c r="AT56" s="229">
        <f t="shared" si="83"/>
        <v>54150000</v>
      </c>
      <c r="AV56" s="253">
        <v>2014</v>
      </c>
      <c r="AW56" s="229">
        <v>216600000</v>
      </c>
      <c r="AX56" s="280">
        <v>0.125</v>
      </c>
      <c r="AY56" s="229">
        <f t="shared" si="96"/>
        <v>27075000</v>
      </c>
      <c r="AZ56" s="229">
        <f t="shared" si="84"/>
        <v>189525000</v>
      </c>
      <c r="BA56" s="229">
        <f t="shared" si="85"/>
        <v>27075000</v>
      </c>
      <c r="BC56" s="253">
        <v>2014</v>
      </c>
      <c r="BD56" s="229">
        <v>216600000</v>
      </c>
      <c r="BE56" s="280">
        <v>0.125</v>
      </c>
      <c r="BF56" s="229">
        <f t="shared" si="97"/>
        <v>27075000</v>
      </c>
      <c r="BG56" s="229">
        <f t="shared" si="99"/>
        <v>216600000</v>
      </c>
      <c r="BH56" s="229">
        <f t="shared" si="87"/>
        <v>0</v>
      </c>
      <c r="BJ56" s="229">
        <v>216600000</v>
      </c>
      <c r="BK56" s="280">
        <v>0.125</v>
      </c>
      <c r="BL56" s="229">
        <f t="shared" si="98"/>
        <v>27075000</v>
      </c>
      <c r="BM56" s="229">
        <f t="shared" si="100"/>
        <v>54150000</v>
      </c>
      <c r="BN56" s="229">
        <f t="shared" si="89"/>
        <v>162450000</v>
      </c>
    </row>
    <row r="57" spans="1:66">
      <c r="A57" s="253"/>
      <c r="B57" s="253">
        <v>5</v>
      </c>
      <c r="C57" s="253" t="s">
        <v>259</v>
      </c>
      <c r="D57" s="253">
        <v>2015</v>
      </c>
      <c r="E57" s="256">
        <v>1</v>
      </c>
      <c r="F57" s="237"/>
      <c r="G57" s="257">
        <v>275200000</v>
      </c>
      <c r="H57" s="257"/>
      <c r="I57" s="257">
        <v>275200000</v>
      </c>
      <c r="J57" s="257">
        <f t="shared" si="90"/>
        <v>0</v>
      </c>
      <c r="K57" s="257">
        <f t="shared" si="65"/>
        <v>275200000</v>
      </c>
      <c r="L57" s="263">
        <v>0.125</v>
      </c>
      <c r="M57" s="256">
        <f t="shared" ref="M57:M66" si="101">J57*L57</f>
        <v>0</v>
      </c>
      <c r="N57" s="257">
        <f>K57</f>
        <v>275200000</v>
      </c>
      <c r="O57" s="257">
        <f t="shared" si="66"/>
        <v>0</v>
      </c>
      <c r="P57" s="256">
        <f t="shared" si="91"/>
        <v>0</v>
      </c>
      <c r="R57" s="222">
        <f t="shared" si="67"/>
        <v>275200000</v>
      </c>
      <c r="S57" s="222">
        <f t="shared" si="68"/>
        <v>34400000</v>
      </c>
      <c r="T57" s="222">
        <f t="shared" si="69"/>
        <v>275200000</v>
      </c>
      <c r="U57" s="222">
        <f t="shared" si="92"/>
        <v>0</v>
      </c>
      <c r="V57" s="222">
        <f t="shared" si="70"/>
        <v>275200000</v>
      </c>
      <c r="W57" s="222">
        <f t="shared" si="71"/>
        <v>34400000</v>
      </c>
      <c r="X57" s="222">
        <f t="shared" si="72"/>
        <v>240800000</v>
      </c>
      <c r="Y57" s="222">
        <f t="shared" si="93"/>
        <v>34400000</v>
      </c>
      <c r="Z57" s="222">
        <f t="shared" si="73"/>
        <v>275200000</v>
      </c>
      <c r="AA57" s="222">
        <f t="shared" si="74"/>
        <v>34400000</v>
      </c>
      <c r="AB57" s="222">
        <f t="shared" si="75"/>
        <v>206400000</v>
      </c>
      <c r="AC57" s="222">
        <f t="shared" si="94"/>
        <v>68800000</v>
      </c>
      <c r="AD57" s="222">
        <f t="shared" si="76"/>
        <v>275200000</v>
      </c>
      <c r="AE57" s="222">
        <v>137600000</v>
      </c>
      <c r="AF57" s="222">
        <f t="shared" si="77"/>
        <v>34400000</v>
      </c>
      <c r="AG57" s="222">
        <f t="shared" si="78"/>
        <v>172000000</v>
      </c>
      <c r="AH57" s="222">
        <f t="shared" si="79"/>
        <v>103200000</v>
      </c>
      <c r="AI57" s="222">
        <f t="shared" si="64"/>
        <v>206400000</v>
      </c>
      <c r="AJ57" s="253">
        <v>2015</v>
      </c>
      <c r="AL57" s="229">
        <v>172000000</v>
      </c>
      <c r="AM57" s="222">
        <f t="shared" si="80"/>
        <v>0</v>
      </c>
      <c r="AN57" s="225">
        <f t="shared" si="81"/>
        <v>2015</v>
      </c>
      <c r="AP57" s="229">
        <v>275200000</v>
      </c>
      <c r="AQ57" s="280">
        <v>0.125</v>
      </c>
      <c r="AR57" s="229">
        <f t="shared" si="95"/>
        <v>34400000</v>
      </c>
      <c r="AS57" s="229">
        <f t="shared" si="82"/>
        <v>206400000</v>
      </c>
      <c r="AT57" s="229">
        <f t="shared" si="83"/>
        <v>68800000</v>
      </c>
      <c r="AV57" s="253">
        <v>2015</v>
      </c>
      <c r="AW57" s="229">
        <v>275200000</v>
      </c>
      <c r="AX57" s="280">
        <v>0.125</v>
      </c>
      <c r="AY57" s="229">
        <f t="shared" si="96"/>
        <v>34400000</v>
      </c>
      <c r="AZ57" s="229">
        <f t="shared" si="84"/>
        <v>240800000</v>
      </c>
      <c r="BA57" s="229">
        <f t="shared" si="85"/>
        <v>34400000</v>
      </c>
      <c r="BC57" s="253">
        <v>2015</v>
      </c>
      <c r="BD57" s="229">
        <v>275200000</v>
      </c>
      <c r="BE57" s="280">
        <v>0.125</v>
      </c>
      <c r="BF57" s="229">
        <f t="shared" si="97"/>
        <v>34400000</v>
      </c>
      <c r="BG57" s="229">
        <f t="shared" si="99"/>
        <v>275200000</v>
      </c>
      <c r="BH57" s="229">
        <f t="shared" si="87"/>
        <v>0</v>
      </c>
      <c r="BJ57" s="229">
        <v>275200000</v>
      </c>
      <c r="BK57" s="280">
        <v>0.125</v>
      </c>
      <c r="BL57" s="229">
        <f t="shared" si="98"/>
        <v>34400000</v>
      </c>
      <c r="BM57" s="229">
        <f t="shared" si="100"/>
        <v>68800000</v>
      </c>
      <c r="BN57" s="229">
        <f t="shared" si="89"/>
        <v>206400000</v>
      </c>
    </row>
    <row r="58" spans="1:66">
      <c r="A58" s="253"/>
      <c r="B58" s="253">
        <v>6</v>
      </c>
      <c r="C58" s="253" t="s">
        <v>262</v>
      </c>
      <c r="D58" s="253">
        <v>2015</v>
      </c>
      <c r="E58" s="256">
        <v>1</v>
      </c>
      <c r="F58" s="237"/>
      <c r="G58" s="257">
        <v>20480000</v>
      </c>
      <c r="H58" s="257"/>
      <c r="I58" s="257"/>
      <c r="J58" s="257">
        <f t="shared" si="90"/>
        <v>20480000</v>
      </c>
      <c r="K58" s="257">
        <f t="shared" si="65"/>
        <v>10240000</v>
      </c>
      <c r="L58" s="263">
        <v>0</v>
      </c>
      <c r="M58" s="256">
        <f t="shared" ref="M58:M60" si="102">J58-K58</f>
        <v>10240000</v>
      </c>
      <c r="N58" s="264"/>
      <c r="O58" s="257">
        <f t="shared" si="66"/>
        <v>20480000</v>
      </c>
      <c r="P58" s="256">
        <f t="shared" si="91"/>
        <v>0</v>
      </c>
      <c r="R58" s="222">
        <f t="shared" si="67"/>
        <v>20480000</v>
      </c>
      <c r="S58" s="222">
        <f t="shared" si="68"/>
        <v>0</v>
      </c>
      <c r="T58" s="222">
        <f t="shared" si="69"/>
        <v>10240000</v>
      </c>
      <c r="U58" s="222">
        <f t="shared" si="92"/>
        <v>10240000</v>
      </c>
      <c r="V58" s="222">
        <f t="shared" si="70"/>
        <v>20480000</v>
      </c>
      <c r="W58" s="222">
        <f t="shared" si="71"/>
        <v>0</v>
      </c>
      <c r="X58" s="222">
        <f t="shared" si="72"/>
        <v>10240000</v>
      </c>
      <c r="Y58" s="222">
        <f t="shared" si="93"/>
        <v>10240000</v>
      </c>
      <c r="Z58" s="222">
        <f t="shared" si="73"/>
        <v>20480000</v>
      </c>
      <c r="AA58" s="222">
        <f t="shared" si="74"/>
        <v>0</v>
      </c>
      <c r="AB58" s="222">
        <f t="shared" si="75"/>
        <v>10240000</v>
      </c>
      <c r="AC58" s="222">
        <f t="shared" si="94"/>
        <v>10240000</v>
      </c>
      <c r="AD58" s="222">
        <f t="shared" si="76"/>
        <v>20480000</v>
      </c>
      <c r="AE58" s="222">
        <v>10240000</v>
      </c>
      <c r="AF58" s="222">
        <f t="shared" si="77"/>
        <v>0</v>
      </c>
      <c r="AG58" s="222">
        <f t="shared" si="78"/>
        <v>10240000</v>
      </c>
      <c r="AH58" s="222">
        <f t="shared" si="79"/>
        <v>10240000</v>
      </c>
      <c r="AI58" s="222">
        <f t="shared" si="64"/>
        <v>10240000</v>
      </c>
      <c r="AJ58" s="253">
        <v>2015</v>
      </c>
      <c r="AL58" s="229">
        <v>12800000</v>
      </c>
      <c r="AM58" s="222">
        <f t="shared" si="80"/>
        <v>0</v>
      </c>
      <c r="AN58" s="225">
        <f t="shared" si="81"/>
        <v>2015</v>
      </c>
      <c r="AP58" s="229">
        <v>20480000</v>
      </c>
      <c r="AQ58" s="280">
        <v>0.25</v>
      </c>
      <c r="AR58" s="229">
        <f t="shared" si="95"/>
        <v>5120000</v>
      </c>
      <c r="AS58" s="229">
        <f t="shared" si="82"/>
        <v>15360000</v>
      </c>
      <c r="AT58" s="229">
        <f t="shared" si="83"/>
        <v>5120000</v>
      </c>
      <c r="AV58" s="253">
        <v>2015</v>
      </c>
      <c r="AW58" s="229">
        <v>20480000</v>
      </c>
      <c r="AX58" s="280">
        <v>0.25</v>
      </c>
      <c r="AY58" s="229">
        <f t="shared" si="96"/>
        <v>5120000</v>
      </c>
      <c r="AZ58" s="229">
        <f t="shared" si="84"/>
        <v>20480000</v>
      </c>
      <c r="BA58" s="229">
        <f t="shared" si="85"/>
        <v>0</v>
      </c>
      <c r="BC58" s="253">
        <v>2015</v>
      </c>
      <c r="BD58" s="229">
        <v>20480000</v>
      </c>
      <c r="BE58" s="280">
        <v>0</v>
      </c>
      <c r="BF58" s="229">
        <f t="shared" si="97"/>
        <v>0</v>
      </c>
      <c r="BG58" s="229">
        <f t="shared" si="99"/>
        <v>20480000</v>
      </c>
      <c r="BH58" s="229">
        <f t="shared" si="87"/>
        <v>0</v>
      </c>
      <c r="BJ58" s="229">
        <v>20480000</v>
      </c>
      <c r="BK58" s="280">
        <v>0</v>
      </c>
      <c r="BL58" s="229">
        <f t="shared" si="98"/>
        <v>0</v>
      </c>
      <c r="BM58" s="229">
        <f t="shared" si="100"/>
        <v>0</v>
      </c>
      <c r="BN58" s="229">
        <f t="shared" si="89"/>
        <v>20480000</v>
      </c>
    </row>
    <row r="59" spans="1:66">
      <c r="A59" s="253"/>
      <c r="B59" s="253">
        <v>7</v>
      </c>
      <c r="C59" s="253" t="s">
        <v>263</v>
      </c>
      <c r="D59" s="253">
        <v>2016</v>
      </c>
      <c r="E59" s="256">
        <v>1</v>
      </c>
      <c r="F59" s="237"/>
      <c r="G59" s="257">
        <v>288700000</v>
      </c>
      <c r="H59" s="257"/>
      <c r="I59" s="257"/>
      <c r="J59" s="257">
        <f t="shared" si="90"/>
        <v>288700000</v>
      </c>
      <c r="K59" s="257">
        <f t="shared" si="65"/>
        <v>288700000</v>
      </c>
      <c r="L59" s="263">
        <v>0.125</v>
      </c>
      <c r="M59" s="256">
        <f t="shared" si="102"/>
        <v>0</v>
      </c>
      <c r="N59" s="264"/>
      <c r="O59" s="257">
        <f t="shared" si="66"/>
        <v>288700000</v>
      </c>
      <c r="P59" s="256">
        <f t="shared" si="91"/>
        <v>0</v>
      </c>
      <c r="R59" s="222">
        <f t="shared" si="67"/>
        <v>288700000</v>
      </c>
      <c r="S59" s="222">
        <f t="shared" si="68"/>
        <v>36087500</v>
      </c>
      <c r="T59" s="222">
        <f t="shared" si="69"/>
        <v>288700000</v>
      </c>
      <c r="U59" s="222">
        <f t="shared" si="92"/>
        <v>0</v>
      </c>
      <c r="V59" s="222">
        <f t="shared" si="70"/>
        <v>288700000</v>
      </c>
      <c r="W59" s="222">
        <f t="shared" si="71"/>
        <v>36087500</v>
      </c>
      <c r="X59" s="222">
        <f t="shared" si="72"/>
        <v>252612500</v>
      </c>
      <c r="Y59" s="222">
        <f t="shared" si="93"/>
        <v>36087500</v>
      </c>
      <c r="Z59" s="222">
        <f t="shared" si="73"/>
        <v>288700000</v>
      </c>
      <c r="AA59" s="222">
        <f t="shared" si="74"/>
        <v>36087500</v>
      </c>
      <c r="AB59" s="222">
        <f t="shared" si="75"/>
        <v>216525000</v>
      </c>
      <c r="AC59" s="222">
        <f t="shared" si="94"/>
        <v>72175000</v>
      </c>
      <c r="AD59" s="222">
        <f t="shared" si="76"/>
        <v>288700000</v>
      </c>
      <c r="AE59" s="222">
        <v>144350000</v>
      </c>
      <c r="AF59" s="222">
        <f t="shared" si="77"/>
        <v>36087500</v>
      </c>
      <c r="AG59" s="222">
        <f t="shared" si="78"/>
        <v>180437500</v>
      </c>
      <c r="AH59" s="222">
        <f t="shared" si="79"/>
        <v>108262500</v>
      </c>
      <c r="AI59" s="222">
        <f t="shared" si="64"/>
        <v>216525000</v>
      </c>
      <c r="AJ59" s="253">
        <v>2016</v>
      </c>
      <c r="AL59" s="229">
        <v>180437500</v>
      </c>
      <c r="AM59" s="222">
        <f t="shared" si="80"/>
        <v>0</v>
      </c>
      <c r="AN59" s="225">
        <f t="shared" si="81"/>
        <v>2016</v>
      </c>
      <c r="AP59" s="229">
        <v>288700000</v>
      </c>
      <c r="AQ59" s="280">
        <v>0.125</v>
      </c>
      <c r="AR59" s="229">
        <f t="shared" si="95"/>
        <v>36087500</v>
      </c>
      <c r="AS59" s="229">
        <f t="shared" si="82"/>
        <v>216525000</v>
      </c>
      <c r="AT59" s="229">
        <f t="shared" si="83"/>
        <v>72175000</v>
      </c>
      <c r="AV59" s="253">
        <v>2016</v>
      </c>
      <c r="AW59" s="229">
        <v>288700000</v>
      </c>
      <c r="AX59" s="280">
        <v>0.125</v>
      </c>
      <c r="AY59" s="229">
        <f t="shared" si="96"/>
        <v>36087500</v>
      </c>
      <c r="AZ59" s="229">
        <f t="shared" si="84"/>
        <v>252612500</v>
      </c>
      <c r="BA59" s="229">
        <f t="shared" si="85"/>
        <v>36087500</v>
      </c>
      <c r="BC59" s="253">
        <v>2016</v>
      </c>
      <c r="BD59" s="229">
        <v>288700000</v>
      </c>
      <c r="BE59" s="280">
        <v>0.125</v>
      </c>
      <c r="BF59" s="229">
        <f t="shared" si="97"/>
        <v>36087500</v>
      </c>
      <c r="BG59" s="229">
        <f t="shared" si="99"/>
        <v>288700000</v>
      </c>
      <c r="BH59" s="229">
        <f t="shared" si="87"/>
        <v>0</v>
      </c>
      <c r="BJ59" s="229">
        <v>288700000</v>
      </c>
      <c r="BK59" s="280">
        <v>0.125</v>
      </c>
      <c r="BL59" s="229">
        <f t="shared" si="98"/>
        <v>36087500</v>
      </c>
      <c r="BM59" s="229">
        <f t="shared" si="100"/>
        <v>72175000</v>
      </c>
      <c r="BN59" s="229">
        <f t="shared" si="89"/>
        <v>216525000</v>
      </c>
    </row>
    <row r="60" spans="1:66">
      <c r="A60" s="253"/>
      <c r="B60" s="253">
        <v>8</v>
      </c>
      <c r="C60" s="253" t="s">
        <v>264</v>
      </c>
      <c r="D60" s="253">
        <v>2016</v>
      </c>
      <c r="E60" s="256">
        <v>1</v>
      </c>
      <c r="F60" s="237"/>
      <c r="G60" s="257">
        <v>423828000</v>
      </c>
      <c r="H60" s="257"/>
      <c r="I60" s="257"/>
      <c r="J60" s="257">
        <f t="shared" si="90"/>
        <v>423828000</v>
      </c>
      <c r="K60" s="257">
        <f t="shared" si="65"/>
        <v>423828000</v>
      </c>
      <c r="L60" s="263">
        <v>0.125</v>
      </c>
      <c r="M60" s="256">
        <f t="shared" si="102"/>
        <v>0</v>
      </c>
      <c r="N60" s="264"/>
      <c r="O60" s="257">
        <f t="shared" si="66"/>
        <v>423828000</v>
      </c>
      <c r="P60" s="256">
        <f t="shared" si="91"/>
        <v>0</v>
      </c>
      <c r="R60" s="222">
        <f t="shared" si="67"/>
        <v>423828000</v>
      </c>
      <c r="S60" s="222">
        <f t="shared" si="68"/>
        <v>52978500</v>
      </c>
      <c r="T60" s="222">
        <f t="shared" si="69"/>
        <v>423828000</v>
      </c>
      <c r="U60" s="222">
        <f t="shared" si="92"/>
        <v>0</v>
      </c>
      <c r="V60" s="222">
        <f t="shared" si="70"/>
        <v>423828000</v>
      </c>
      <c r="W60" s="222">
        <f t="shared" si="71"/>
        <v>52978500</v>
      </c>
      <c r="X60" s="222">
        <f t="shared" si="72"/>
        <v>370849500</v>
      </c>
      <c r="Y60" s="222">
        <f t="shared" si="93"/>
        <v>52978500</v>
      </c>
      <c r="Z60" s="222">
        <f t="shared" si="73"/>
        <v>423828000</v>
      </c>
      <c r="AA60" s="222">
        <f t="shared" si="74"/>
        <v>52978500</v>
      </c>
      <c r="AB60" s="222">
        <f t="shared" si="75"/>
        <v>317871000</v>
      </c>
      <c r="AC60" s="222">
        <f t="shared" si="94"/>
        <v>105957000</v>
      </c>
      <c r="AD60" s="222">
        <f t="shared" si="76"/>
        <v>423828000</v>
      </c>
      <c r="AE60" s="222">
        <v>211914000</v>
      </c>
      <c r="AF60" s="222">
        <f t="shared" si="77"/>
        <v>52978500</v>
      </c>
      <c r="AG60" s="222">
        <f t="shared" si="78"/>
        <v>264892500</v>
      </c>
      <c r="AH60" s="222">
        <f t="shared" si="79"/>
        <v>158935500</v>
      </c>
      <c r="AI60" s="222">
        <f t="shared" si="64"/>
        <v>317871000</v>
      </c>
      <c r="AJ60" s="253">
        <v>2016</v>
      </c>
      <c r="AL60" s="229">
        <v>264892500</v>
      </c>
      <c r="AM60" s="222">
        <f t="shared" si="80"/>
        <v>0</v>
      </c>
      <c r="AN60" s="225">
        <f t="shared" si="81"/>
        <v>2016</v>
      </c>
      <c r="AP60" s="229">
        <v>423828000</v>
      </c>
      <c r="AQ60" s="280">
        <v>0.125</v>
      </c>
      <c r="AR60" s="229">
        <f t="shared" si="95"/>
        <v>52978500</v>
      </c>
      <c r="AS60" s="229">
        <f t="shared" si="82"/>
        <v>317871000</v>
      </c>
      <c r="AT60" s="229">
        <f t="shared" si="83"/>
        <v>105957000</v>
      </c>
      <c r="AV60" s="253">
        <v>2016</v>
      </c>
      <c r="AW60" s="229">
        <v>423828000</v>
      </c>
      <c r="AX60" s="280">
        <v>0.125</v>
      </c>
      <c r="AY60" s="229">
        <f t="shared" si="96"/>
        <v>52978500</v>
      </c>
      <c r="AZ60" s="229">
        <f t="shared" si="84"/>
        <v>370849500</v>
      </c>
      <c r="BA60" s="229">
        <f t="shared" si="85"/>
        <v>52978500</v>
      </c>
      <c r="BC60" s="253">
        <v>2016</v>
      </c>
      <c r="BD60" s="229">
        <v>423828000</v>
      </c>
      <c r="BE60" s="280">
        <v>0.125</v>
      </c>
      <c r="BF60" s="229">
        <f t="shared" si="97"/>
        <v>52978500</v>
      </c>
      <c r="BG60" s="229">
        <f t="shared" si="99"/>
        <v>423828000</v>
      </c>
      <c r="BH60" s="229">
        <f t="shared" si="87"/>
        <v>0</v>
      </c>
      <c r="BJ60" s="229">
        <v>423828000</v>
      </c>
      <c r="BK60" s="280">
        <v>0.125</v>
      </c>
      <c r="BL60" s="229">
        <f t="shared" si="98"/>
        <v>52978500</v>
      </c>
      <c r="BM60" s="229">
        <f t="shared" si="100"/>
        <v>105957000</v>
      </c>
      <c r="BN60" s="229">
        <f t="shared" si="89"/>
        <v>317871000</v>
      </c>
    </row>
    <row r="61" spans="1:66">
      <c r="A61" s="253"/>
      <c r="B61" s="253">
        <v>9</v>
      </c>
      <c r="C61" s="253" t="s">
        <v>265</v>
      </c>
      <c r="D61" s="253">
        <v>2017</v>
      </c>
      <c r="E61" s="256">
        <v>1</v>
      </c>
      <c r="F61" s="237"/>
      <c r="G61" s="257">
        <v>200988000</v>
      </c>
      <c r="H61" s="257"/>
      <c r="I61" s="257">
        <v>200988000</v>
      </c>
      <c r="J61" s="257">
        <f t="shared" si="90"/>
        <v>0</v>
      </c>
      <c r="K61" s="257">
        <f t="shared" si="65"/>
        <v>200988000</v>
      </c>
      <c r="L61" s="263">
        <v>0.125</v>
      </c>
      <c r="M61" s="256">
        <f t="shared" si="101"/>
        <v>0</v>
      </c>
      <c r="N61" s="257">
        <f>K61</f>
        <v>200988000</v>
      </c>
      <c r="O61" s="257">
        <f t="shared" si="66"/>
        <v>0</v>
      </c>
      <c r="P61" s="256">
        <f t="shared" si="91"/>
        <v>0</v>
      </c>
      <c r="R61" s="222">
        <f t="shared" si="67"/>
        <v>200988000</v>
      </c>
      <c r="S61" s="222">
        <f t="shared" si="68"/>
        <v>25123500</v>
      </c>
      <c r="T61" s="222">
        <f t="shared" si="69"/>
        <v>200988000</v>
      </c>
      <c r="U61" s="222">
        <f t="shared" si="92"/>
        <v>0</v>
      </c>
      <c r="V61" s="222">
        <f t="shared" si="70"/>
        <v>200988000</v>
      </c>
      <c r="W61" s="222">
        <f t="shared" si="71"/>
        <v>25123500</v>
      </c>
      <c r="X61" s="222">
        <f t="shared" si="72"/>
        <v>175864500</v>
      </c>
      <c r="Y61" s="222">
        <f t="shared" si="93"/>
        <v>25123500</v>
      </c>
      <c r="Z61" s="222">
        <f t="shared" si="73"/>
        <v>200988000</v>
      </c>
      <c r="AA61" s="222">
        <f t="shared" si="74"/>
        <v>25123500</v>
      </c>
      <c r="AB61" s="222">
        <f t="shared" si="75"/>
        <v>150741000</v>
      </c>
      <c r="AC61" s="222">
        <f t="shared" si="94"/>
        <v>50247000</v>
      </c>
      <c r="AD61" s="222">
        <f t="shared" si="76"/>
        <v>200988000</v>
      </c>
      <c r="AE61" s="222">
        <v>100494000</v>
      </c>
      <c r="AF61" s="222">
        <f t="shared" si="77"/>
        <v>25123500</v>
      </c>
      <c r="AG61" s="222">
        <f t="shared" si="78"/>
        <v>125617500</v>
      </c>
      <c r="AH61" s="222">
        <f t="shared" si="79"/>
        <v>75370500</v>
      </c>
      <c r="AI61" s="222">
        <f t="shared" si="64"/>
        <v>150741000</v>
      </c>
      <c r="AJ61" s="253">
        <v>2017</v>
      </c>
      <c r="AL61" s="229">
        <v>125617500</v>
      </c>
      <c r="AM61" s="222">
        <f t="shared" si="80"/>
        <v>0</v>
      </c>
      <c r="AN61" s="225">
        <f t="shared" si="81"/>
        <v>2017</v>
      </c>
      <c r="AP61" s="229">
        <v>200988000</v>
      </c>
      <c r="AQ61" s="280">
        <v>0.125</v>
      </c>
      <c r="AR61" s="229">
        <f t="shared" si="95"/>
        <v>25123500</v>
      </c>
      <c r="AS61" s="229">
        <f t="shared" si="82"/>
        <v>150741000</v>
      </c>
      <c r="AT61" s="229">
        <f t="shared" si="83"/>
        <v>50247000</v>
      </c>
      <c r="AV61" s="253">
        <v>2017</v>
      </c>
      <c r="AW61" s="229">
        <v>200988000</v>
      </c>
      <c r="AX61" s="280">
        <v>0.125</v>
      </c>
      <c r="AY61" s="229">
        <f t="shared" si="96"/>
        <v>25123500</v>
      </c>
      <c r="AZ61" s="229">
        <f t="shared" si="84"/>
        <v>175864500</v>
      </c>
      <c r="BA61" s="229">
        <f t="shared" si="85"/>
        <v>25123500</v>
      </c>
      <c r="BC61" s="253">
        <v>2017</v>
      </c>
      <c r="BD61" s="229">
        <v>200988000</v>
      </c>
      <c r="BE61" s="280">
        <v>0.125</v>
      </c>
      <c r="BF61" s="229">
        <f t="shared" si="97"/>
        <v>25123500</v>
      </c>
      <c r="BG61" s="229">
        <f t="shared" si="99"/>
        <v>200988000</v>
      </c>
      <c r="BH61" s="229">
        <f t="shared" si="87"/>
        <v>0</v>
      </c>
      <c r="BJ61" s="229">
        <v>200988000</v>
      </c>
      <c r="BK61" s="280">
        <v>0.125</v>
      </c>
      <c r="BL61" s="229">
        <f t="shared" si="98"/>
        <v>25123500</v>
      </c>
      <c r="BM61" s="229">
        <f t="shared" si="100"/>
        <v>50247000</v>
      </c>
      <c r="BN61" s="229">
        <f t="shared" si="89"/>
        <v>150741000</v>
      </c>
    </row>
    <row r="62" spans="1:66">
      <c r="A62" s="253"/>
      <c r="B62" s="253">
        <v>10</v>
      </c>
      <c r="C62" s="253" t="s">
        <v>266</v>
      </c>
      <c r="D62" s="253">
        <v>2019</v>
      </c>
      <c r="E62" s="256">
        <v>1</v>
      </c>
      <c r="F62" s="237"/>
      <c r="G62" s="257">
        <v>334600000</v>
      </c>
      <c r="H62" s="257"/>
      <c r="I62" s="264"/>
      <c r="J62" s="257">
        <f t="shared" si="90"/>
        <v>334600000</v>
      </c>
      <c r="K62" s="257">
        <f t="shared" si="65"/>
        <v>125475000</v>
      </c>
      <c r="L62" s="263">
        <v>0.125</v>
      </c>
      <c r="M62" s="256">
        <f t="shared" si="101"/>
        <v>41825000</v>
      </c>
      <c r="N62" s="264"/>
      <c r="O62" s="257">
        <f t="shared" si="66"/>
        <v>167300000</v>
      </c>
      <c r="P62" s="256">
        <f t="shared" si="91"/>
        <v>167300000</v>
      </c>
      <c r="R62" s="222">
        <f t="shared" si="67"/>
        <v>334600000</v>
      </c>
      <c r="S62" s="222">
        <f t="shared" si="68"/>
        <v>41825000</v>
      </c>
      <c r="T62" s="222">
        <f t="shared" si="69"/>
        <v>125475000</v>
      </c>
      <c r="U62" s="222">
        <f t="shared" si="92"/>
        <v>209125000</v>
      </c>
      <c r="V62" s="222">
        <f t="shared" si="70"/>
        <v>334600000</v>
      </c>
      <c r="W62" s="222">
        <f t="shared" si="71"/>
        <v>41825000</v>
      </c>
      <c r="X62" s="222">
        <f t="shared" si="72"/>
        <v>83650000</v>
      </c>
      <c r="Y62" s="222">
        <f t="shared" si="93"/>
        <v>250950000</v>
      </c>
      <c r="Z62" s="222">
        <f t="shared" si="73"/>
        <v>334600000</v>
      </c>
      <c r="AA62" s="222">
        <f t="shared" si="74"/>
        <v>41825000</v>
      </c>
      <c r="AB62" s="222">
        <f t="shared" si="75"/>
        <v>41825000</v>
      </c>
      <c r="AC62" s="222">
        <f t="shared" si="94"/>
        <v>292775000</v>
      </c>
      <c r="AD62" s="222">
        <f>N62</f>
        <v>0</v>
      </c>
      <c r="AE62" s="222">
        <v>0</v>
      </c>
      <c r="AF62" s="222">
        <f>AD62*S62</f>
        <v>0</v>
      </c>
      <c r="AG62" s="222">
        <v>0</v>
      </c>
      <c r="AH62" s="222">
        <f t="shared" si="79"/>
        <v>0</v>
      </c>
      <c r="AI62" s="222">
        <v>0</v>
      </c>
      <c r="AJ62" s="253">
        <v>2019</v>
      </c>
      <c r="AL62" s="229">
        <v>0</v>
      </c>
      <c r="AM62" s="222">
        <f t="shared" si="80"/>
        <v>167300000</v>
      </c>
      <c r="AN62" s="225">
        <f t="shared" si="81"/>
        <v>2019</v>
      </c>
      <c r="AP62" s="229">
        <v>334600000</v>
      </c>
      <c r="AQ62" s="280">
        <v>0.125</v>
      </c>
      <c r="AR62" s="229">
        <f t="shared" si="95"/>
        <v>41825000</v>
      </c>
      <c r="AS62" s="229">
        <f t="shared" si="82"/>
        <v>41825000</v>
      </c>
      <c r="AT62" s="229">
        <f t="shared" si="83"/>
        <v>292775000</v>
      </c>
      <c r="AV62" s="253">
        <v>2019</v>
      </c>
      <c r="AW62" s="229">
        <v>334600000</v>
      </c>
      <c r="AX62" s="280">
        <v>0.125</v>
      </c>
      <c r="AY62" s="229">
        <f t="shared" si="96"/>
        <v>41825000</v>
      </c>
      <c r="AZ62" s="229">
        <f t="shared" si="84"/>
        <v>83650000</v>
      </c>
      <c r="BA62" s="229">
        <f t="shared" si="85"/>
        <v>250950000</v>
      </c>
      <c r="BC62" s="253">
        <v>2019</v>
      </c>
      <c r="BD62" s="229">
        <v>334600000</v>
      </c>
      <c r="BE62" s="280">
        <v>0.125</v>
      </c>
      <c r="BF62" s="229">
        <f t="shared" si="97"/>
        <v>41825000</v>
      </c>
      <c r="BG62" s="229">
        <f t="shared" si="99"/>
        <v>125475000</v>
      </c>
      <c r="BH62" s="229">
        <f t="shared" si="87"/>
        <v>209125000</v>
      </c>
      <c r="BJ62" s="229">
        <v>334600000</v>
      </c>
      <c r="BK62" s="280">
        <v>0.125</v>
      </c>
      <c r="BL62" s="229">
        <f t="shared" si="98"/>
        <v>41825000</v>
      </c>
      <c r="BM62" s="229">
        <f t="shared" si="100"/>
        <v>83650000</v>
      </c>
      <c r="BN62" s="229">
        <f t="shared" si="89"/>
        <v>250950000</v>
      </c>
    </row>
    <row r="63" spans="1:66">
      <c r="A63" s="253"/>
      <c r="B63" s="253">
        <v>11</v>
      </c>
      <c r="C63" s="253" t="s">
        <v>267</v>
      </c>
      <c r="D63" s="253">
        <v>2021</v>
      </c>
      <c r="E63" s="256">
        <v>1</v>
      </c>
      <c r="F63" s="237"/>
      <c r="G63" s="257">
        <v>552100000</v>
      </c>
      <c r="H63" s="257"/>
      <c r="I63" s="264"/>
      <c r="J63" s="257">
        <f t="shared" si="90"/>
        <v>552100000</v>
      </c>
      <c r="K63" s="257">
        <f t="shared" si="65"/>
        <v>69012500</v>
      </c>
      <c r="L63" s="263">
        <v>0.125</v>
      </c>
      <c r="M63" s="256">
        <f t="shared" si="101"/>
        <v>69012500</v>
      </c>
      <c r="N63" s="264"/>
      <c r="O63" s="257">
        <f t="shared" si="66"/>
        <v>138025000</v>
      </c>
      <c r="P63" s="256">
        <f t="shared" si="91"/>
        <v>414075000</v>
      </c>
      <c r="R63" s="222">
        <f t="shared" si="67"/>
        <v>552100000</v>
      </c>
      <c r="S63" s="222">
        <f t="shared" si="68"/>
        <v>69012500</v>
      </c>
      <c r="T63" s="222">
        <f t="shared" si="69"/>
        <v>69012500</v>
      </c>
      <c r="U63" s="222">
        <f t="shared" si="92"/>
        <v>483087500</v>
      </c>
      <c r="V63" s="222"/>
      <c r="W63" s="222">
        <f t="shared" si="71"/>
        <v>0</v>
      </c>
      <c r="X63" s="222">
        <f t="shared" si="72"/>
        <v>0</v>
      </c>
      <c r="Y63" s="222">
        <f t="shared" si="93"/>
        <v>0</v>
      </c>
      <c r="Z63" s="222"/>
      <c r="AA63" s="222">
        <f t="shared" si="74"/>
        <v>0</v>
      </c>
      <c r="AB63" s="222">
        <f>AA63+AL63</f>
        <v>0</v>
      </c>
      <c r="AC63" s="222">
        <f t="shared" si="94"/>
        <v>0</v>
      </c>
      <c r="AD63" s="222"/>
      <c r="AE63" s="222">
        <f>Z63-AD63</f>
        <v>0</v>
      </c>
      <c r="AF63" s="222">
        <f>AD63*S63</f>
        <v>0</v>
      </c>
      <c r="AG63" s="222">
        <f>AB63-AF63</f>
        <v>0</v>
      </c>
      <c r="AH63" s="222">
        <f t="shared" si="79"/>
        <v>0</v>
      </c>
      <c r="AI63" s="222">
        <f>AB63</f>
        <v>0</v>
      </c>
      <c r="AJ63" s="253">
        <v>2021</v>
      </c>
      <c r="AL63" s="229">
        <f>Z63*L63*7</f>
        <v>0</v>
      </c>
      <c r="AM63" s="222">
        <f t="shared" si="80"/>
        <v>414075000</v>
      </c>
      <c r="AN63" s="225">
        <f t="shared" si="81"/>
        <v>2021</v>
      </c>
      <c r="AQ63" s="280">
        <v>0.125</v>
      </c>
      <c r="AR63" s="229">
        <f t="shared" si="95"/>
        <v>0</v>
      </c>
      <c r="AS63" s="229">
        <f t="shared" si="82"/>
        <v>0</v>
      </c>
      <c r="AT63" s="229">
        <f t="shared" si="83"/>
        <v>0</v>
      </c>
      <c r="AV63" s="253">
        <v>2021</v>
      </c>
      <c r="AX63" s="280">
        <v>0</v>
      </c>
      <c r="AY63" s="229">
        <f t="shared" si="96"/>
        <v>0</v>
      </c>
      <c r="AZ63" s="229">
        <f t="shared" si="84"/>
        <v>0</v>
      </c>
      <c r="BA63" s="229">
        <f t="shared" si="85"/>
        <v>0</v>
      </c>
      <c r="BC63" s="253">
        <v>2021</v>
      </c>
      <c r="BD63" s="229">
        <v>552100000</v>
      </c>
      <c r="BE63" s="280">
        <v>0</v>
      </c>
      <c r="BF63" s="229">
        <f t="shared" si="97"/>
        <v>0</v>
      </c>
      <c r="BG63" s="229">
        <f t="shared" si="99"/>
        <v>0</v>
      </c>
      <c r="BH63" s="229">
        <f t="shared" si="87"/>
        <v>552100000</v>
      </c>
      <c r="BJ63" s="229">
        <v>552100000</v>
      </c>
      <c r="BK63" s="280">
        <v>0.125</v>
      </c>
      <c r="BL63" s="229">
        <f t="shared" si="98"/>
        <v>69012500</v>
      </c>
      <c r="BM63" s="229">
        <f t="shared" si="100"/>
        <v>69012500</v>
      </c>
      <c r="BN63" s="229">
        <f t="shared" si="89"/>
        <v>483087500</v>
      </c>
    </row>
    <row r="64" spans="1:66">
      <c r="A64" s="253"/>
      <c r="B64" s="253">
        <v>12</v>
      </c>
      <c r="C64" s="253" t="s">
        <v>268</v>
      </c>
      <c r="D64" s="253">
        <v>2021</v>
      </c>
      <c r="E64" s="256">
        <v>1</v>
      </c>
      <c r="F64" s="237"/>
      <c r="G64" s="257">
        <v>653580000</v>
      </c>
      <c r="H64" s="257"/>
      <c r="I64" s="264"/>
      <c r="J64" s="257">
        <f t="shared" si="90"/>
        <v>653580000</v>
      </c>
      <c r="K64" s="257">
        <f t="shared" si="65"/>
        <v>81697500</v>
      </c>
      <c r="L64" s="263">
        <v>0.125</v>
      </c>
      <c r="M64" s="256">
        <f t="shared" si="101"/>
        <v>81697500</v>
      </c>
      <c r="N64" s="264"/>
      <c r="O64" s="257">
        <f t="shared" si="66"/>
        <v>163395000</v>
      </c>
      <c r="P64" s="256">
        <f t="shared" si="91"/>
        <v>490185000</v>
      </c>
      <c r="R64" s="222">
        <f t="shared" si="67"/>
        <v>653580000</v>
      </c>
      <c r="S64" s="222">
        <f t="shared" si="68"/>
        <v>81697500</v>
      </c>
      <c r="T64" s="222">
        <f t="shared" si="69"/>
        <v>81697500</v>
      </c>
      <c r="U64" s="222">
        <f t="shared" si="92"/>
        <v>571882500</v>
      </c>
      <c r="V64" s="222"/>
      <c r="W64" s="222">
        <f t="shared" si="71"/>
        <v>0</v>
      </c>
      <c r="X64" s="222">
        <f t="shared" si="72"/>
        <v>0</v>
      </c>
      <c r="Y64" s="222">
        <f t="shared" si="93"/>
        <v>0</v>
      </c>
      <c r="Z64" s="222"/>
      <c r="AA64" s="222">
        <f t="shared" si="74"/>
        <v>0</v>
      </c>
      <c r="AB64" s="222">
        <f>AA64+AL64</f>
        <v>0</v>
      </c>
      <c r="AC64" s="222">
        <f t="shared" si="94"/>
        <v>0</v>
      </c>
      <c r="AD64" s="222"/>
      <c r="AE64" s="222">
        <f>Z64-AD64</f>
        <v>0</v>
      </c>
      <c r="AF64" s="222">
        <f>AD64*S64</f>
        <v>0</v>
      </c>
      <c r="AG64" s="222">
        <f>AB64-AF64</f>
        <v>0</v>
      </c>
      <c r="AH64" s="222">
        <f t="shared" si="79"/>
        <v>0</v>
      </c>
      <c r="AI64" s="222">
        <f>AB64</f>
        <v>0</v>
      </c>
      <c r="AJ64" s="253">
        <v>2021</v>
      </c>
      <c r="AL64" s="229">
        <f>Z64*L64*7</f>
        <v>0</v>
      </c>
      <c r="AM64" s="222">
        <f t="shared" si="80"/>
        <v>490185000</v>
      </c>
      <c r="AN64" s="225">
        <f t="shared" si="81"/>
        <v>2021</v>
      </c>
      <c r="AQ64" s="280">
        <v>0.125</v>
      </c>
      <c r="AR64" s="229">
        <f t="shared" si="95"/>
        <v>0</v>
      </c>
      <c r="AS64" s="229">
        <f t="shared" si="82"/>
        <v>0</v>
      </c>
      <c r="AT64" s="229">
        <f t="shared" si="83"/>
        <v>0</v>
      </c>
      <c r="AV64" s="253">
        <v>2021</v>
      </c>
      <c r="AX64" s="280">
        <v>0</v>
      </c>
      <c r="AY64" s="229">
        <f t="shared" si="96"/>
        <v>0</v>
      </c>
      <c r="AZ64" s="229">
        <f t="shared" si="84"/>
        <v>0</v>
      </c>
      <c r="BA64" s="229">
        <f t="shared" si="85"/>
        <v>0</v>
      </c>
      <c r="BC64" s="253">
        <v>2021</v>
      </c>
      <c r="BD64" s="229">
        <v>653580000</v>
      </c>
      <c r="BE64" s="280">
        <v>0</v>
      </c>
      <c r="BF64" s="229">
        <f t="shared" si="97"/>
        <v>0</v>
      </c>
      <c r="BG64" s="229">
        <f t="shared" si="99"/>
        <v>0</v>
      </c>
      <c r="BH64" s="229">
        <f t="shared" si="87"/>
        <v>653580000</v>
      </c>
      <c r="BJ64" s="229">
        <v>653580000</v>
      </c>
      <c r="BK64" s="280">
        <v>0.125</v>
      </c>
      <c r="BL64" s="229">
        <f t="shared" si="98"/>
        <v>81697500</v>
      </c>
      <c r="BM64" s="229">
        <f t="shared" si="100"/>
        <v>81697500</v>
      </c>
      <c r="BN64" s="229">
        <f t="shared" si="89"/>
        <v>571882500</v>
      </c>
    </row>
    <row r="65" spans="1:66">
      <c r="A65" s="253"/>
      <c r="B65" s="253">
        <v>13</v>
      </c>
      <c r="C65" s="253" t="s">
        <v>269</v>
      </c>
      <c r="D65" s="253">
        <v>2021</v>
      </c>
      <c r="E65" s="256">
        <v>1</v>
      </c>
      <c r="F65" s="237"/>
      <c r="G65" s="257">
        <v>232000000</v>
      </c>
      <c r="H65" s="257"/>
      <c r="I65" s="264"/>
      <c r="J65" s="257">
        <f t="shared" si="90"/>
        <v>232000000</v>
      </c>
      <c r="K65" s="257">
        <f>T65</f>
        <v>29000000</v>
      </c>
      <c r="L65" s="263">
        <v>0.125</v>
      </c>
      <c r="M65" s="256">
        <f t="shared" si="101"/>
        <v>29000000</v>
      </c>
      <c r="N65" s="264"/>
      <c r="O65" s="257">
        <f t="shared" si="66"/>
        <v>58000000</v>
      </c>
      <c r="P65" s="256">
        <f t="shared" si="91"/>
        <v>174000000</v>
      </c>
      <c r="R65" s="222">
        <f t="shared" si="67"/>
        <v>232000000</v>
      </c>
      <c r="S65" s="222">
        <f t="shared" si="68"/>
        <v>29000000</v>
      </c>
      <c r="T65" s="222">
        <f t="shared" si="69"/>
        <v>29000000</v>
      </c>
      <c r="U65" s="222">
        <f t="shared" si="92"/>
        <v>203000000</v>
      </c>
      <c r="V65" s="222"/>
      <c r="W65" s="222">
        <f t="shared" si="71"/>
        <v>0</v>
      </c>
      <c r="X65" s="222">
        <f t="shared" si="72"/>
        <v>0</v>
      </c>
      <c r="Y65" s="222">
        <f t="shared" si="93"/>
        <v>0</v>
      </c>
      <c r="Z65" s="222"/>
      <c r="AA65" s="222">
        <f t="shared" si="74"/>
        <v>0</v>
      </c>
      <c r="AB65" s="222">
        <f>AA65+AL65</f>
        <v>0</v>
      </c>
      <c r="AC65" s="222">
        <f t="shared" si="94"/>
        <v>0</v>
      </c>
      <c r="AD65" s="222"/>
      <c r="AE65" s="222">
        <f t="shared" ref="AE65:AG66" si="103">AD65+AG65</f>
        <v>0</v>
      </c>
      <c r="AF65" s="222">
        <f>AD65*S65</f>
        <v>0</v>
      </c>
      <c r="AG65" s="222">
        <f t="shared" si="103"/>
        <v>0</v>
      </c>
      <c r="AH65" s="222">
        <f t="shared" si="79"/>
        <v>0</v>
      </c>
      <c r="AI65" s="222">
        <f>AB65</f>
        <v>0</v>
      </c>
      <c r="AJ65" s="253">
        <v>2021</v>
      </c>
      <c r="AL65" s="229">
        <f>Z65*L65*7</f>
        <v>0</v>
      </c>
      <c r="AM65" s="222">
        <f t="shared" si="80"/>
        <v>174000000</v>
      </c>
      <c r="AN65" s="225">
        <f t="shared" si="81"/>
        <v>2021</v>
      </c>
      <c r="AQ65" s="280">
        <v>0.125</v>
      </c>
      <c r="AR65" s="229">
        <f t="shared" si="95"/>
        <v>0</v>
      </c>
      <c r="AS65" s="229">
        <f t="shared" si="82"/>
        <v>0</v>
      </c>
      <c r="AT65" s="229">
        <f t="shared" si="83"/>
        <v>0</v>
      </c>
      <c r="AV65" s="253">
        <v>2021</v>
      </c>
      <c r="AX65" s="280">
        <v>0</v>
      </c>
      <c r="AY65" s="229">
        <f t="shared" si="96"/>
        <v>0</v>
      </c>
      <c r="AZ65" s="229">
        <f t="shared" si="84"/>
        <v>0</v>
      </c>
      <c r="BA65" s="229">
        <f t="shared" si="85"/>
        <v>0</v>
      </c>
      <c r="BC65" s="253">
        <v>2021</v>
      </c>
      <c r="BD65" s="229">
        <v>232000000</v>
      </c>
      <c r="BE65" s="280">
        <v>0</v>
      </c>
      <c r="BF65" s="229">
        <f t="shared" si="97"/>
        <v>0</v>
      </c>
      <c r="BG65" s="229">
        <f t="shared" si="99"/>
        <v>0</v>
      </c>
      <c r="BH65" s="229">
        <f t="shared" si="87"/>
        <v>232000000</v>
      </c>
      <c r="BJ65" s="229">
        <v>232000000</v>
      </c>
      <c r="BK65" s="280">
        <v>0.125</v>
      </c>
      <c r="BL65" s="229">
        <f t="shared" si="98"/>
        <v>29000000</v>
      </c>
      <c r="BM65" s="229">
        <f t="shared" si="100"/>
        <v>29000000</v>
      </c>
      <c r="BN65" s="229">
        <f t="shared" si="89"/>
        <v>203000000</v>
      </c>
    </row>
    <row r="66" spans="1:66" s="287" customFormat="1">
      <c r="A66" s="281"/>
      <c r="B66" s="281">
        <v>14</v>
      </c>
      <c r="C66" s="281" t="s">
        <v>270</v>
      </c>
      <c r="D66" s="281">
        <v>2022</v>
      </c>
      <c r="E66" s="282">
        <v>1</v>
      </c>
      <c r="F66" s="283"/>
      <c r="G66" s="282">
        <v>0</v>
      </c>
      <c r="H66" s="282">
        <v>257800000</v>
      </c>
      <c r="I66" s="284"/>
      <c r="J66" s="282">
        <f t="shared" si="90"/>
        <v>257800000</v>
      </c>
      <c r="K66" s="282">
        <f t="shared" si="65"/>
        <v>0</v>
      </c>
      <c r="L66" s="285">
        <v>0.125</v>
      </c>
      <c r="M66" s="282">
        <f t="shared" si="101"/>
        <v>32225000</v>
      </c>
      <c r="N66" s="284"/>
      <c r="O66" s="282">
        <f t="shared" si="66"/>
        <v>32225000</v>
      </c>
      <c r="P66" s="282">
        <f t="shared" si="91"/>
        <v>225575000</v>
      </c>
      <c r="Q66" s="286"/>
      <c r="R66" s="286">
        <f t="shared" si="67"/>
        <v>0</v>
      </c>
      <c r="S66" s="286">
        <f t="shared" si="68"/>
        <v>0</v>
      </c>
      <c r="T66" s="286">
        <f t="shared" si="69"/>
        <v>0</v>
      </c>
      <c r="U66" s="286">
        <f t="shared" si="92"/>
        <v>0</v>
      </c>
      <c r="V66" s="286">
        <f t="shared" si="70"/>
        <v>0</v>
      </c>
      <c r="W66" s="286">
        <f t="shared" si="71"/>
        <v>0</v>
      </c>
      <c r="X66" s="286">
        <f t="shared" si="72"/>
        <v>0</v>
      </c>
      <c r="Y66" s="286">
        <f t="shared" si="93"/>
        <v>0</v>
      </c>
      <c r="Z66" s="286">
        <f>G66</f>
        <v>0</v>
      </c>
      <c r="AA66" s="286">
        <f t="shared" si="74"/>
        <v>0</v>
      </c>
      <c r="AB66" s="286">
        <f>AA66+AL66</f>
        <v>0</v>
      </c>
      <c r="AC66" s="286">
        <f t="shared" si="94"/>
        <v>0</v>
      </c>
      <c r="AD66" s="286">
        <f>N66</f>
        <v>0</v>
      </c>
      <c r="AE66" s="286">
        <f t="shared" si="103"/>
        <v>0</v>
      </c>
      <c r="AF66" s="286">
        <f>AD66*S66</f>
        <v>0</v>
      </c>
      <c r="AG66" s="286">
        <f t="shared" si="103"/>
        <v>0</v>
      </c>
      <c r="AH66" s="286">
        <f t="shared" si="79"/>
        <v>0</v>
      </c>
      <c r="AI66" s="286">
        <f>AB66</f>
        <v>0</v>
      </c>
      <c r="AJ66" s="281">
        <v>2022</v>
      </c>
      <c r="AL66" s="288">
        <f>Z66*L66*7</f>
        <v>0</v>
      </c>
      <c r="AM66" s="286">
        <f t="shared" si="80"/>
        <v>225575000</v>
      </c>
      <c r="AN66" s="287">
        <f t="shared" si="81"/>
        <v>2022</v>
      </c>
      <c r="AP66" s="288">
        <v>0</v>
      </c>
      <c r="AQ66" s="289">
        <v>0.125</v>
      </c>
      <c r="AR66" s="288">
        <f t="shared" si="95"/>
        <v>0</v>
      </c>
      <c r="AS66" s="288">
        <f t="shared" si="82"/>
        <v>0</v>
      </c>
      <c r="AT66" s="288">
        <f t="shared" si="83"/>
        <v>0</v>
      </c>
      <c r="AV66" s="281">
        <v>2022</v>
      </c>
      <c r="AW66" s="288">
        <v>0</v>
      </c>
      <c r="AX66" s="289">
        <v>0</v>
      </c>
      <c r="AY66" s="288">
        <f t="shared" si="96"/>
        <v>0</v>
      </c>
      <c r="AZ66" s="288">
        <f t="shared" si="84"/>
        <v>0</v>
      </c>
      <c r="BA66" s="288">
        <f t="shared" si="85"/>
        <v>0</v>
      </c>
      <c r="BB66" s="288"/>
      <c r="BC66" s="281">
        <v>2022</v>
      </c>
      <c r="BD66" s="288">
        <v>0</v>
      </c>
      <c r="BE66" s="289">
        <v>0</v>
      </c>
      <c r="BF66" s="288">
        <f t="shared" si="97"/>
        <v>0</v>
      </c>
      <c r="BG66" s="288">
        <f t="shared" si="99"/>
        <v>0</v>
      </c>
      <c r="BH66" s="288">
        <f t="shared" si="87"/>
        <v>0</v>
      </c>
      <c r="BJ66" s="282">
        <v>257800000</v>
      </c>
      <c r="BK66" s="289">
        <v>0.125</v>
      </c>
      <c r="BL66" s="288">
        <f t="shared" si="98"/>
        <v>32225000</v>
      </c>
      <c r="BM66" s="288">
        <f t="shared" si="100"/>
        <v>32225000</v>
      </c>
      <c r="BN66" s="288">
        <f t="shared" si="89"/>
        <v>225575000</v>
      </c>
    </row>
    <row r="67" spans="1:66">
      <c r="A67" s="253"/>
      <c r="B67" s="253"/>
      <c r="C67" s="253"/>
      <c r="D67" s="253"/>
      <c r="E67" s="256"/>
      <c r="F67" s="237"/>
      <c r="G67" s="257"/>
      <c r="H67" s="257"/>
      <c r="I67" s="264"/>
      <c r="J67" s="257"/>
      <c r="K67" s="257"/>
      <c r="L67" s="263"/>
      <c r="M67" s="256"/>
      <c r="N67" s="264"/>
      <c r="O67" s="257"/>
      <c r="P67" s="256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>
        <f>AB67</f>
        <v>0</v>
      </c>
      <c r="AJ67" s="253"/>
      <c r="AM67" s="222">
        <f t="shared" si="80"/>
        <v>0</v>
      </c>
      <c r="AQ67" s="280"/>
      <c r="AR67" s="229">
        <f t="shared" si="95"/>
        <v>0</v>
      </c>
      <c r="AS67" s="229">
        <f t="shared" si="82"/>
        <v>0</v>
      </c>
      <c r="AT67" s="229">
        <f t="shared" si="83"/>
        <v>0</v>
      </c>
      <c r="AV67" s="253"/>
      <c r="AX67" s="280"/>
      <c r="AY67" s="229">
        <f t="shared" si="96"/>
        <v>0</v>
      </c>
      <c r="AZ67" s="229">
        <f t="shared" si="84"/>
        <v>0</v>
      </c>
      <c r="BA67" s="229">
        <f t="shared" si="85"/>
        <v>0</v>
      </c>
      <c r="BC67" s="253"/>
      <c r="BE67" s="280"/>
      <c r="BF67" s="229">
        <f t="shared" si="97"/>
        <v>0</v>
      </c>
      <c r="BG67" s="229">
        <f t="shared" si="99"/>
        <v>0</v>
      </c>
      <c r="BH67" s="229">
        <f t="shared" si="87"/>
        <v>0</v>
      </c>
      <c r="BK67" s="280"/>
      <c r="BL67" s="229">
        <f t="shared" si="98"/>
        <v>0</v>
      </c>
      <c r="BM67" s="229">
        <f t="shared" si="100"/>
        <v>0</v>
      </c>
      <c r="BN67" s="229">
        <f t="shared" si="89"/>
        <v>0</v>
      </c>
    </row>
    <row r="68" spans="1:66">
      <c r="A68" s="252"/>
      <c r="B68" s="252"/>
      <c r="C68" s="260" t="s">
        <v>229</v>
      </c>
      <c r="D68" s="260"/>
      <c r="E68" s="256"/>
      <c r="F68" s="237"/>
      <c r="G68" s="249">
        <f>SUM(G53:G67)</f>
        <v>3926852000</v>
      </c>
      <c r="H68" s="249">
        <f t="shared" ref="H68:I68" si="104">SUM(H53:H67)</f>
        <v>257800000</v>
      </c>
      <c r="I68" s="249">
        <f t="shared" si="104"/>
        <v>879464000</v>
      </c>
      <c r="J68" s="249">
        <f>SUM(J53:J67)</f>
        <v>3305188000</v>
      </c>
      <c r="K68" s="249">
        <f>SUM(K53:K67)</f>
        <v>2449517000</v>
      </c>
      <c r="L68" s="277"/>
      <c r="M68" s="249">
        <f t="shared" ref="M68:P68" si="105">SUM(M53:M67)</f>
        <v>264000000</v>
      </c>
      <c r="N68" s="249">
        <f t="shared" si="105"/>
        <v>879464000</v>
      </c>
      <c r="O68" s="249">
        <f t="shared" si="105"/>
        <v>1834053000</v>
      </c>
      <c r="P68" s="249">
        <f t="shared" si="105"/>
        <v>1471135000</v>
      </c>
      <c r="Q68" s="218"/>
      <c r="R68" s="249">
        <f>SUM(R53:R67)</f>
        <v>3926852000</v>
      </c>
      <c r="S68" s="249">
        <f t="shared" ref="S68:AI68" si="106">SUM(S53:S67)</f>
        <v>488296500</v>
      </c>
      <c r="T68" s="249">
        <f t="shared" si="106"/>
        <v>2449517000</v>
      </c>
      <c r="U68" s="249">
        <f t="shared" si="106"/>
        <v>1477335000</v>
      </c>
      <c r="V68" s="249">
        <f t="shared" si="106"/>
        <v>2489172000</v>
      </c>
      <c r="W68" s="249">
        <f t="shared" si="106"/>
        <v>308586500</v>
      </c>
      <c r="X68" s="249">
        <f t="shared" si="106"/>
        <v>1961220500</v>
      </c>
      <c r="Y68" s="249">
        <f t="shared" si="106"/>
        <v>527951500</v>
      </c>
      <c r="Z68" s="249">
        <f t="shared" si="106"/>
        <v>2489172000</v>
      </c>
      <c r="AA68" s="249">
        <f t="shared" si="106"/>
        <v>308586500</v>
      </c>
      <c r="AB68" s="249">
        <f t="shared" si="106"/>
        <v>1652634000</v>
      </c>
      <c r="AC68" s="249">
        <f t="shared" si="106"/>
        <v>836538000</v>
      </c>
      <c r="AD68" s="249">
        <f t="shared" si="106"/>
        <v>2154572000</v>
      </c>
      <c r="AE68" s="249">
        <f t="shared" si="106"/>
        <v>1077286000</v>
      </c>
      <c r="AF68" s="249">
        <f t="shared" si="106"/>
        <v>266761500</v>
      </c>
      <c r="AG68" s="249">
        <f t="shared" si="106"/>
        <v>1344047500</v>
      </c>
      <c r="AH68" s="249">
        <f t="shared" si="106"/>
        <v>810524500</v>
      </c>
      <c r="AI68" s="249">
        <f t="shared" si="106"/>
        <v>1610809000</v>
      </c>
      <c r="AJ68" s="260"/>
      <c r="AL68" s="249">
        <f>SUM(AL53:AL67)</f>
        <v>1346607500</v>
      </c>
      <c r="AM68" s="249">
        <f>SUM(AM53:AM67)</f>
        <v>1471135000</v>
      </c>
      <c r="AP68" s="229">
        <v>2489172000</v>
      </c>
      <c r="AQ68" s="261">
        <f t="shared" ref="AQ68:AR68" si="107">SUM(AQ53:AQ67)</f>
        <v>1.75</v>
      </c>
      <c r="AR68" s="249">
        <f t="shared" si="107"/>
        <v>291831500</v>
      </c>
      <c r="AS68" s="249">
        <f>SUM(AS53:AS67)</f>
        <v>1635879000</v>
      </c>
      <c r="AT68" s="249">
        <f>SUM(AT53:AT67)</f>
        <v>853293000</v>
      </c>
      <c r="AV68" s="260"/>
      <c r="AW68" s="229">
        <v>2489172000</v>
      </c>
      <c r="AX68" s="261">
        <f t="shared" ref="AX68:AY68" si="108">SUM(AX53:AX67)</f>
        <v>1.25</v>
      </c>
      <c r="AY68" s="249">
        <f t="shared" si="108"/>
        <v>291831500</v>
      </c>
      <c r="AZ68" s="249">
        <f>SUM(AZ53:AZ67)</f>
        <v>1927710500</v>
      </c>
      <c r="BA68" s="249">
        <f>SUM(BA53:BA67)</f>
        <v>561461500</v>
      </c>
      <c r="BB68" s="218"/>
      <c r="BC68" s="260"/>
      <c r="BD68" s="229">
        <v>3926852000</v>
      </c>
      <c r="BE68" s="261">
        <f t="shared" ref="BE68:BF68" si="109">SUM(BE53:BE67)</f>
        <v>1</v>
      </c>
      <c r="BF68" s="249">
        <f t="shared" si="109"/>
        <v>286711500</v>
      </c>
      <c r="BG68" s="249">
        <f>SUM(BG53:BG67)</f>
        <v>2214422000</v>
      </c>
      <c r="BH68" s="249">
        <f>SUM(BH53:BH67)</f>
        <v>1712430000</v>
      </c>
      <c r="BJ68" s="229">
        <v>3926852000</v>
      </c>
      <c r="BK68" s="261">
        <f t="shared" ref="BK68:BL68" si="110">SUM(BK53:BK67)</f>
        <v>1.375</v>
      </c>
      <c r="BL68" s="249">
        <f t="shared" si="110"/>
        <v>457959000</v>
      </c>
      <c r="BM68" s="249">
        <f>SUM(BM53:BM67)</f>
        <v>744670500</v>
      </c>
      <c r="BN68" s="249">
        <f>SUM(BN53:BN67)</f>
        <v>3439981500</v>
      </c>
    </row>
    <row r="69" spans="1:66">
      <c r="A69" s="252"/>
      <c r="B69" s="252"/>
      <c r="C69" s="260"/>
      <c r="D69" s="260"/>
      <c r="E69" s="256"/>
      <c r="F69" s="237"/>
      <c r="G69" s="249"/>
      <c r="H69" s="249"/>
      <c r="I69" s="249"/>
      <c r="J69" s="249"/>
      <c r="K69" s="249"/>
      <c r="L69" s="277"/>
      <c r="M69" s="249"/>
      <c r="N69" s="249"/>
      <c r="O69" s="249"/>
      <c r="P69" s="249"/>
      <c r="Q69" s="218"/>
      <c r="R69" s="222">
        <f>R68-V68</f>
        <v>1437680000</v>
      </c>
      <c r="V69" s="222">
        <f>V68-Z68</f>
        <v>0</v>
      </c>
      <c r="W69" s="222"/>
      <c r="Z69" s="229">
        <f>Z62</f>
        <v>334600000</v>
      </c>
      <c r="AA69" s="222"/>
      <c r="AD69" s="229">
        <f>AD62</f>
        <v>0</v>
      </c>
      <c r="AF69" s="222"/>
      <c r="AI69" s="222">
        <f t="shared" ref="AI69:AI101" si="111">AB69</f>
        <v>0</v>
      </c>
      <c r="AJ69" s="260"/>
      <c r="AL69" s="229">
        <f>AL68-AG68</f>
        <v>2560000</v>
      </c>
      <c r="AM69" s="229"/>
      <c r="AP69" s="229">
        <v>334600000</v>
      </c>
      <c r="AV69" s="260"/>
      <c r="AW69" s="229">
        <v>0</v>
      </c>
      <c r="BC69" s="260"/>
      <c r="BD69" s="229">
        <v>1437680000</v>
      </c>
      <c r="BK69" s="229"/>
      <c r="BL69" s="229"/>
      <c r="BM69" s="229"/>
      <c r="BN69" s="229"/>
    </row>
    <row r="70" spans="1:66">
      <c r="A70" s="251" t="s">
        <v>271</v>
      </c>
      <c r="B70" s="251"/>
      <c r="C70" s="253"/>
      <c r="D70" s="253"/>
      <c r="E70" s="256"/>
      <c r="F70" s="237"/>
      <c r="G70" s="257">
        <v>0</v>
      </c>
      <c r="H70" s="264"/>
      <c r="I70" s="264"/>
      <c r="J70" s="257"/>
      <c r="K70" s="257"/>
      <c r="L70" s="263"/>
      <c r="M70" s="256"/>
      <c r="N70" s="264"/>
      <c r="O70" s="257"/>
      <c r="P70" s="256"/>
      <c r="V70" s="222"/>
      <c r="W70" s="222"/>
      <c r="Z70" s="222"/>
      <c r="AA70" s="222"/>
      <c r="AD70" s="222"/>
      <c r="AF70" s="222"/>
      <c r="AI70" s="222">
        <f t="shared" si="111"/>
        <v>0</v>
      </c>
      <c r="AJ70" s="253"/>
      <c r="AL70" s="290"/>
      <c r="AM70" s="290"/>
      <c r="AV70" s="253"/>
      <c r="BC70" s="253"/>
      <c r="BJ70" s="229">
        <v>0</v>
      </c>
      <c r="BK70" s="229"/>
      <c r="BL70" s="229"/>
      <c r="BM70" s="229"/>
      <c r="BN70" s="229"/>
    </row>
    <row r="71" spans="1:66">
      <c r="A71" s="251"/>
      <c r="B71" s="251" t="s">
        <v>272</v>
      </c>
      <c r="C71" s="253"/>
      <c r="D71" s="253"/>
      <c r="E71" s="256"/>
      <c r="F71" s="237"/>
      <c r="G71" s="257"/>
      <c r="H71" s="264"/>
      <c r="I71" s="264"/>
      <c r="J71" s="257"/>
      <c r="K71" s="257"/>
      <c r="L71" s="263"/>
      <c r="M71" s="256"/>
      <c r="N71" s="264"/>
      <c r="O71" s="257"/>
      <c r="P71" s="256"/>
      <c r="V71" s="222"/>
      <c r="W71" s="222"/>
      <c r="Z71" s="222"/>
      <c r="AA71" s="222"/>
      <c r="AD71" s="222"/>
      <c r="AF71" s="222"/>
      <c r="AI71" s="222">
        <f t="shared" si="111"/>
        <v>0</v>
      </c>
      <c r="AJ71" s="253"/>
      <c r="AV71" s="253"/>
      <c r="BC71" s="253"/>
      <c r="BK71" s="229"/>
      <c r="BL71" s="229"/>
      <c r="BM71" s="229"/>
      <c r="BN71" s="229"/>
    </row>
    <row r="72" spans="1:66">
      <c r="A72" s="253"/>
      <c r="B72" s="253">
        <v>1</v>
      </c>
      <c r="C72" s="253" t="s">
        <v>273</v>
      </c>
      <c r="D72" s="291" t="s">
        <v>274</v>
      </c>
      <c r="E72" s="256">
        <v>90</v>
      </c>
      <c r="F72" s="237" t="s">
        <v>275</v>
      </c>
      <c r="G72" s="257">
        <v>25217000</v>
      </c>
      <c r="H72" s="257"/>
      <c r="I72" s="264"/>
      <c r="J72" s="257">
        <f>G72+H72-I72</f>
        <v>25217000</v>
      </c>
      <c r="K72" s="257">
        <f t="shared" ref="K72:K135" si="112">T72</f>
        <v>25217000</v>
      </c>
      <c r="L72" s="263">
        <v>0.125</v>
      </c>
      <c r="M72" s="256">
        <f>J72-K72</f>
        <v>0</v>
      </c>
      <c r="N72" s="264"/>
      <c r="O72" s="257">
        <f>K72+M72</f>
        <v>25217000</v>
      </c>
      <c r="P72" s="256">
        <f>J72-O72</f>
        <v>0</v>
      </c>
      <c r="R72" s="222">
        <f t="shared" ref="R72:R135" si="113">G72</f>
        <v>25217000</v>
      </c>
      <c r="S72" s="222">
        <f t="shared" ref="S72:S135" si="114">L72*R72</f>
        <v>3152125</v>
      </c>
      <c r="T72" s="222">
        <f t="shared" ref="T72:T135" si="115">S72+X72</f>
        <v>25217000</v>
      </c>
      <c r="U72" s="222">
        <f>R72-T72</f>
        <v>0</v>
      </c>
      <c r="V72" s="222">
        <f t="shared" ref="V72:V135" si="116">G72</f>
        <v>25217000</v>
      </c>
      <c r="W72" s="222">
        <f t="shared" ref="W72:W135" si="117">L72*V72</f>
        <v>3152125</v>
      </c>
      <c r="X72" s="222">
        <f t="shared" ref="X72:X135" si="118">W72+AB72</f>
        <v>22064875</v>
      </c>
      <c r="Y72" s="222">
        <f>V72-X72</f>
        <v>3152125</v>
      </c>
      <c r="Z72" s="222">
        <f t="shared" ref="Z72:Z103" si="119">G72</f>
        <v>25217000</v>
      </c>
      <c r="AA72" s="222">
        <f t="shared" ref="AA72:AA135" si="120">Z72*L72</f>
        <v>3152125</v>
      </c>
      <c r="AB72" s="222">
        <f t="shared" ref="AB72:AB103" si="121">AA72+AG72</f>
        <v>18912750</v>
      </c>
      <c r="AC72" s="222">
        <f>Z72-AB72</f>
        <v>6304250</v>
      </c>
      <c r="AD72" s="222">
        <f t="shared" ref="AD72:AD101" si="122">Z72</f>
        <v>25217000</v>
      </c>
      <c r="AE72" s="222">
        <v>12608500</v>
      </c>
      <c r="AF72" s="222">
        <f t="shared" ref="AF72:AF101" si="123">L72*AD72</f>
        <v>3152125</v>
      </c>
      <c r="AG72" s="222">
        <f t="shared" ref="AG72:AG106" si="124">AE72+AF72</f>
        <v>15760625</v>
      </c>
      <c r="AH72" s="222">
        <f t="shared" ref="AH72:AH135" si="125">AD72-AG72</f>
        <v>9456375</v>
      </c>
      <c r="AI72" s="222">
        <f t="shared" si="111"/>
        <v>18912750</v>
      </c>
      <c r="AJ72" s="291" t="s">
        <v>274</v>
      </c>
      <c r="AK72" s="222">
        <f t="shared" ref="AK72:AK101" si="126">Z72</f>
        <v>25217000</v>
      </c>
      <c r="AL72" s="229">
        <f t="shared" ref="AL72:AL98" si="127">Z72*L72*5</f>
        <v>15760625</v>
      </c>
      <c r="AM72" s="222">
        <f t="shared" ref="AM72:AM135" si="128">P72</f>
        <v>0</v>
      </c>
      <c r="AN72" s="292" t="str">
        <f t="shared" ref="AN72:AN135" si="129">D72</f>
        <v>02/12/2009</v>
      </c>
      <c r="AP72" s="229">
        <v>25217000</v>
      </c>
      <c r="AQ72" s="280">
        <v>0</v>
      </c>
      <c r="AR72" s="229">
        <f t="shared" ref="AR72:AR135" si="130">AP72*AQ72</f>
        <v>0</v>
      </c>
      <c r="AS72" s="229">
        <f t="shared" ref="AS72:AS135" si="131">AR72+AG72</f>
        <v>15760625</v>
      </c>
      <c r="AT72" s="229">
        <f t="shared" ref="AT72:AT135" si="132">AP72-AS72</f>
        <v>9456375</v>
      </c>
      <c r="AV72" s="291" t="s">
        <v>274</v>
      </c>
      <c r="AW72" s="229">
        <v>25217000</v>
      </c>
      <c r="AX72" s="280">
        <v>0</v>
      </c>
      <c r="AY72" s="229">
        <f t="shared" ref="AY72:AY135" si="133">AW72*AX72</f>
        <v>0</v>
      </c>
      <c r="AZ72" s="229">
        <f t="shared" ref="AZ72:AZ135" si="134">AY72+AS72</f>
        <v>15760625</v>
      </c>
      <c r="BA72" s="229">
        <f t="shared" ref="BA72:BA135" si="135">AW72-AZ72</f>
        <v>9456375</v>
      </c>
      <c r="BC72" s="291" t="s">
        <v>274</v>
      </c>
      <c r="BD72" s="229">
        <v>25217000</v>
      </c>
      <c r="BE72" s="280">
        <v>0</v>
      </c>
      <c r="BF72" s="229">
        <f t="shared" ref="BF72:BF135" si="136">BD72*BE72</f>
        <v>0</v>
      </c>
      <c r="BG72" s="229">
        <f t="shared" ref="BG72:BG135" si="137">BF72+AZ72</f>
        <v>15760625</v>
      </c>
      <c r="BH72" s="229">
        <f t="shared" ref="BH72:BH135" si="138">BD72-BG72</f>
        <v>9456375</v>
      </c>
      <c r="BJ72" s="229">
        <v>25217000</v>
      </c>
      <c r="BK72" s="280">
        <v>0</v>
      </c>
      <c r="BL72" s="229">
        <f t="shared" ref="BL72:BL135" si="139">BJ72*BK72</f>
        <v>0</v>
      </c>
      <c r="BM72" s="229">
        <f t="shared" ref="BM72:BM135" si="140">BL72+BF72</f>
        <v>0</v>
      </c>
      <c r="BN72" s="229">
        <f t="shared" ref="BN72:BN135" si="141">BJ72-BM72</f>
        <v>25217000</v>
      </c>
    </row>
    <row r="73" spans="1:66">
      <c r="A73" s="253"/>
      <c r="B73" s="253">
        <v>2</v>
      </c>
      <c r="C73" s="253" t="s">
        <v>276</v>
      </c>
      <c r="D73" s="291" t="s">
        <v>274</v>
      </c>
      <c r="E73" s="256">
        <v>60</v>
      </c>
      <c r="F73" s="237" t="s">
        <v>275</v>
      </c>
      <c r="G73" s="257">
        <v>10800000</v>
      </c>
      <c r="H73" s="257"/>
      <c r="I73" s="264"/>
      <c r="J73" s="257">
        <f t="shared" ref="J73:J136" si="142">G73+H73-I73</f>
        <v>10800000</v>
      </c>
      <c r="K73" s="257">
        <f t="shared" si="112"/>
        <v>10800000</v>
      </c>
      <c r="L73" s="263">
        <v>0.125</v>
      </c>
      <c r="M73" s="256">
        <f t="shared" ref="M73:M98" si="143">J73-K73</f>
        <v>0</v>
      </c>
      <c r="N73" s="264"/>
      <c r="O73" s="257">
        <f t="shared" ref="O73:O136" si="144">K73+M73</f>
        <v>10800000</v>
      </c>
      <c r="P73" s="256">
        <f t="shared" ref="P73:P136" si="145">J73-O73</f>
        <v>0</v>
      </c>
      <c r="R73" s="222">
        <f t="shared" si="113"/>
        <v>10800000</v>
      </c>
      <c r="S73" s="222">
        <f t="shared" si="114"/>
        <v>1350000</v>
      </c>
      <c r="T73" s="222">
        <f t="shared" si="115"/>
        <v>10800000</v>
      </c>
      <c r="U73" s="222">
        <f t="shared" ref="U73:U136" si="146">R73-T73</f>
        <v>0</v>
      </c>
      <c r="V73" s="222">
        <f t="shared" si="116"/>
        <v>10800000</v>
      </c>
      <c r="W73" s="222">
        <f t="shared" si="117"/>
        <v>1350000</v>
      </c>
      <c r="X73" s="222">
        <f t="shared" si="118"/>
        <v>9450000</v>
      </c>
      <c r="Y73" s="222">
        <f t="shared" ref="Y73:Y136" si="147">V73-X73</f>
        <v>1350000</v>
      </c>
      <c r="Z73" s="222">
        <f t="shared" si="119"/>
        <v>10800000</v>
      </c>
      <c r="AA73" s="222">
        <f t="shared" si="120"/>
        <v>1350000</v>
      </c>
      <c r="AB73" s="222">
        <f t="shared" si="121"/>
        <v>8100000</v>
      </c>
      <c r="AC73" s="222">
        <f t="shared" ref="AC73:AC136" si="148">Z73-AB73</f>
        <v>2700000</v>
      </c>
      <c r="AD73" s="222">
        <f t="shared" si="122"/>
        <v>10800000</v>
      </c>
      <c r="AE73" s="222">
        <v>5400000</v>
      </c>
      <c r="AF73" s="222">
        <f t="shared" si="123"/>
        <v>1350000</v>
      </c>
      <c r="AG73" s="222">
        <f t="shared" si="124"/>
        <v>6750000</v>
      </c>
      <c r="AH73" s="222">
        <f t="shared" si="125"/>
        <v>4050000</v>
      </c>
      <c r="AI73" s="222">
        <f t="shared" si="111"/>
        <v>8100000</v>
      </c>
      <c r="AJ73" s="291" t="s">
        <v>274</v>
      </c>
      <c r="AK73" s="222">
        <f t="shared" si="126"/>
        <v>10800000</v>
      </c>
      <c r="AL73" s="229">
        <f t="shared" si="127"/>
        <v>6750000</v>
      </c>
      <c r="AM73" s="222">
        <f t="shared" si="128"/>
        <v>0</v>
      </c>
      <c r="AN73" s="292" t="str">
        <f t="shared" si="129"/>
        <v>02/12/2009</v>
      </c>
      <c r="AP73" s="229">
        <v>10800000</v>
      </c>
      <c r="AQ73" s="280">
        <v>0</v>
      </c>
      <c r="AR73" s="229">
        <f t="shared" si="130"/>
        <v>0</v>
      </c>
      <c r="AS73" s="229">
        <f t="shared" si="131"/>
        <v>6750000</v>
      </c>
      <c r="AT73" s="229">
        <f t="shared" si="132"/>
        <v>4050000</v>
      </c>
      <c r="AV73" s="291" t="s">
        <v>274</v>
      </c>
      <c r="AW73" s="229">
        <v>10800000</v>
      </c>
      <c r="AX73" s="280">
        <v>0</v>
      </c>
      <c r="AY73" s="229">
        <f t="shared" si="133"/>
        <v>0</v>
      </c>
      <c r="AZ73" s="229">
        <f t="shared" si="134"/>
        <v>6750000</v>
      </c>
      <c r="BA73" s="229">
        <f t="shared" si="135"/>
        <v>4050000</v>
      </c>
      <c r="BC73" s="291" t="s">
        <v>274</v>
      </c>
      <c r="BD73" s="229">
        <v>10800000</v>
      </c>
      <c r="BE73" s="280">
        <v>0</v>
      </c>
      <c r="BF73" s="229">
        <f t="shared" si="136"/>
        <v>0</v>
      </c>
      <c r="BG73" s="229">
        <f t="shared" si="137"/>
        <v>6750000</v>
      </c>
      <c r="BH73" s="229">
        <f t="shared" si="138"/>
        <v>4050000</v>
      </c>
      <c r="BJ73" s="229">
        <v>10800000</v>
      </c>
      <c r="BK73" s="280">
        <v>0</v>
      </c>
      <c r="BL73" s="229">
        <f t="shared" si="139"/>
        <v>0</v>
      </c>
      <c r="BM73" s="229">
        <f t="shared" si="140"/>
        <v>0</v>
      </c>
      <c r="BN73" s="229">
        <f t="shared" si="141"/>
        <v>10800000</v>
      </c>
    </row>
    <row r="74" spans="1:66">
      <c r="A74" s="253"/>
      <c r="B74" s="253">
        <v>3</v>
      </c>
      <c r="C74" s="253" t="s">
        <v>273</v>
      </c>
      <c r="D74" s="291" t="s">
        <v>277</v>
      </c>
      <c r="E74" s="256">
        <v>100</v>
      </c>
      <c r="F74" s="237" t="s">
        <v>275</v>
      </c>
      <c r="G74" s="257">
        <v>28700000</v>
      </c>
      <c r="H74" s="257"/>
      <c r="I74" s="264"/>
      <c r="J74" s="257">
        <f t="shared" si="142"/>
        <v>28700000</v>
      </c>
      <c r="K74" s="257">
        <f t="shared" si="112"/>
        <v>28700000</v>
      </c>
      <c r="L74" s="263">
        <v>0.125</v>
      </c>
      <c r="M74" s="256">
        <f t="shared" si="143"/>
        <v>0</v>
      </c>
      <c r="N74" s="264"/>
      <c r="O74" s="257">
        <f t="shared" si="144"/>
        <v>28700000</v>
      </c>
      <c r="P74" s="256">
        <f t="shared" si="145"/>
        <v>0</v>
      </c>
      <c r="R74" s="222">
        <f t="shared" si="113"/>
        <v>28700000</v>
      </c>
      <c r="S74" s="222">
        <f t="shared" si="114"/>
        <v>3587500</v>
      </c>
      <c r="T74" s="222">
        <f t="shared" si="115"/>
        <v>28700000</v>
      </c>
      <c r="U74" s="222">
        <f t="shared" si="146"/>
        <v>0</v>
      </c>
      <c r="V74" s="222">
        <f t="shared" si="116"/>
        <v>28700000</v>
      </c>
      <c r="W74" s="222">
        <f t="shared" si="117"/>
        <v>3587500</v>
      </c>
      <c r="X74" s="222">
        <f t="shared" si="118"/>
        <v>25112500</v>
      </c>
      <c r="Y74" s="222">
        <f t="shared" si="147"/>
        <v>3587500</v>
      </c>
      <c r="Z74" s="222">
        <f t="shared" si="119"/>
        <v>28700000</v>
      </c>
      <c r="AA74" s="222">
        <f t="shared" si="120"/>
        <v>3587500</v>
      </c>
      <c r="AB74" s="222">
        <f t="shared" si="121"/>
        <v>21525000</v>
      </c>
      <c r="AC74" s="222">
        <f t="shared" si="148"/>
        <v>7175000</v>
      </c>
      <c r="AD74" s="222">
        <f t="shared" si="122"/>
        <v>28700000</v>
      </c>
      <c r="AE74" s="222">
        <v>14350000</v>
      </c>
      <c r="AF74" s="222">
        <f t="shared" si="123"/>
        <v>3587500</v>
      </c>
      <c r="AG74" s="222">
        <f t="shared" si="124"/>
        <v>17937500</v>
      </c>
      <c r="AH74" s="222">
        <f t="shared" si="125"/>
        <v>10762500</v>
      </c>
      <c r="AI74" s="222">
        <f t="shared" si="111"/>
        <v>21525000</v>
      </c>
      <c r="AJ74" s="291" t="s">
        <v>277</v>
      </c>
      <c r="AK74" s="222">
        <f t="shared" si="126"/>
        <v>28700000</v>
      </c>
      <c r="AL74" s="229">
        <f t="shared" si="127"/>
        <v>17937500</v>
      </c>
      <c r="AM74" s="222">
        <f t="shared" si="128"/>
        <v>0</v>
      </c>
      <c r="AN74" s="292" t="str">
        <f t="shared" si="129"/>
        <v>26/07/2010</v>
      </c>
      <c r="AP74" s="229">
        <v>28700000</v>
      </c>
      <c r="AQ74" s="280">
        <v>0</v>
      </c>
      <c r="AR74" s="229">
        <f t="shared" si="130"/>
        <v>0</v>
      </c>
      <c r="AS74" s="229">
        <f t="shared" si="131"/>
        <v>17937500</v>
      </c>
      <c r="AT74" s="229">
        <f t="shared" si="132"/>
        <v>10762500</v>
      </c>
      <c r="AV74" s="291" t="s">
        <v>277</v>
      </c>
      <c r="AW74" s="229">
        <v>28700000</v>
      </c>
      <c r="AX74" s="280">
        <v>0</v>
      </c>
      <c r="AY74" s="229">
        <f t="shared" si="133"/>
        <v>0</v>
      </c>
      <c r="AZ74" s="229">
        <f t="shared" si="134"/>
        <v>17937500</v>
      </c>
      <c r="BA74" s="229">
        <f t="shared" si="135"/>
        <v>10762500</v>
      </c>
      <c r="BC74" s="291" t="s">
        <v>277</v>
      </c>
      <c r="BD74" s="229">
        <v>28700000</v>
      </c>
      <c r="BE74" s="280">
        <v>0</v>
      </c>
      <c r="BF74" s="229">
        <f t="shared" si="136"/>
        <v>0</v>
      </c>
      <c r="BG74" s="229">
        <f t="shared" si="137"/>
        <v>17937500</v>
      </c>
      <c r="BH74" s="229">
        <f t="shared" si="138"/>
        <v>10762500</v>
      </c>
      <c r="BJ74" s="229">
        <v>28700000</v>
      </c>
      <c r="BK74" s="280">
        <v>0</v>
      </c>
      <c r="BL74" s="229">
        <f t="shared" si="139"/>
        <v>0</v>
      </c>
      <c r="BM74" s="229">
        <f t="shared" si="140"/>
        <v>0</v>
      </c>
      <c r="BN74" s="229">
        <f t="shared" si="141"/>
        <v>28700000</v>
      </c>
    </row>
    <row r="75" spans="1:66">
      <c r="A75" s="253"/>
      <c r="B75" s="253">
        <v>4</v>
      </c>
      <c r="C75" s="253" t="s">
        <v>278</v>
      </c>
      <c r="D75" s="291" t="s">
        <v>279</v>
      </c>
      <c r="E75" s="256">
        <v>2</v>
      </c>
      <c r="F75" s="237" t="s">
        <v>275</v>
      </c>
      <c r="G75" s="257">
        <v>3000000</v>
      </c>
      <c r="H75" s="257"/>
      <c r="I75" s="264"/>
      <c r="J75" s="257">
        <f t="shared" si="142"/>
        <v>3000000</v>
      </c>
      <c r="K75" s="257">
        <f t="shared" si="112"/>
        <v>3000000</v>
      </c>
      <c r="L75" s="263">
        <v>0.125</v>
      </c>
      <c r="M75" s="256">
        <f t="shared" si="143"/>
        <v>0</v>
      </c>
      <c r="N75" s="264"/>
      <c r="O75" s="257">
        <f t="shared" si="144"/>
        <v>3000000</v>
      </c>
      <c r="P75" s="256">
        <f t="shared" si="145"/>
        <v>0</v>
      </c>
      <c r="R75" s="222">
        <f t="shared" si="113"/>
        <v>3000000</v>
      </c>
      <c r="S75" s="222">
        <f t="shared" si="114"/>
        <v>375000</v>
      </c>
      <c r="T75" s="222">
        <f t="shared" si="115"/>
        <v>3000000</v>
      </c>
      <c r="U75" s="222">
        <f t="shared" si="146"/>
        <v>0</v>
      </c>
      <c r="V75" s="222">
        <f t="shared" si="116"/>
        <v>3000000</v>
      </c>
      <c r="W75" s="222">
        <f t="shared" si="117"/>
        <v>375000</v>
      </c>
      <c r="X75" s="222">
        <f t="shared" si="118"/>
        <v>2625000</v>
      </c>
      <c r="Y75" s="222">
        <f t="shared" si="147"/>
        <v>375000</v>
      </c>
      <c r="Z75" s="222">
        <f t="shared" si="119"/>
        <v>3000000</v>
      </c>
      <c r="AA75" s="222">
        <f t="shared" si="120"/>
        <v>375000</v>
      </c>
      <c r="AB75" s="222">
        <f t="shared" si="121"/>
        <v>2250000</v>
      </c>
      <c r="AC75" s="222">
        <f t="shared" si="148"/>
        <v>750000</v>
      </c>
      <c r="AD75" s="222">
        <f t="shared" si="122"/>
        <v>3000000</v>
      </c>
      <c r="AE75" s="222">
        <v>1500000</v>
      </c>
      <c r="AF75" s="222">
        <f t="shared" si="123"/>
        <v>375000</v>
      </c>
      <c r="AG75" s="222">
        <f t="shared" si="124"/>
        <v>1875000</v>
      </c>
      <c r="AH75" s="222">
        <f t="shared" si="125"/>
        <v>1125000</v>
      </c>
      <c r="AI75" s="222">
        <f t="shared" si="111"/>
        <v>2250000</v>
      </c>
      <c r="AJ75" s="291" t="s">
        <v>279</v>
      </c>
      <c r="AK75" s="222">
        <f t="shared" si="126"/>
        <v>3000000</v>
      </c>
      <c r="AL75" s="229">
        <f t="shared" si="127"/>
        <v>1875000</v>
      </c>
      <c r="AM75" s="222">
        <f t="shared" si="128"/>
        <v>0</v>
      </c>
      <c r="AN75" s="292" t="str">
        <f t="shared" si="129"/>
        <v>24/07/2012</v>
      </c>
      <c r="AP75" s="229">
        <v>3000000</v>
      </c>
      <c r="AQ75" s="280">
        <v>0.125</v>
      </c>
      <c r="AR75" s="229">
        <f t="shared" si="130"/>
        <v>375000</v>
      </c>
      <c r="AS75" s="229">
        <f t="shared" si="131"/>
        <v>2250000</v>
      </c>
      <c r="AT75" s="229">
        <f t="shared" si="132"/>
        <v>750000</v>
      </c>
      <c r="AV75" s="291" t="s">
        <v>279</v>
      </c>
      <c r="AW75" s="229">
        <v>3000000</v>
      </c>
      <c r="AX75" s="280">
        <v>0.125</v>
      </c>
      <c r="AY75" s="229">
        <f t="shared" si="133"/>
        <v>375000</v>
      </c>
      <c r="AZ75" s="229">
        <f t="shared" si="134"/>
        <v>2625000</v>
      </c>
      <c r="BA75" s="229">
        <f t="shared" si="135"/>
        <v>375000</v>
      </c>
      <c r="BC75" s="291" t="s">
        <v>279</v>
      </c>
      <c r="BD75" s="229">
        <v>3000000</v>
      </c>
      <c r="BE75" s="280">
        <v>0</v>
      </c>
      <c r="BF75" s="229">
        <f t="shared" si="136"/>
        <v>0</v>
      </c>
      <c r="BG75" s="229">
        <f t="shared" si="137"/>
        <v>2625000</v>
      </c>
      <c r="BH75" s="229">
        <f t="shared" si="138"/>
        <v>375000</v>
      </c>
      <c r="BJ75" s="229">
        <v>3000000</v>
      </c>
      <c r="BK75" s="280">
        <v>0</v>
      </c>
      <c r="BL75" s="229">
        <f t="shared" si="139"/>
        <v>0</v>
      </c>
      <c r="BM75" s="229">
        <f t="shared" si="140"/>
        <v>0</v>
      </c>
      <c r="BN75" s="229">
        <f t="shared" si="141"/>
        <v>3000000</v>
      </c>
    </row>
    <row r="76" spans="1:66">
      <c r="A76" s="253"/>
      <c r="B76" s="253">
        <v>5</v>
      </c>
      <c r="C76" s="253" t="s">
        <v>280</v>
      </c>
      <c r="D76" s="291" t="s">
        <v>279</v>
      </c>
      <c r="E76" s="256">
        <v>1</v>
      </c>
      <c r="F76" s="237" t="s">
        <v>275</v>
      </c>
      <c r="G76" s="257">
        <v>2500000</v>
      </c>
      <c r="H76" s="257"/>
      <c r="I76" s="264"/>
      <c r="J76" s="257">
        <f t="shared" si="142"/>
        <v>2500000</v>
      </c>
      <c r="K76" s="257">
        <f t="shared" si="112"/>
        <v>2500000</v>
      </c>
      <c r="L76" s="263">
        <v>0.125</v>
      </c>
      <c r="M76" s="256">
        <f t="shared" si="143"/>
        <v>0</v>
      </c>
      <c r="N76" s="264"/>
      <c r="O76" s="257">
        <f t="shared" si="144"/>
        <v>2500000</v>
      </c>
      <c r="P76" s="256">
        <f t="shared" si="145"/>
        <v>0</v>
      </c>
      <c r="R76" s="222">
        <f t="shared" si="113"/>
        <v>2500000</v>
      </c>
      <c r="S76" s="222">
        <f t="shared" si="114"/>
        <v>312500</v>
      </c>
      <c r="T76" s="222">
        <f t="shared" si="115"/>
        <v>2500000</v>
      </c>
      <c r="U76" s="222">
        <f t="shared" si="146"/>
        <v>0</v>
      </c>
      <c r="V76" s="222">
        <f t="shared" si="116"/>
        <v>2500000</v>
      </c>
      <c r="W76" s="222">
        <f t="shared" si="117"/>
        <v>312500</v>
      </c>
      <c r="X76" s="222">
        <f t="shared" si="118"/>
        <v>2187500</v>
      </c>
      <c r="Y76" s="222">
        <f t="shared" si="147"/>
        <v>312500</v>
      </c>
      <c r="Z76" s="222">
        <f t="shared" si="119"/>
        <v>2500000</v>
      </c>
      <c r="AA76" s="222">
        <f t="shared" si="120"/>
        <v>312500</v>
      </c>
      <c r="AB76" s="222">
        <f t="shared" si="121"/>
        <v>1875000</v>
      </c>
      <c r="AC76" s="222">
        <f t="shared" si="148"/>
        <v>625000</v>
      </c>
      <c r="AD76" s="222">
        <f t="shared" si="122"/>
        <v>2500000</v>
      </c>
      <c r="AE76" s="222">
        <v>1250000</v>
      </c>
      <c r="AF76" s="222">
        <f t="shared" si="123"/>
        <v>312500</v>
      </c>
      <c r="AG76" s="222">
        <f t="shared" si="124"/>
        <v>1562500</v>
      </c>
      <c r="AH76" s="222">
        <f t="shared" si="125"/>
        <v>937500</v>
      </c>
      <c r="AI76" s="222">
        <f t="shared" si="111"/>
        <v>1875000</v>
      </c>
      <c r="AJ76" s="291" t="s">
        <v>279</v>
      </c>
      <c r="AK76" s="222">
        <f t="shared" si="126"/>
        <v>2500000</v>
      </c>
      <c r="AL76" s="229">
        <f t="shared" si="127"/>
        <v>1562500</v>
      </c>
      <c r="AM76" s="222">
        <f t="shared" si="128"/>
        <v>0</v>
      </c>
      <c r="AN76" s="292" t="str">
        <f t="shared" si="129"/>
        <v>24/07/2012</v>
      </c>
      <c r="AP76" s="229">
        <v>2500000</v>
      </c>
      <c r="AQ76" s="280">
        <v>0</v>
      </c>
      <c r="AR76" s="229">
        <f t="shared" si="130"/>
        <v>0</v>
      </c>
      <c r="AS76" s="229">
        <f t="shared" si="131"/>
        <v>1562500</v>
      </c>
      <c r="AT76" s="229">
        <f t="shared" si="132"/>
        <v>937500</v>
      </c>
      <c r="AV76" s="291" t="s">
        <v>279</v>
      </c>
      <c r="AW76" s="229">
        <v>2500000</v>
      </c>
      <c r="AX76" s="280">
        <v>0</v>
      </c>
      <c r="AY76" s="229">
        <f t="shared" si="133"/>
        <v>0</v>
      </c>
      <c r="AZ76" s="229">
        <f t="shared" si="134"/>
        <v>1562500</v>
      </c>
      <c r="BA76" s="229">
        <f t="shared" si="135"/>
        <v>937500</v>
      </c>
      <c r="BC76" s="291" t="s">
        <v>279</v>
      </c>
      <c r="BD76" s="229">
        <v>2500000</v>
      </c>
      <c r="BE76" s="280">
        <v>0</v>
      </c>
      <c r="BF76" s="229">
        <f t="shared" si="136"/>
        <v>0</v>
      </c>
      <c r="BG76" s="229">
        <f t="shared" si="137"/>
        <v>1562500</v>
      </c>
      <c r="BH76" s="229">
        <f t="shared" si="138"/>
        <v>937500</v>
      </c>
      <c r="BJ76" s="229">
        <v>2500000</v>
      </c>
      <c r="BK76" s="280">
        <v>0</v>
      </c>
      <c r="BL76" s="229">
        <f t="shared" si="139"/>
        <v>0</v>
      </c>
      <c r="BM76" s="229">
        <f t="shared" si="140"/>
        <v>0</v>
      </c>
      <c r="BN76" s="229">
        <f t="shared" si="141"/>
        <v>2500000</v>
      </c>
    </row>
    <row r="77" spans="1:66">
      <c r="A77" s="253"/>
      <c r="B77" s="253">
        <v>6</v>
      </c>
      <c r="C77" s="253" t="s">
        <v>281</v>
      </c>
      <c r="D77" s="291" t="s">
        <v>279</v>
      </c>
      <c r="E77" s="256">
        <v>10</v>
      </c>
      <c r="F77" s="237" t="s">
        <v>275</v>
      </c>
      <c r="G77" s="257">
        <v>6500000</v>
      </c>
      <c r="H77" s="257"/>
      <c r="I77" s="264"/>
      <c r="J77" s="257">
        <f t="shared" si="142"/>
        <v>6500000</v>
      </c>
      <c r="K77" s="257">
        <f t="shared" si="112"/>
        <v>6500000</v>
      </c>
      <c r="L77" s="263">
        <v>0.125</v>
      </c>
      <c r="M77" s="256">
        <f t="shared" si="143"/>
        <v>0</v>
      </c>
      <c r="N77" s="264"/>
      <c r="O77" s="257">
        <f t="shared" si="144"/>
        <v>6500000</v>
      </c>
      <c r="P77" s="256">
        <f t="shared" si="145"/>
        <v>0</v>
      </c>
      <c r="R77" s="222">
        <f t="shared" si="113"/>
        <v>6500000</v>
      </c>
      <c r="S77" s="222">
        <f t="shared" si="114"/>
        <v>812500</v>
      </c>
      <c r="T77" s="222">
        <f t="shared" si="115"/>
        <v>6500000</v>
      </c>
      <c r="U77" s="222">
        <f t="shared" si="146"/>
        <v>0</v>
      </c>
      <c r="V77" s="222">
        <f t="shared" si="116"/>
        <v>6500000</v>
      </c>
      <c r="W77" s="222">
        <f t="shared" si="117"/>
        <v>812500</v>
      </c>
      <c r="X77" s="222">
        <f t="shared" si="118"/>
        <v>5687500</v>
      </c>
      <c r="Y77" s="222">
        <f t="shared" si="147"/>
        <v>812500</v>
      </c>
      <c r="Z77" s="222">
        <f t="shared" si="119"/>
        <v>6500000</v>
      </c>
      <c r="AA77" s="222">
        <f t="shared" si="120"/>
        <v>812500</v>
      </c>
      <c r="AB77" s="222">
        <f t="shared" si="121"/>
        <v>4875000</v>
      </c>
      <c r="AC77" s="222">
        <f t="shared" si="148"/>
        <v>1625000</v>
      </c>
      <c r="AD77" s="222">
        <f t="shared" si="122"/>
        <v>6500000</v>
      </c>
      <c r="AE77" s="222">
        <v>3250000</v>
      </c>
      <c r="AF77" s="222">
        <f t="shared" si="123"/>
        <v>812500</v>
      </c>
      <c r="AG77" s="222">
        <f t="shared" si="124"/>
        <v>4062500</v>
      </c>
      <c r="AH77" s="222">
        <f t="shared" si="125"/>
        <v>2437500</v>
      </c>
      <c r="AI77" s="222">
        <f t="shared" si="111"/>
        <v>4875000</v>
      </c>
      <c r="AJ77" s="291" t="s">
        <v>279</v>
      </c>
      <c r="AK77" s="222">
        <f t="shared" si="126"/>
        <v>6500000</v>
      </c>
      <c r="AL77" s="229">
        <f t="shared" si="127"/>
        <v>4062500</v>
      </c>
      <c r="AM77" s="222">
        <f t="shared" si="128"/>
        <v>0</v>
      </c>
      <c r="AN77" s="292" t="str">
        <f t="shared" si="129"/>
        <v>24/07/2012</v>
      </c>
      <c r="AP77" s="229">
        <v>6500000</v>
      </c>
      <c r="AQ77" s="280">
        <v>0.125</v>
      </c>
      <c r="AR77" s="229">
        <f t="shared" si="130"/>
        <v>812500</v>
      </c>
      <c r="AS77" s="229">
        <f t="shared" si="131"/>
        <v>4875000</v>
      </c>
      <c r="AT77" s="229">
        <f t="shared" si="132"/>
        <v>1625000</v>
      </c>
      <c r="AV77" s="291" t="s">
        <v>279</v>
      </c>
      <c r="AW77" s="229">
        <v>6500000</v>
      </c>
      <c r="AX77" s="280">
        <v>0.125</v>
      </c>
      <c r="AY77" s="229">
        <f t="shared" si="133"/>
        <v>812500</v>
      </c>
      <c r="AZ77" s="229">
        <f t="shared" si="134"/>
        <v>5687500</v>
      </c>
      <c r="BA77" s="229">
        <f t="shared" si="135"/>
        <v>812500</v>
      </c>
      <c r="BC77" s="291" t="s">
        <v>279</v>
      </c>
      <c r="BD77" s="229">
        <v>6500000</v>
      </c>
      <c r="BE77" s="280">
        <v>0</v>
      </c>
      <c r="BF77" s="229">
        <f t="shared" si="136"/>
        <v>0</v>
      </c>
      <c r="BG77" s="229">
        <f t="shared" si="137"/>
        <v>5687500</v>
      </c>
      <c r="BH77" s="229">
        <f t="shared" si="138"/>
        <v>812500</v>
      </c>
      <c r="BJ77" s="229">
        <v>6500000</v>
      </c>
      <c r="BK77" s="280">
        <v>0</v>
      </c>
      <c r="BL77" s="229">
        <f t="shared" si="139"/>
        <v>0</v>
      </c>
      <c r="BM77" s="229">
        <f t="shared" si="140"/>
        <v>0</v>
      </c>
      <c r="BN77" s="229">
        <f t="shared" si="141"/>
        <v>6500000</v>
      </c>
    </row>
    <row r="78" spans="1:66">
      <c r="A78" s="253"/>
      <c r="B78" s="253">
        <v>7</v>
      </c>
      <c r="C78" s="253" t="s">
        <v>282</v>
      </c>
      <c r="D78" s="291" t="s">
        <v>279</v>
      </c>
      <c r="E78" s="256"/>
      <c r="F78" s="237" t="s">
        <v>275</v>
      </c>
      <c r="G78" s="257">
        <v>0</v>
      </c>
      <c r="H78" s="257"/>
      <c r="I78" s="264"/>
      <c r="J78" s="257">
        <f t="shared" si="142"/>
        <v>0</v>
      </c>
      <c r="K78" s="257">
        <f t="shared" si="112"/>
        <v>0</v>
      </c>
      <c r="L78" s="263">
        <v>0.125</v>
      </c>
      <c r="M78" s="256">
        <f t="shared" si="143"/>
        <v>0</v>
      </c>
      <c r="N78" s="264"/>
      <c r="O78" s="257">
        <f t="shared" si="144"/>
        <v>0</v>
      </c>
      <c r="P78" s="256">
        <f t="shared" si="145"/>
        <v>0</v>
      </c>
      <c r="R78" s="222">
        <f t="shared" si="113"/>
        <v>0</v>
      </c>
      <c r="S78" s="222">
        <f t="shared" si="114"/>
        <v>0</v>
      </c>
      <c r="T78" s="222">
        <f t="shared" si="115"/>
        <v>0</v>
      </c>
      <c r="U78" s="222">
        <f t="shared" si="146"/>
        <v>0</v>
      </c>
      <c r="V78" s="222">
        <f t="shared" si="116"/>
        <v>0</v>
      </c>
      <c r="W78" s="222">
        <f t="shared" si="117"/>
        <v>0</v>
      </c>
      <c r="X78" s="222">
        <f t="shared" si="118"/>
        <v>0</v>
      </c>
      <c r="Y78" s="222">
        <f t="shared" si="147"/>
        <v>0</v>
      </c>
      <c r="Z78" s="222">
        <f t="shared" si="119"/>
        <v>0</v>
      </c>
      <c r="AA78" s="222">
        <f t="shared" si="120"/>
        <v>0</v>
      </c>
      <c r="AB78" s="222">
        <f t="shared" si="121"/>
        <v>0</v>
      </c>
      <c r="AC78" s="222">
        <f t="shared" si="148"/>
        <v>0</v>
      </c>
      <c r="AD78" s="222">
        <f t="shared" si="122"/>
        <v>0</v>
      </c>
      <c r="AE78" s="222">
        <v>0</v>
      </c>
      <c r="AF78" s="222">
        <f t="shared" si="123"/>
        <v>0</v>
      </c>
      <c r="AG78" s="222">
        <f t="shared" si="124"/>
        <v>0</v>
      </c>
      <c r="AH78" s="222">
        <f t="shared" si="125"/>
        <v>0</v>
      </c>
      <c r="AI78" s="222">
        <f t="shared" si="111"/>
        <v>0</v>
      </c>
      <c r="AJ78" s="291" t="s">
        <v>279</v>
      </c>
      <c r="AK78" s="222">
        <f t="shared" si="126"/>
        <v>0</v>
      </c>
      <c r="AL78" s="229">
        <f t="shared" si="127"/>
        <v>0</v>
      </c>
      <c r="AM78" s="222">
        <f t="shared" si="128"/>
        <v>0</v>
      </c>
      <c r="AN78" s="292" t="str">
        <f t="shared" si="129"/>
        <v>24/07/2012</v>
      </c>
      <c r="AP78" s="229">
        <v>0</v>
      </c>
      <c r="AQ78" s="280">
        <v>0</v>
      </c>
      <c r="AR78" s="229">
        <f t="shared" si="130"/>
        <v>0</v>
      </c>
      <c r="AS78" s="229">
        <f t="shared" si="131"/>
        <v>0</v>
      </c>
      <c r="AT78" s="229">
        <f t="shared" si="132"/>
        <v>0</v>
      </c>
      <c r="AV78" s="291" t="s">
        <v>279</v>
      </c>
      <c r="AW78" s="229">
        <v>0</v>
      </c>
      <c r="AX78" s="280">
        <v>0</v>
      </c>
      <c r="AY78" s="229">
        <f t="shared" si="133"/>
        <v>0</v>
      </c>
      <c r="AZ78" s="229">
        <f t="shared" si="134"/>
        <v>0</v>
      </c>
      <c r="BA78" s="229">
        <f t="shared" si="135"/>
        <v>0</v>
      </c>
      <c r="BC78" s="291" t="s">
        <v>279</v>
      </c>
      <c r="BD78" s="229">
        <v>0</v>
      </c>
      <c r="BE78" s="280">
        <v>0</v>
      </c>
      <c r="BF78" s="229">
        <f t="shared" si="136"/>
        <v>0</v>
      </c>
      <c r="BG78" s="229">
        <f t="shared" si="137"/>
        <v>0</v>
      </c>
      <c r="BH78" s="229">
        <f t="shared" si="138"/>
        <v>0</v>
      </c>
      <c r="BJ78" s="229">
        <v>0</v>
      </c>
      <c r="BK78" s="280">
        <v>0</v>
      </c>
      <c r="BL78" s="229">
        <f t="shared" si="139"/>
        <v>0</v>
      </c>
      <c r="BM78" s="229">
        <f t="shared" si="140"/>
        <v>0</v>
      </c>
      <c r="BN78" s="229">
        <f t="shared" si="141"/>
        <v>0</v>
      </c>
    </row>
    <row r="79" spans="1:66">
      <c r="A79" s="253"/>
      <c r="B79" s="253">
        <v>8</v>
      </c>
      <c r="C79" s="253" t="s">
        <v>283</v>
      </c>
      <c r="D79" s="291">
        <v>42190</v>
      </c>
      <c r="E79" s="256">
        <v>10</v>
      </c>
      <c r="F79" s="237" t="s">
        <v>275</v>
      </c>
      <c r="G79" s="257">
        <v>51500000</v>
      </c>
      <c r="H79" s="257"/>
      <c r="I79" s="264"/>
      <c r="J79" s="257">
        <f t="shared" si="142"/>
        <v>51500000</v>
      </c>
      <c r="K79" s="257">
        <f t="shared" si="112"/>
        <v>51500000</v>
      </c>
      <c r="L79" s="263">
        <v>0.125</v>
      </c>
      <c r="M79" s="256">
        <f t="shared" si="143"/>
        <v>0</v>
      </c>
      <c r="N79" s="264"/>
      <c r="O79" s="257">
        <f t="shared" si="144"/>
        <v>51500000</v>
      </c>
      <c r="P79" s="256">
        <f t="shared" si="145"/>
        <v>0</v>
      </c>
      <c r="R79" s="222">
        <f t="shared" si="113"/>
        <v>51500000</v>
      </c>
      <c r="S79" s="222">
        <f t="shared" si="114"/>
        <v>6437500</v>
      </c>
      <c r="T79" s="222">
        <f t="shared" si="115"/>
        <v>51500000</v>
      </c>
      <c r="U79" s="222">
        <f t="shared" si="146"/>
        <v>0</v>
      </c>
      <c r="V79" s="222">
        <f t="shared" si="116"/>
        <v>51500000</v>
      </c>
      <c r="W79" s="222">
        <f t="shared" si="117"/>
        <v>6437500</v>
      </c>
      <c r="X79" s="222">
        <f t="shared" si="118"/>
        <v>45062500</v>
      </c>
      <c r="Y79" s="222">
        <f t="shared" si="147"/>
        <v>6437500</v>
      </c>
      <c r="Z79" s="222">
        <f t="shared" si="119"/>
        <v>51500000</v>
      </c>
      <c r="AA79" s="222">
        <f t="shared" si="120"/>
        <v>6437500</v>
      </c>
      <c r="AB79" s="222">
        <f t="shared" si="121"/>
        <v>38625000</v>
      </c>
      <c r="AC79" s="222">
        <f t="shared" si="148"/>
        <v>12875000</v>
      </c>
      <c r="AD79" s="222">
        <f t="shared" si="122"/>
        <v>51500000</v>
      </c>
      <c r="AE79" s="222">
        <v>25750000</v>
      </c>
      <c r="AF79" s="222">
        <f t="shared" si="123"/>
        <v>6437500</v>
      </c>
      <c r="AG79" s="222">
        <f t="shared" si="124"/>
        <v>32187500</v>
      </c>
      <c r="AH79" s="222">
        <f t="shared" si="125"/>
        <v>19312500</v>
      </c>
      <c r="AI79" s="222">
        <f t="shared" si="111"/>
        <v>38625000</v>
      </c>
      <c r="AJ79" s="291">
        <v>42190</v>
      </c>
      <c r="AK79" s="222">
        <f t="shared" si="126"/>
        <v>51500000</v>
      </c>
      <c r="AL79" s="229">
        <f t="shared" si="127"/>
        <v>32187500</v>
      </c>
      <c r="AM79" s="222">
        <f t="shared" si="128"/>
        <v>0</v>
      </c>
      <c r="AN79" s="292">
        <f t="shared" si="129"/>
        <v>42190</v>
      </c>
      <c r="AP79" s="229">
        <v>51500000</v>
      </c>
      <c r="AQ79" s="280">
        <v>0.125</v>
      </c>
      <c r="AR79" s="229">
        <f t="shared" si="130"/>
        <v>6437500</v>
      </c>
      <c r="AS79" s="229">
        <f t="shared" si="131"/>
        <v>38625000</v>
      </c>
      <c r="AT79" s="229">
        <f t="shared" si="132"/>
        <v>12875000</v>
      </c>
      <c r="AV79" s="291">
        <v>42190</v>
      </c>
      <c r="AW79" s="229">
        <v>51500000</v>
      </c>
      <c r="AX79" s="280">
        <v>0.125</v>
      </c>
      <c r="AY79" s="229">
        <f t="shared" si="133"/>
        <v>6437500</v>
      </c>
      <c r="AZ79" s="229">
        <f t="shared" si="134"/>
        <v>45062500</v>
      </c>
      <c r="BA79" s="229">
        <f t="shared" si="135"/>
        <v>6437500</v>
      </c>
      <c r="BC79" s="291">
        <v>42190</v>
      </c>
      <c r="BD79" s="229">
        <v>51500000</v>
      </c>
      <c r="BE79" s="280">
        <v>0.125</v>
      </c>
      <c r="BF79" s="229">
        <f t="shared" si="136"/>
        <v>6437500</v>
      </c>
      <c r="BG79" s="229">
        <f t="shared" si="137"/>
        <v>51500000</v>
      </c>
      <c r="BH79" s="229">
        <f t="shared" si="138"/>
        <v>0</v>
      </c>
      <c r="BJ79" s="229">
        <v>51500000</v>
      </c>
      <c r="BK79" s="280">
        <v>0.125</v>
      </c>
      <c r="BL79" s="229">
        <f t="shared" si="139"/>
        <v>6437500</v>
      </c>
      <c r="BM79" s="229">
        <f t="shared" si="140"/>
        <v>12875000</v>
      </c>
      <c r="BN79" s="229">
        <f t="shared" si="141"/>
        <v>38625000</v>
      </c>
    </row>
    <row r="80" spans="1:66">
      <c r="A80" s="253"/>
      <c r="B80" s="253">
        <v>9</v>
      </c>
      <c r="C80" s="253" t="s">
        <v>284</v>
      </c>
      <c r="D80" s="291">
        <v>42190</v>
      </c>
      <c r="E80" s="256">
        <v>10</v>
      </c>
      <c r="F80" s="237" t="s">
        <v>275</v>
      </c>
      <c r="G80" s="257">
        <v>22500000</v>
      </c>
      <c r="H80" s="257"/>
      <c r="I80" s="264"/>
      <c r="J80" s="257">
        <f t="shared" si="142"/>
        <v>22500000</v>
      </c>
      <c r="K80" s="257">
        <f t="shared" si="112"/>
        <v>22500000</v>
      </c>
      <c r="L80" s="263">
        <v>0.125</v>
      </c>
      <c r="M80" s="256">
        <f t="shared" si="143"/>
        <v>0</v>
      </c>
      <c r="N80" s="264"/>
      <c r="O80" s="257">
        <f t="shared" si="144"/>
        <v>22500000</v>
      </c>
      <c r="P80" s="256">
        <f t="shared" si="145"/>
        <v>0</v>
      </c>
      <c r="R80" s="222">
        <f t="shared" si="113"/>
        <v>22500000</v>
      </c>
      <c r="S80" s="222">
        <f t="shared" si="114"/>
        <v>2812500</v>
      </c>
      <c r="T80" s="222">
        <f t="shared" si="115"/>
        <v>22500000</v>
      </c>
      <c r="U80" s="222">
        <f t="shared" si="146"/>
        <v>0</v>
      </c>
      <c r="V80" s="222">
        <f t="shared" si="116"/>
        <v>22500000</v>
      </c>
      <c r="W80" s="222">
        <f t="shared" si="117"/>
        <v>2812500</v>
      </c>
      <c r="X80" s="222">
        <f t="shared" si="118"/>
        <v>19687500</v>
      </c>
      <c r="Y80" s="222">
        <f t="shared" si="147"/>
        <v>2812500</v>
      </c>
      <c r="Z80" s="222">
        <f t="shared" si="119"/>
        <v>22500000</v>
      </c>
      <c r="AA80" s="222">
        <f t="shared" si="120"/>
        <v>2812500</v>
      </c>
      <c r="AB80" s="222">
        <f t="shared" si="121"/>
        <v>16875000</v>
      </c>
      <c r="AC80" s="222">
        <f t="shared" si="148"/>
        <v>5625000</v>
      </c>
      <c r="AD80" s="222">
        <f t="shared" si="122"/>
        <v>22500000</v>
      </c>
      <c r="AE80" s="222">
        <v>11250000</v>
      </c>
      <c r="AF80" s="222">
        <f t="shared" si="123"/>
        <v>2812500</v>
      </c>
      <c r="AG80" s="222">
        <f t="shared" si="124"/>
        <v>14062500</v>
      </c>
      <c r="AH80" s="222">
        <f t="shared" si="125"/>
        <v>8437500</v>
      </c>
      <c r="AI80" s="222">
        <f t="shared" si="111"/>
        <v>16875000</v>
      </c>
      <c r="AJ80" s="291">
        <v>42190</v>
      </c>
      <c r="AK80" s="222">
        <f t="shared" si="126"/>
        <v>22500000</v>
      </c>
      <c r="AL80" s="229">
        <f t="shared" si="127"/>
        <v>14062500</v>
      </c>
      <c r="AM80" s="222">
        <f t="shared" si="128"/>
        <v>0</v>
      </c>
      <c r="AN80" s="292">
        <f t="shared" si="129"/>
        <v>42190</v>
      </c>
      <c r="AP80" s="229">
        <v>22500000</v>
      </c>
      <c r="AQ80" s="280">
        <v>0.125</v>
      </c>
      <c r="AR80" s="229">
        <f t="shared" si="130"/>
        <v>2812500</v>
      </c>
      <c r="AS80" s="229">
        <f t="shared" si="131"/>
        <v>16875000</v>
      </c>
      <c r="AT80" s="229">
        <f t="shared" si="132"/>
        <v>5625000</v>
      </c>
      <c r="AV80" s="291">
        <v>42190</v>
      </c>
      <c r="AW80" s="229">
        <v>22500000</v>
      </c>
      <c r="AX80" s="280">
        <v>0.125</v>
      </c>
      <c r="AY80" s="229">
        <f t="shared" si="133"/>
        <v>2812500</v>
      </c>
      <c r="AZ80" s="229">
        <f t="shared" si="134"/>
        <v>19687500</v>
      </c>
      <c r="BA80" s="229">
        <f t="shared" si="135"/>
        <v>2812500</v>
      </c>
      <c r="BC80" s="291">
        <v>42190</v>
      </c>
      <c r="BD80" s="229">
        <v>22500000</v>
      </c>
      <c r="BE80" s="280">
        <v>0.125</v>
      </c>
      <c r="BF80" s="229">
        <f t="shared" si="136"/>
        <v>2812500</v>
      </c>
      <c r="BG80" s="229">
        <f t="shared" si="137"/>
        <v>22500000</v>
      </c>
      <c r="BH80" s="229">
        <f t="shared" si="138"/>
        <v>0</v>
      </c>
      <c r="BJ80" s="229">
        <v>22500000</v>
      </c>
      <c r="BK80" s="280">
        <v>0.125</v>
      </c>
      <c r="BL80" s="229">
        <f t="shared" si="139"/>
        <v>2812500</v>
      </c>
      <c r="BM80" s="229">
        <f t="shared" si="140"/>
        <v>5625000</v>
      </c>
      <c r="BN80" s="229">
        <f t="shared" si="141"/>
        <v>16875000</v>
      </c>
    </row>
    <row r="81" spans="1:66">
      <c r="A81" s="253"/>
      <c r="B81" s="253">
        <v>10</v>
      </c>
      <c r="C81" s="253" t="s">
        <v>285</v>
      </c>
      <c r="D81" s="291">
        <v>42190</v>
      </c>
      <c r="E81" s="256">
        <v>10</v>
      </c>
      <c r="F81" s="237" t="s">
        <v>275</v>
      </c>
      <c r="G81" s="257">
        <v>15000000</v>
      </c>
      <c r="H81" s="257"/>
      <c r="I81" s="264"/>
      <c r="J81" s="257">
        <f t="shared" si="142"/>
        <v>15000000</v>
      </c>
      <c r="K81" s="257">
        <f t="shared" si="112"/>
        <v>15000000</v>
      </c>
      <c r="L81" s="263">
        <v>0.125</v>
      </c>
      <c r="M81" s="256">
        <f t="shared" si="143"/>
        <v>0</v>
      </c>
      <c r="N81" s="264"/>
      <c r="O81" s="257">
        <f t="shared" si="144"/>
        <v>15000000</v>
      </c>
      <c r="P81" s="256">
        <f t="shared" si="145"/>
        <v>0</v>
      </c>
      <c r="R81" s="222">
        <f t="shared" si="113"/>
        <v>15000000</v>
      </c>
      <c r="S81" s="222">
        <f t="shared" si="114"/>
        <v>1875000</v>
      </c>
      <c r="T81" s="222">
        <f t="shared" si="115"/>
        <v>15000000</v>
      </c>
      <c r="U81" s="222">
        <f t="shared" si="146"/>
        <v>0</v>
      </c>
      <c r="V81" s="222">
        <f t="shared" si="116"/>
        <v>15000000</v>
      </c>
      <c r="W81" s="222">
        <f t="shared" si="117"/>
        <v>1875000</v>
      </c>
      <c r="X81" s="222">
        <f t="shared" si="118"/>
        <v>13125000</v>
      </c>
      <c r="Y81" s="222">
        <f t="shared" si="147"/>
        <v>1875000</v>
      </c>
      <c r="Z81" s="222">
        <f t="shared" si="119"/>
        <v>15000000</v>
      </c>
      <c r="AA81" s="222">
        <f t="shared" si="120"/>
        <v>1875000</v>
      </c>
      <c r="AB81" s="222">
        <f t="shared" si="121"/>
        <v>11250000</v>
      </c>
      <c r="AC81" s="222">
        <f t="shared" si="148"/>
        <v>3750000</v>
      </c>
      <c r="AD81" s="222">
        <f t="shared" si="122"/>
        <v>15000000</v>
      </c>
      <c r="AE81" s="222">
        <v>7500000</v>
      </c>
      <c r="AF81" s="222">
        <f t="shared" si="123"/>
        <v>1875000</v>
      </c>
      <c r="AG81" s="222">
        <f t="shared" si="124"/>
        <v>9375000</v>
      </c>
      <c r="AH81" s="222">
        <f t="shared" si="125"/>
        <v>5625000</v>
      </c>
      <c r="AI81" s="222">
        <f t="shared" si="111"/>
        <v>11250000</v>
      </c>
      <c r="AJ81" s="291">
        <v>42190</v>
      </c>
      <c r="AK81" s="222">
        <f t="shared" si="126"/>
        <v>15000000</v>
      </c>
      <c r="AL81" s="229">
        <f t="shared" si="127"/>
        <v>9375000</v>
      </c>
      <c r="AM81" s="222">
        <f t="shared" si="128"/>
        <v>0</v>
      </c>
      <c r="AN81" s="292">
        <f t="shared" si="129"/>
        <v>42190</v>
      </c>
      <c r="AP81" s="229">
        <v>15000000</v>
      </c>
      <c r="AQ81" s="280">
        <v>0.125</v>
      </c>
      <c r="AR81" s="229">
        <f t="shared" si="130"/>
        <v>1875000</v>
      </c>
      <c r="AS81" s="229">
        <f t="shared" si="131"/>
        <v>11250000</v>
      </c>
      <c r="AT81" s="229">
        <f t="shared" si="132"/>
        <v>3750000</v>
      </c>
      <c r="AV81" s="291">
        <v>42190</v>
      </c>
      <c r="AW81" s="229">
        <v>15000000</v>
      </c>
      <c r="AX81" s="280">
        <v>0.125</v>
      </c>
      <c r="AY81" s="229">
        <f t="shared" si="133"/>
        <v>1875000</v>
      </c>
      <c r="AZ81" s="229">
        <f t="shared" si="134"/>
        <v>13125000</v>
      </c>
      <c r="BA81" s="229">
        <f t="shared" si="135"/>
        <v>1875000</v>
      </c>
      <c r="BC81" s="291">
        <v>42190</v>
      </c>
      <c r="BD81" s="229">
        <v>15000000</v>
      </c>
      <c r="BE81" s="280">
        <v>0.125</v>
      </c>
      <c r="BF81" s="229">
        <f t="shared" si="136"/>
        <v>1875000</v>
      </c>
      <c r="BG81" s="229">
        <f t="shared" si="137"/>
        <v>15000000</v>
      </c>
      <c r="BH81" s="229">
        <f t="shared" si="138"/>
        <v>0</v>
      </c>
      <c r="BJ81" s="229">
        <v>15000000</v>
      </c>
      <c r="BK81" s="280">
        <v>0.125</v>
      </c>
      <c r="BL81" s="229">
        <f t="shared" si="139"/>
        <v>1875000</v>
      </c>
      <c r="BM81" s="229">
        <f t="shared" si="140"/>
        <v>3750000</v>
      </c>
      <c r="BN81" s="229">
        <f t="shared" si="141"/>
        <v>11250000</v>
      </c>
    </row>
    <row r="82" spans="1:66">
      <c r="A82" s="253"/>
      <c r="B82" s="253">
        <v>11</v>
      </c>
      <c r="C82" s="253" t="s">
        <v>286</v>
      </c>
      <c r="D82" s="291">
        <v>42190</v>
      </c>
      <c r="E82" s="256">
        <v>8</v>
      </c>
      <c r="F82" s="237" t="s">
        <v>275</v>
      </c>
      <c r="G82" s="257">
        <v>16000000</v>
      </c>
      <c r="H82" s="257"/>
      <c r="I82" s="264"/>
      <c r="J82" s="257">
        <f t="shared" si="142"/>
        <v>16000000</v>
      </c>
      <c r="K82" s="257">
        <f t="shared" si="112"/>
        <v>16000000</v>
      </c>
      <c r="L82" s="263">
        <v>0.125</v>
      </c>
      <c r="M82" s="256">
        <f t="shared" si="143"/>
        <v>0</v>
      </c>
      <c r="N82" s="264"/>
      <c r="O82" s="257">
        <f t="shared" si="144"/>
        <v>16000000</v>
      </c>
      <c r="P82" s="256">
        <f t="shared" si="145"/>
        <v>0</v>
      </c>
      <c r="R82" s="222">
        <f t="shared" si="113"/>
        <v>16000000</v>
      </c>
      <c r="S82" s="222">
        <f t="shared" si="114"/>
        <v>2000000</v>
      </c>
      <c r="T82" s="222">
        <f t="shared" si="115"/>
        <v>16000000</v>
      </c>
      <c r="U82" s="222">
        <f t="shared" si="146"/>
        <v>0</v>
      </c>
      <c r="V82" s="222">
        <f t="shared" si="116"/>
        <v>16000000</v>
      </c>
      <c r="W82" s="222">
        <f t="shared" si="117"/>
        <v>2000000</v>
      </c>
      <c r="X82" s="222">
        <f t="shared" si="118"/>
        <v>14000000</v>
      </c>
      <c r="Y82" s="222">
        <f t="shared" si="147"/>
        <v>2000000</v>
      </c>
      <c r="Z82" s="222">
        <f t="shared" si="119"/>
        <v>16000000</v>
      </c>
      <c r="AA82" s="222">
        <f t="shared" si="120"/>
        <v>2000000</v>
      </c>
      <c r="AB82" s="222">
        <f t="shared" si="121"/>
        <v>12000000</v>
      </c>
      <c r="AC82" s="222">
        <f t="shared" si="148"/>
        <v>4000000</v>
      </c>
      <c r="AD82" s="222">
        <f t="shared" si="122"/>
        <v>16000000</v>
      </c>
      <c r="AE82" s="222">
        <v>8000000</v>
      </c>
      <c r="AF82" s="222">
        <f t="shared" si="123"/>
        <v>2000000</v>
      </c>
      <c r="AG82" s="222">
        <f t="shared" si="124"/>
        <v>10000000</v>
      </c>
      <c r="AH82" s="222">
        <f t="shared" si="125"/>
        <v>6000000</v>
      </c>
      <c r="AI82" s="222">
        <f t="shared" si="111"/>
        <v>12000000</v>
      </c>
      <c r="AJ82" s="291">
        <v>42190</v>
      </c>
      <c r="AK82" s="222">
        <f t="shared" si="126"/>
        <v>16000000</v>
      </c>
      <c r="AL82" s="229">
        <f t="shared" si="127"/>
        <v>10000000</v>
      </c>
      <c r="AM82" s="222">
        <f t="shared" si="128"/>
        <v>0</v>
      </c>
      <c r="AN82" s="292">
        <f t="shared" si="129"/>
        <v>42190</v>
      </c>
      <c r="AP82" s="229">
        <v>16000000</v>
      </c>
      <c r="AQ82" s="280">
        <v>0.125</v>
      </c>
      <c r="AR82" s="229">
        <f t="shared" si="130"/>
        <v>2000000</v>
      </c>
      <c r="AS82" s="229">
        <f t="shared" si="131"/>
        <v>12000000</v>
      </c>
      <c r="AT82" s="229">
        <f t="shared" si="132"/>
        <v>4000000</v>
      </c>
      <c r="AV82" s="291">
        <v>42190</v>
      </c>
      <c r="AW82" s="229">
        <v>16000000</v>
      </c>
      <c r="AX82" s="280">
        <v>0.125</v>
      </c>
      <c r="AY82" s="229">
        <f t="shared" si="133"/>
        <v>2000000</v>
      </c>
      <c r="AZ82" s="229">
        <f t="shared" si="134"/>
        <v>14000000</v>
      </c>
      <c r="BA82" s="229">
        <f t="shared" si="135"/>
        <v>2000000</v>
      </c>
      <c r="BC82" s="291">
        <v>42190</v>
      </c>
      <c r="BD82" s="229">
        <v>16000000</v>
      </c>
      <c r="BE82" s="280">
        <v>0.125</v>
      </c>
      <c r="BF82" s="229">
        <f t="shared" si="136"/>
        <v>2000000</v>
      </c>
      <c r="BG82" s="229">
        <f t="shared" si="137"/>
        <v>16000000</v>
      </c>
      <c r="BH82" s="229">
        <f t="shared" si="138"/>
        <v>0</v>
      </c>
      <c r="BJ82" s="229">
        <v>16000000</v>
      </c>
      <c r="BK82" s="280">
        <v>0.125</v>
      </c>
      <c r="BL82" s="229">
        <f t="shared" si="139"/>
        <v>2000000</v>
      </c>
      <c r="BM82" s="229">
        <f t="shared" si="140"/>
        <v>4000000</v>
      </c>
      <c r="BN82" s="229">
        <f t="shared" si="141"/>
        <v>12000000</v>
      </c>
    </row>
    <row r="83" spans="1:66">
      <c r="A83" s="253"/>
      <c r="B83" s="253">
        <v>12</v>
      </c>
      <c r="C83" s="253" t="s">
        <v>287</v>
      </c>
      <c r="D83" s="291">
        <v>42190</v>
      </c>
      <c r="E83" s="256">
        <v>10</v>
      </c>
      <c r="F83" s="237" t="s">
        <v>275</v>
      </c>
      <c r="G83" s="257">
        <v>120000000</v>
      </c>
      <c r="H83" s="257"/>
      <c r="I83" s="264"/>
      <c r="J83" s="257">
        <f t="shared" si="142"/>
        <v>120000000</v>
      </c>
      <c r="K83" s="257">
        <f t="shared" si="112"/>
        <v>120000000</v>
      </c>
      <c r="L83" s="263">
        <v>0.125</v>
      </c>
      <c r="M83" s="256">
        <f t="shared" si="143"/>
        <v>0</v>
      </c>
      <c r="N83" s="264"/>
      <c r="O83" s="257">
        <f t="shared" si="144"/>
        <v>120000000</v>
      </c>
      <c r="P83" s="256">
        <f t="shared" si="145"/>
        <v>0</v>
      </c>
      <c r="R83" s="222">
        <f t="shared" si="113"/>
        <v>120000000</v>
      </c>
      <c r="S83" s="222">
        <f t="shared" si="114"/>
        <v>15000000</v>
      </c>
      <c r="T83" s="222">
        <f t="shared" si="115"/>
        <v>120000000</v>
      </c>
      <c r="U83" s="222">
        <f t="shared" si="146"/>
        <v>0</v>
      </c>
      <c r="V83" s="222">
        <f t="shared" si="116"/>
        <v>120000000</v>
      </c>
      <c r="W83" s="222">
        <f t="shared" si="117"/>
        <v>15000000</v>
      </c>
      <c r="X83" s="222">
        <f t="shared" si="118"/>
        <v>105000000</v>
      </c>
      <c r="Y83" s="222">
        <f t="shared" si="147"/>
        <v>15000000</v>
      </c>
      <c r="Z83" s="222">
        <f t="shared" si="119"/>
        <v>120000000</v>
      </c>
      <c r="AA83" s="222">
        <f t="shared" si="120"/>
        <v>15000000</v>
      </c>
      <c r="AB83" s="222">
        <f t="shared" si="121"/>
        <v>90000000</v>
      </c>
      <c r="AC83" s="222">
        <f t="shared" si="148"/>
        <v>30000000</v>
      </c>
      <c r="AD83" s="222">
        <f t="shared" si="122"/>
        <v>120000000</v>
      </c>
      <c r="AE83" s="222">
        <v>60000000</v>
      </c>
      <c r="AF83" s="222">
        <f t="shared" si="123"/>
        <v>15000000</v>
      </c>
      <c r="AG83" s="222">
        <f t="shared" si="124"/>
        <v>75000000</v>
      </c>
      <c r="AH83" s="222">
        <f t="shared" si="125"/>
        <v>45000000</v>
      </c>
      <c r="AI83" s="222">
        <f t="shared" si="111"/>
        <v>90000000</v>
      </c>
      <c r="AJ83" s="291">
        <v>42190</v>
      </c>
      <c r="AK83" s="222">
        <f t="shared" si="126"/>
        <v>120000000</v>
      </c>
      <c r="AL83" s="229">
        <f t="shared" si="127"/>
        <v>75000000</v>
      </c>
      <c r="AM83" s="222">
        <f t="shared" si="128"/>
        <v>0</v>
      </c>
      <c r="AN83" s="292">
        <f t="shared" si="129"/>
        <v>42190</v>
      </c>
      <c r="AP83" s="229">
        <v>120000000</v>
      </c>
      <c r="AQ83" s="280">
        <v>0.125</v>
      </c>
      <c r="AR83" s="229">
        <f t="shared" si="130"/>
        <v>15000000</v>
      </c>
      <c r="AS83" s="229">
        <f t="shared" si="131"/>
        <v>90000000</v>
      </c>
      <c r="AT83" s="229">
        <f t="shared" si="132"/>
        <v>30000000</v>
      </c>
      <c r="AV83" s="291">
        <v>42190</v>
      </c>
      <c r="AW83" s="229">
        <v>120000000</v>
      </c>
      <c r="AX83" s="280">
        <v>0.125</v>
      </c>
      <c r="AY83" s="229">
        <f t="shared" si="133"/>
        <v>15000000</v>
      </c>
      <c r="AZ83" s="229">
        <f t="shared" si="134"/>
        <v>105000000</v>
      </c>
      <c r="BA83" s="229">
        <f t="shared" si="135"/>
        <v>15000000</v>
      </c>
      <c r="BC83" s="291">
        <v>42190</v>
      </c>
      <c r="BD83" s="229">
        <v>120000000</v>
      </c>
      <c r="BE83" s="280">
        <v>0.125</v>
      </c>
      <c r="BF83" s="229">
        <f t="shared" si="136"/>
        <v>15000000</v>
      </c>
      <c r="BG83" s="229">
        <f t="shared" si="137"/>
        <v>120000000</v>
      </c>
      <c r="BH83" s="229">
        <f t="shared" si="138"/>
        <v>0</v>
      </c>
      <c r="BJ83" s="229">
        <v>120000000</v>
      </c>
      <c r="BK83" s="280">
        <v>0.125</v>
      </c>
      <c r="BL83" s="229">
        <f t="shared" si="139"/>
        <v>15000000</v>
      </c>
      <c r="BM83" s="229">
        <f t="shared" si="140"/>
        <v>30000000</v>
      </c>
      <c r="BN83" s="229">
        <f t="shared" si="141"/>
        <v>90000000</v>
      </c>
    </row>
    <row r="84" spans="1:66">
      <c r="A84" s="253"/>
      <c r="B84" s="253">
        <v>13</v>
      </c>
      <c r="C84" s="253" t="s">
        <v>288</v>
      </c>
      <c r="D84" s="291">
        <v>42190</v>
      </c>
      <c r="E84" s="256">
        <v>10</v>
      </c>
      <c r="F84" s="237" t="s">
        <v>275</v>
      </c>
      <c r="G84" s="257">
        <v>15000000</v>
      </c>
      <c r="H84" s="257"/>
      <c r="I84" s="264"/>
      <c r="J84" s="257">
        <f t="shared" si="142"/>
        <v>15000000</v>
      </c>
      <c r="K84" s="257">
        <f t="shared" si="112"/>
        <v>15000000</v>
      </c>
      <c r="L84" s="263">
        <v>0.125</v>
      </c>
      <c r="M84" s="256">
        <f t="shared" si="143"/>
        <v>0</v>
      </c>
      <c r="N84" s="264"/>
      <c r="O84" s="257">
        <f t="shared" si="144"/>
        <v>15000000</v>
      </c>
      <c r="P84" s="256">
        <f t="shared" si="145"/>
        <v>0</v>
      </c>
      <c r="R84" s="222">
        <f t="shared" si="113"/>
        <v>15000000</v>
      </c>
      <c r="S84" s="222">
        <f t="shared" si="114"/>
        <v>1875000</v>
      </c>
      <c r="T84" s="222">
        <f t="shared" si="115"/>
        <v>15000000</v>
      </c>
      <c r="U84" s="222">
        <f t="shared" si="146"/>
        <v>0</v>
      </c>
      <c r="V84" s="222">
        <f t="shared" si="116"/>
        <v>15000000</v>
      </c>
      <c r="W84" s="222">
        <f t="shared" si="117"/>
        <v>1875000</v>
      </c>
      <c r="X84" s="222">
        <f t="shared" si="118"/>
        <v>13125000</v>
      </c>
      <c r="Y84" s="222">
        <f t="shared" si="147"/>
        <v>1875000</v>
      </c>
      <c r="Z84" s="222">
        <f t="shared" si="119"/>
        <v>15000000</v>
      </c>
      <c r="AA84" s="222">
        <f t="shared" si="120"/>
        <v>1875000</v>
      </c>
      <c r="AB84" s="222">
        <f t="shared" si="121"/>
        <v>11250000</v>
      </c>
      <c r="AC84" s="222">
        <f t="shared" si="148"/>
        <v>3750000</v>
      </c>
      <c r="AD84" s="222">
        <f t="shared" si="122"/>
        <v>15000000</v>
      </c>
      <c r="AE84" s="222">
        <v>7500000</v>
      </c>
      <c r="AF84" s="222">
        <f t="shared" si="123"/>
        <v>1875000</v>
      </c>
      <c r="AG84" s="222">
        <f t="shared" si="124"/>
        <v>9375000</v>
      </c>
      <c r="AH84" s="222">
        <f t="shared" si="125"/>
        <v>5625000</v>
      </c>
      <c r="AI84" s="222">
        <f t="shared" si="111"/>
        <v>11250000</v>
      </c>
      <c r="AJ84" s="291">
        <v>42190</v>
      </c>
      <c r="AK84" s="222">
        <f t="shared" si="126"/>
        <v>15000000</v>
      </c>
      <c r="AL84" s="229">
        <f t="shared" si="127"/>
        <v>9375000</v>
      </c>
      <c r="AM84" s="222">
        <f t="shared" si="128"/>
        <v>0</v>
      </c>
      <c r="AN84" s="292">
        <f t="shared" si="129"/>
        <v>42190</v>
      </c>
      <c r="AP84" s="229">
        <v>15000000</v>
      </c>
      <c r="AQ84" s="280">
        <v>0.125</v>
      </c>
      <c r="AR84" s="229">
        <f t="shared" si="130"/>
        <v>1875000</v>
      </c>
      <c r="AS84" s="229">
        <f t="shared" si="131"/>
        <v>11250000</v>
      </c>
      <c r="AT84" s="229">
        <f t="shared" si="132"/>
        <v>3750000</v>
      </c>
      <c r="AV84" s="291">
        <v>42190</v>
      </c>
      <c r="AW84" s="229">
        <v>15000000</v>
      </c>
      <c r="AX84" s="280">
        <v>0.125</v>
      </c>
      <c r="AY84" s="229">
        <f t="shared" si="133"/>
        <v>1875000</v>
      </c>
      <c r="AZ84" s="229">
        <f t="shared" si="134"/>
        <v>13125000</v>
      </c>
      <c r="BA84" s="229">
        <f t="shared" si="135"/>
        <v>1875000</v>
      </c>
      <c r="BC84" s="291">
        <v>42190</v>
      </c>
      <c r="BD84" s="229">
        <v>15000000</v>
      </c>
      <c r="BE84" s="280">
        <v>0.125</v>
      </c>
      <c r="BF84" s="229">
        <f t="shared" si="136"/>
        <v>1875000</v>
      </c>
      <c r="BG84" s="229">
        <f t="shared" si="137"/>
        <v>15000000</v>
      </c>
      <c r="BH84" s="229">
        <f t="shared" si="138"/>
        <v>0</v>
      </c>
      <c r="BJ84" s="229">
        <v>15000000</v>
      </c>
      <c r="BK84" s="280">
        <v>0.125</v>
      </c>
      <c r="BL84" s="229">
        <f t="shared" si="139"/>
        <v>1875000</v>
      </c>
      <c r="BM84" s="229">
        <f t="shared" si="140"/>
        <v>3750000</v>
      </c>
      <c r="BN84" s="229">
        <f t="shared" si="141"/>
        <v>11250000</v>
      </c>
    </row>
    <row r="85" spans="1:66">
      <c r="A85" s="253"/>
      <c r="B85" s="253">
        <v>14</v>
      </c>
      <c r="C85" s="253" t="s">
        <v>289</v>
      </c>
      <c r="D85" s="291">
        <v>42190</v>
      </c>
      <c r="E85" s="256">
        <v>10</v>
      </c>
      <c r="F85" s="237" t="s">
        <v>275</v>
      </c>
      <c r="G85" s="257">
        <v>12500000</v>
      </c>
      <c r="H85" s="257"/>
      <c r="I85" s="264"/>
      <c r="J85" s="257">
        <f t="shared" si="142"/>
        <v>12500000</v>
      </c>
      <c r="K85" s="257">
        <f t="shared" si="112"/>
        <v>12500000</v>
      </c>
      <c r="L85" s="263">
        <v>0.125</v>
      </c>
      <c r="M85" s="256">
        <f t="shared" si="143"/>
        <v>0</v>
      </c>
      <c r="N85" s="264"/>
      <c r="O85" s="257">
        <f t="shared" si="144"/>
        <v>12500000</v>
      </c>
      <c r="P85" s="256">
        <f t="shared" si="145"/>
        <v>0</v>
      </c>
      <c r="R85" s="222">
        <f t="shared" si="113"/>
        <v>12500000</v>
      </c>
      <c r="S85" s="222">
        <f t="shared" si="114"/>
        <v>1562500</v>
      </c>
      <c r="T85" s="222">
        <f t="shared" si="115"/>
        <v>12500000</v>
      </c>
      <c r="U85" s="222">
        <f t="shared" si="146"/>
        <v>0</v>
      </c>
      <c r="V85" s="222">
        <f t="shared" si="116"/>
        <v>12500000</v>
      </c>
      <c r="W85" s="222">
        <f t="shared" si="117"/>
        <v>1562500</v>
      </c>
      <c r="X85" s="222">
        <f t="shared" si="118"/>
        <v>10937500</v>
      </c>
      <c r="Y85" s="222">
        <f t="shared" si="147"/>
        <v>1562500</v>
      </c>
      <c r="Z85" s="222">
        <f t="shared" si="119"/>
        <v>12500000</v>
      </c>
      <c r="AA85" s="222">
        <f t="shared" si="120"/>
        <v>1562500</v>
      </c>
      <c r="AB85" s="222">
        <f t="shared" si="121"/>
        <v>9375000</v>
      </c>
      <c r="AC85" s="222">
        <f t="shared" si="148"/>
        <v>3125000</v>
      </c>
      <c r="AD85" s="222">
        <f t="shared" si="122"/>
        <v>12500000</v>
      </c>
      <c r="AE85" s="222">
        <v>6250000</v>
      </c>
      <c r="AF85" s="222">
        <f t="shared" si="123"/>
        <v>1562500</v>
      </c>
      <c r="AG85" s="222">
        <f t="shared" si="124"/>
        <v>7812500</v>
      </c>
      <c r="AH85" s="222">
        <f t="shared" si="125"/>
        <v>4687500</v>
      </c>
      <c r="AI85" s="222">
        <f t="shared" si="111"/>
        <v>9375000</v>
      </c>
      <c r="AJ85" s="291">
        <v>42190</v>
      </c>
      <c r="AK85" s="222">
        <f t="shared" si="126"/>
        <v>12500000</v>
      </c>
      <c r="AL85" s="229">
        <f t="shared" si="127"/>
        <v>7812500</v>
      </c>
      <c r="AM85" s="222">
        <f t="shared" si="128"/>
        <v>0</v>
      </c>
      <c r="AN85" s="292">
        <f t="shared" si="129"/>
        <v>42190</v>
      </c>
      <c r="AP85" s="229">
        <v>12500000</v>
      </c>
      <c r="AQ85" s="280">
        <v>0.125</v>
      </c>
      <c r="AR85" s="229">
        <f t="shared" si="130"/>
        <v>1562500</v>
      </c>
      <c r="AS85" s="229">
        <f t="shared" si="131"/>
        <v>9375000</v>
      </c>
      <c r="AT85" s="229">
        <f t="shared" si="132"/>
        <v>3125000</v>
      </c>
      <c r="AV85" s="291">
        <v>42190</v>
      </c>
      <c r="AW85" s="229">
        <v>12500000</v>
      </c>
      <c r="AX85" s="280">
        <v>0.125</v>
      </c>
      <c r="AY85" s="229">
        <f t="shared" si="133"/>
        <v>1562500</v>
      </c>
      <c r="AZ85" s="229">
        <f t="shared" si="134"/>
        <v>10937500</v>
      </c>
      <c r="BA85" s="229">
        <f t="shared" si="135"/>
        <v>1562500</v>
      </c>
      <c r="BC85" s="291">
        <v>42190</v>
      </c>
      <c r="BD85" s="229">
        <v>12500000</v>
      </c>
      <c r="BE85" s="280">
        <v>0.125</v>
      </c>
      <c r="BF85" s="229">
        <f t="shared" si="136"/>
        <v>1562500</v>
      </c>
      <c r="BG85" s="229">
        <f t="shared" si="137"/>
        <v>12500000</v>
      </c>
      <c r="BH85" s="229">
        <f t="shared" si="138"/>
        <v>0</v>
      </c>
      <c r="BJ85" s="229">
        <v>12500000</v>
      </c>
      <c r="BK85" s="280">
        <v>0.125</v>
      </c>
      <c r="BL85" s="229">
        <f t="shared" si="139"/>
        <v>1562500</v>
      </c>
      <c r="BM85" s="229">
        <f t="shared" si="140"/>
        <v>3125000</v>
      </c>
      <c r="BN85" s="229">
        <f t="shared" si="141"/>
        <v>9375000</v>
      </c>
    </row>
    <row r="86" spans="1:66">
      <c r="A86" s="253"/>
      <c r="B86" s="253">
        <v>15</v>
      </c>
      <c r="C86" s="253" t="s">
        <v>290</v>
      </c>
      <c r="D86" s="291">
        <v>42190</v>
      </c>
      <c r="E86" s="256">
        <v>9</v>
      </c>
      <c r="F86" s="237" t="s">
        <v>275</v>
      </c>
      <c r="G86" s="257">
        <v>40500000</v>
      </c>
      <c r="H86" s="257"/>
      <c r="I86" s="264"/>
      <c r="J86" s="257">
        <f t="shared" si="142"/>
        <v>40500000</v>
      </c>
      <c r="K86" s="257">
        <f t="shared" si="112"/>
        <v>40500000</v>
      </c>
      <c r="L86" s="263">
        <v>0.125</v>
      </c>
      <c r="M86" s="256">
        <f t="shared" si="143"/>
        <v>0</v>
      </c>
      <c r="N86" s="264"/>
      <c r="O86" s="257">
        <f t="shared" si="144"/>
        <v>40500000</v>
      </c>
      <c r="P86" s="256">
        <f t="shared" si="145"/>
        <v>0</v>
      </c>
      <c r="R86" s="222">
        <f t="shared" si="113"/>
        <v>40500000</v>
      </c>
      <c r="S86" s="222">
        <f t="shared" si="114"/>
        <v>5062500</v>
      </c>
      <c r="T86" s="222">
        <f t="shared" si="115"/>
        <v>40500000</v>
      </c>
      <c r="U86" s="222">
        <f t="shared" si="146"/>
        <v>0</v>
      </c>
      <c r="V86" s="222">
        <f t="shared" si="116"/>
        <v>40500000</v>
      </c>
      <c r="W86" s="222">
        <f t="shared" si="117"/>
        <v>5062500</v>
      </c>
      <c r="X86" s="222">
        <f t="shared" si="118"/>
        <v>35437500</v>
      </c>
      <c r="Y86" s="222">
        <f t="shared" si="147"/>
        <v>5062500</v>
      </c>
      <c r="Z86" s="222">
        <f t="shared" si="119"/>
        <v>40500000</v>
      </c>
      <c r="AA86" s="222">
        <f t="shared" si="120"/>
        <v>5062500</v>
      </c>
      <c r="AB86" s="222">
        <f t="shared" si="121"/>
        <v>30375000</v>
      </c>
      <c r="AC86" s="222">
        <f t="shared" si="148"/>
        <v>10125000</v>
      </c>
      <c r="AD86" s="222">
        <f t="shared" si="122"/>
        <v>40500000</v>
      </c>
      <c r="AE86" s="222">
        <v>20250000</v>
      </c>
      <c r="AF86" s="222">
        <f t="shared" si="123"/>
        <v>5062500</v>
      </c>
      <c r="AG86" s="222">
        <f t="shared" si="124"/>
        <v>25312500</v>
      </c>
      <c r="AH86" s="222">
        <f t="shared" si="125"/>
        <v>15187500</v>
      </c>
      <c r="AI86" s="222">
        <f t="shared" si="111"/>
        <v>30375000</v>
      </c>
      <c r="AJ86" s="291">
        <v>42190</v>
      </c>
      <c r="AK86" s="222">
        <f t="shared" si="126"/>
        <v>40500000</v>
      </c>
      <c r="AL86" s="229">
        <f t="shared" si="127"/>
        <v>25312500</v>
      </c>
      <c r="AM86" s="222">
        <f t="shared" si="128"/>
        <v>0</v>
      </c>
      <c r="AN86" s="292">
        <f t="shared" si="129"/>
        <v>42190</v>
      </c>
      <c r="AP86" s="229">
        <v>40500000</v>
      </c>
      <c r="AQ86" s="280">
        <v>0.125</v>
      </c>
      <c r="AR86" s="229">
        <f t="shared" si="130"/>
        <v>5062500</v>
      </c>
      <c r="AS86" s="229">
        <f t="shared" si="131"/>
        <v>30375000</v>
      </c>
      <c r="AT86" s="229">
        <f t="shared" si="132"/>
        <v>10125000</v>
      </c>
      <c r="AV86" s="291">
        <v>42190</v>
      </c>
      <c r="AW86" s="229">
        <v>40500000</v>
      </c>
      <c r="AX86" s="280">
        <v>0.125</v>
      </c>
      <c r="AY86" s="229">
        <f t="shared" si="133"/>
        <v>5062500</v>
      </c>
      <c r="AZ86" s="229">
        <f t="shared" si="134"/>
        <v>35437500</v>
      </c>
      <c r="BA86" s="229">
        <f t="shared" si="135"/>
        <v>5062500</v>
      </c>
      <c r="BC86" s="291">
        <v>42190</v>
      </c>
      <c r="BD86" s="229">
        <v>40500000</v>
      </c>
      <c r="BE86" s="280">
        <v>0.125</v>
      </c>
      <c r="BF86" s="229">
        <f t="shared" si="136"/>
        <v>5062500</v>
      </c>
      <c r="BG86" s="229">
        <f t="shared" si="137"/>
        <v>40500000</v>
      </c>
      <c r="BH86" s="229">
        <f t="shared" si="138"/>
        <v>0</v>
      </c>
      <c r="BJ86" s="229">
        <v>40500000</v>
      </c>
      <c r="BK86" s="280">
        <v>0.125</v>
      </c>
      <c r="BL86" s="229">
        <f t="shared" si="139"/>
        <v>5062500</v>
      </c>
      <c r="BM86" s="229">
        <f t="shared" si="140"/>
        <v>10125000</v>
      </c>
      <c r="BN86" s="229">
        <f t="shared" si="141"/>
        <v>30375000</v>
      </c>
    </row>
    <row r="87" spans="1:66">
      <c r="A87" s="253"/>
      <c r="B87" s="253">
        <v>16</v>
      </c>
      <c r="C87" s="253" t="s">
        <v>291</v>
      </c>
      <c r="D87" s="291">
        <v>42190</v>
      </c>
      <c r="E87" s="256">
        <v>9</v>
      </c>
      <c r="F87" s="237" t="s">
        <v>275</v>
      </c>
      <c r="G87" s="257">
        <v>10800000</v>
      </c>
      <c r="H87" s="257"/>
      <c r="I87" s="264"/>
      <c r="J87" s="257">
        <f t="shared" si="142"/>
        <v>10800000</v>
      </c>
      <c r="K87" s="257">
        <f t="shared" si="112"/>
        <v>10800000</v>
      </c>
      <c r="L87" s="263">
        <v>0.125</v>
      </c>
      <c r="M87" s="256">
        <f t="shared" si="143"/>
        <v>0</v>
      </c>
      <c r="N87" s="264"/>
      <c r="O87" s="257">
        <f t="shared" si="144"/>
        <v>10800000</v>
      </c>
      <c r="P87" s="256">
        <f t="shared" si="145"/>
        <v>0</v>
      </c>
      <c r="R87" s="222">
        <f t="shared" si="113"/>
        <v>10800000</v>
      </c>
      <c r="S87" s="222">
        <f t="shared" si="114"/>
        <v>1350000</v>
      </c>
      <c r="T87" s="222">
        <f t="shared" si="115"/>
        <v>10800000</v>
      </c>
      <c r="U87" s="222">
        <f t="shared" si="146"/>
        <v>0</v>
      </c>
      <c r="V87" s="222">
        <f t="shared" si="116"/>
        <v>10800000</v>
      </c>
      <c r="W87" s="222">
        <f t="shared" si="117"/>
        <v>1350000</v>
      </c>
      <c r="X87" s="222">
        <f t="shared" si="118"/>
        <v>9450000</v>
      </c>
      <c r="Y87" s="222">
        <f t="shared" si="147"/>
        <v>1350000</v>
      </c>
      <c r="Z87" s="222">
        <f t="shared" si="119"/>
        <v>10800000</v>
      </c>
      <c r="AA87" s="222">
        <f t="shared" si="120"/>
        <v>1350000</v>
      </c>
      <c r="AB87" s="222">
        <f t="shared" si="121"/>
        <v>8100000</v>
      </c>
      <c r="AC87" s="222">
        <f t="shared" si="148"/>
        <v>2700000</v>
      </c>
      <c r="AD87" s="222">
        <f t="shared" si="122"/>
        <v>10800000</v>
      </c>
      <c r="AE87" s="222">
        <v>5400000</v>
      </c>
      <c r="AF87" s="222">
        <f t="shared" si="123"/>
        <v>1350000</v>
      </c>
      <c r="AG87" s="222">
        <f t="shared" si="124"/>
        <v>6750000</v>
      </c>
      <c r="AH87" s="222">
        <f t="shared" si="125"/>
        <v>4050000</v>
      </c>
      <c r="AI87" s="222">
        <f t="shared" si="111"/>
        <v>8100000</v>
      </c>
      <c r="AJ87" s="291">
        <v>42190</v>
      </c>
      <c r="AK87" s="222">
        <f t="shared" si="126"/>
        <v>10800000</v>
      </c>
      <c r="AL87" s="229">
        <f t="shared" si="127"/>
        <v>6750000</v>
      </c>
      <c r="AM87" s="222">
        <f t="shared" si="128"/>
        <v>0</v>
      </c>
      <c r="AN87" s="292">
        <f t="shared" si="129"/>
        <v>42190</v>
      </c>
      <c r="AP87" s="229">
        <v>10800000</v>
      </c>
      <c r="AQ87" s="280">
        <v>0.125</v>
      </c>
      <c r="AR87" s="229">
        <f t="shared" si="130"/>
        <v>1350000</v>
      </c>
      <c r="AS87" s="229">
        <f t="shared" si="131"/>
        <v>8100000</v>
      </c>
      <c r="AT87" s="229">
        <f t="shared" si="132"/>
        <v>2700000</v>
      </c>
      <c r="AV87" s="291">
        <v>42190</v>
      </c>
      <c r="AW87" s="229">
        <v>10800000</v>
      </c>
      <c r="AX87" s="280">
        <v>0.125</v>
      </c>
      <c r="AY87" s="229">
        <f t="shared" si="133"/>
        <v>1350000</v>
      </c>
      <c r="AZ87" s="229">
        <f t="shared" si="134"/>
        <v>9450000</v>
      </c>
      <c r="BA87" s="229">
        <f t="shared" si="135"/>
        <v>1350000</v>
      </c>
      <c r="BC87" s="291">
        <v>42190</v>
      </c>
      <c r="BD87" s="229">
        <v>10800000</v>
      </c>
      <c r="BE87" s="280">
        <v>0.125</v>
      </c>
      <c r="BF87" s="229">
        <f t="shared" si="136"/>
        <v>1350000</v>
      </c>
      <c r="BG87" s="229">
        <f t="shared" si="137"/>
        <v>10800000</v>
      </c>
      <c r="BH87" s="229">
        <f t="shared" si="138"/>
        <v>0</v>
      </c>
      <c r="BJ87" s="229">
        <v>10800000</v>
      </c>
      <c r="BK87" s="280">
        <v>0.125</v>
      </c>
      <c r="BL87" s="229">
        <f t="shared" si="139"/>
        <v>1350000</v>
      </c>
      <c r="BM87" s="229">
        <f t="shared" si="140"/>
        <v>2700000</v>
      </c>
      <c r="BN87" s="229">
        <f t="shared" si="141"/>
        <v>8100000</v>
      </c>
    </row>
    <row r="88" spans="1:66">
      <c r="A88" s="253"/>
      <c r="B88" s="253">
        <v>17</v>
      </c>
      <c r="C88" s="253" t="s">
        <v>292</v>
      </c>
      <c r="D88" s="291">
        <v>42190</v>
      </c>
      <c r="E88" s="256">
        <v>9</v>
      </c>
      <c r="F88" s="237" t="s">
        <v>275</v>
      </c>
      <c r="G88" s="257">
        <v>10125000</v>
      </c>
      <c r="H88" s="257"/>
      <c r="I88" s="264"/>
      <c r="J88" s="257">
        <f t="shared" si="142"/>
        <v>10125000</v>
      </c>
      <c r="K88" s="257">
        <f t="shared" si="112"/>
        <v>10125000</v>
      </c>
      <c r="L88" s="263">
        <v>0.125</v>
      </c>
      <c r="M88" s="256">
        <f t="shared" si="143"/>
        <v>0</v>
      </c>
      <c r="N88" s="264"/>
      <c r="O88" s="257">
        <f t="shared" si="144"/>
        <v>10125000</v>
      </c>
      <c r="P88" s="256">
        <f t="shared" si="145"/>
        <v>0</v>
      </c>
      <c r="R88" s="222">
        <f t="shared" si="113"/>
        <v>10125000</v>
      </c>
      <c r="S88" s="222">
        <f t="shared" si="114"/>
        <v>1265625</v>
      </c>
      <c r="T88" s="222">
        <f t="shared" si="115"/>
        <v>10125000</v>
      </c>
      <c r="U88" s="222">
        <f t="shared" si="146"/>
        <v>0</v>
      </c>
      <c r="V88" s="222">
        <f t="shared" si="116"/>
        <v>10125000</v>
      </c>
      <c r="W88" s="222">
        <f t="shared" si="117"/>
        <v>1265625</v>
      </c>
      <c r="X88" s="222">
        <f t="shared" si="118"/>
        <v>8859375</v>
      </c>
      <c r="Y88" s="222">
        <f t="shared" si="147"/>
        <v>1265625</v>
      </c>
      <c r="Z88" s="222">
        <f t="shared" si="119"/>
        <v>10125000</v>
      </c>
      <c r="AA88" s="222">
        <f t="shared" si="120"/>
        <v>1265625</v>
      </c>
      <c r="AB88" s="222">
        <f t="shared" si="121"/>
        <v>7593750</v>
      </c>
      <c r="AC88" s="222">
        <f t="shared" si="148"/>
        <v>2531250</v>
      </c>
      <c r="AD88" s="222">
        <f t="shared" si="122"/>
        <v>10125000</v>
      </c>
      <c r="AE88" s="222">
        <v>5062500</v>
      </c>
      <c r="AF88" s="222">
        <f t="shared" si="123"/>
        <v>1265625</v>
      </c>
      <c r="AG88" s="222">
        <f t="shared" si="124"/>
        <v>6328125</v>
      </c>
      <c r="AH88" s="222">
        <f t="shared" si="125"/>
        <v>3796875</v>
      </c>
      <c r="AI88" s="222">
        <f t="shared" si="111"/>
        <v>7593750</v>
      </c>
      <c r="AJ88" s="291">
        <v>42190</v>
      </c>
      <c r="AK88" s="222">
        <f t="shared" si="126"/>
        <v>10125000</v>
      </c>
      <c r="AL88" s="229">
        <f t="shared" si="127"/>
        <v>6328125</v>
      </c>
      <c r="AM88" s="222">
        <f t="shared" si="128"/>
        <v>0</v>
      </c>
      <c r="AN88" s="292">
        <f t="shared" si="129"/>
        <v>42190</v>
      </c>
      <c r="AP88" s="229">
        <v>10125000</v>
      </c>
      <c r="AQ88" s="280">
        <v>0.125</v>
      </c>
      <c r="AR88" s="229">
        <f t="shared" si="130"/>
        <v>1265625</v>
      </c>
      <c r="AS88" s="229">
        <f t="shared" si="131"/>
        <v>7593750</v>
      </c>
      <c r="AT88" s="229">
        <f t="shared" si="132"/>
        <v>2531250</v>
      </c>
      <c r="AV88" s="291">
        <v>42190</v>
      </c>
      <c r="AW88" s="229">
        <v>10125000</v>
      </c>
      <c r="AX88" s="280">
        <v>0.125</v>
      </c>
      <c r="AY88" s="229">
        <f t="shared" si="133"/>
        <v>1265625</v>
      </c>
      <c r="AZ88" s="229">
        <f t="shared" si="134"/>
        <v>8859375</v>
      </c>
      <c r="BA88" s="229">
        <f t="shared" si="135"/>
        <v>1265625</v>
      </c>
      <c r="BC88" s="291">
        <v>42190</v>
      </c>
      <c r="BD88" s="229">
        <v>10125000</v>
      </c>
      <c r="BE88" s="280">
        <v>0.125</v>
      </c>
      <c r="BF88" s="229">
        <f t="shared" si="136"/>
        <v>1265625</v>
      </c>
      <c r="BG88" s="229">
        <f t="shared" si="137"/>
        <v>10125000</v>
      </c>
      <c r="BH88" s="229">
        <f t="shared" si="138"/>
        <v>0</v>
      </c>
      <c r="BJ88" s="229">
        <v>10125000</v>
      </c>
      <c r="BK88" s="280">
        <v>0.125</v>
      </c>
      <c r="BL88" s="229">
        <f t="shared" si="139"/>
        <v>1265625</v>
      </c>
      <c r="BM88" s="229">
        <f t="shared" si="140"/>
        <v>2531250</v>
      </c>
      <c r="BN88" s="229">
        <f t="shared" si="141"/>
        <v>7593750</v>
      </c>
    </row>
    <row r="89" spans="1:66">
      <c r="A89" s="253"/>
      <c r="B89" s="253">
        <v>18</v>
      </c>
      <c r="C89" s="253" t="s">
        <v>293</v>
      </c>
      <c r="D89" s="291">
        <v>42190</v>
      </c>
      <c r="E89" s="256">
        <v>3</v>
      </c>
      <c r="F89" s="237" t="s">
        <v>275</v>
      </c>
      <c r="G89" s="257">
        <v>51000000</v>
      </c>
      <c r="H89" s="257"/>
      <c r="I89" s="264"/>
      <c r="J89" s="257">
        <f t="shared" si="142"/>
        <v>51000000</v>
      </c>
      <c r="K89" s="257">
        <f t="shared" si="112"/>
        <v>51000000</v>
      </c>
      <c r="L89" s="263">
        <v>0.125</v>
      </c>
      <c r="M89" s="256">
        <f t="shared" si="143"/>
        <v>0</v>
      </c>
      <c r="N89" s="264"/>
      <c r="O89" s="257">
        <f t="shared" si="144"/>
        <v>51000000</v>
      </c>
      <c r="P89" s="256">
        <f t="shared" si="145"/>
        <v>0</v>
      </c>
      <c r="R89" s="222">
        <f t="shared" si="113"/>
        <v>51000000</v>
      </c>
      <c r="S89" s="222">
        <f t="shared" si="114"/>
        <v>6375000</v>
      </c>
      <c r="T89" s="222">
        <f t="shared" si="115"/>
        <v>51000000</v>
      </c>
      <c r="U89" s="222">
        <f t="shared" si="146"/>
        <v>0</v>
      </c>
      <c r="V89" s="222">
        <f t="shared" si="116"/>
        <v>51000000</v>
      </c>
      <c r="W89" s="222">
        <f t="shared" si="117"/>
        <v>6375000</v>
      </c>
      <c r="X89" s="222">
        <f t="shared" si="118"/>
        <v>44625000</v>
      </c>
      <c r="Y89" s="222">
        <f t="shared" si="147"/>
        <v>6375000</v>
      </c>
      <c r="Z89" s="222">
        <f t="shared" si="119"/>
        <v>51000000</v>
      </c>
      <c r="AA89" s="222">
        <f t="shared" si="120"/>
        <v>6375000</v>
      </c>
      <c r="AB89" s="222">
        <f t="shared" si="121"/>
        <v>38250000</v>
      </c>
      <c r="AC89" s="222">
        <f t="shared" si="148"/>
        <v>12750000</v>
      </c>
      <c r="AD89" s="222">
        <f t="shared" si="122"/>
        <v>51000000</v>
      </c>
      <c r="AE89" s="222">
        <v>25500000</v>
      </c>
      <c r="AF89" s="222">
        <f t="shared" si="123"/>
        <v>6375000</v>
      </c>
      <c r="AG89" s="222">
        <f t="shared" si="124"/>
        <v>31875000</v>
      </c>
      <c r="AH89" s="222">
        <f t="shared" si="125"/>
        <v>19125000</v>
      </c>
      <c r="AI89" s="222">
        <f t="shared" si="111"/>
        <v>38250000</v>
      </c>
      <c r="AJ89" s="291">
        <v>42190</v>
      </c>
      <c r="AK89" s="222">
        <f t="shared" si="126"/>
        <v>51000000</v>
      </c>
      <c r="AL89" s="229">
        <f t="shared" si="127"/>
        <v>31875000</v>
      </c>
      <c r="AM89" s="222">
        <f t="shared" si="128"/>
        <v>0</v>
      </c>
      <c r="AN89" s="292">
        <f t="shared" si="129"/>
        <v>42190</v>
      </c>
      <c r="AP89" s="229">
        <v>51000000</v>
      </c>
      <c r="AQ89" s="280">
        <v>0.125</v>
      </c>
      <c r="AR89" s="229">
        <f t="shared" si="130"/>
        <v>6375000</v>
      </c>
      <c r="AS89" s="229">
        <f t="shared" si="131"/>
        <v>38250000</v>
      </c>
      <c r="AT89" s="229">
        <f t="shared" si="132"/>
        <v>12750000</v>
      </c>
      <c r="AV89" s="291">
        <v>42190</v>
      </c>
      <c r="AW89" s="229">
        <v>51000000</v>
      </c>
      <c r="AX89" s="280">
        <v>0.125</v>
      </c>
      <c r="AY89" s="229">
        <f t="shared" si="133"/>
        <v>6375000</v>
      </c>
      <c r="AZ89" s="229">
        <f t="shared" si="134"/>
        <v>44625000</v>
      </c>
      <c r="BA89" s="229">
        <f t="shared" si="135"/>
        <v>6375000</v>
      </c>
      <c r="BC89" s="291">
        <v>42190</v>
      </c>
      <c r="BD89" s="229">
        <v>51000000</v>
      </c>
      <c r="BE89" s="280">
        <v>0.125</v>
      </c>
      <c r="BF89" s="229">
        <f t="shared" si="136"/>
        <v>6375000</v>
      </c>
      <c r="BG89" s="229">
        <f t="shared" si="137"/>
        <v>51000000</v>
      </c>
      <c r="BH89" s="229">
        <f t="shared" si="138"/>
        <v>0</v>
      </c>
      <c r="BJ89" s="229">
        <v>51000000</v>
      </c>
      <c r="BK89" s="280">
        <v>0.125</v>
      </c>
      <c r="BL89" s="229">
        <f t="shared" si="139"/>
        <v>6375000</v>
      </c>
      <c r="BM89" s="229">
        <f t="shared" si="140"/>
        <v>12750000</v>
      </c>
      <c r="BN89" s="229">
        <f t="shared" si="141"/>
        <v>38250000</v>
      </c>
    </row>
    <row r="90" spans="1:66">
      <c r="A90" s="253"/>
      <c r="B90" s="253">
        <v>19</v>
      </c>
      <c r="C90" s="253" t="s">
        <v>294</v>
      </c>
      <c r="D90" s="291">
        <v>42190</v>
      </c>
      <c r="E90" s="256">
        <v>8</v>
      </c>
      <c r="F90" s="237" t="s">
        <v>275</v>
      </c>
      <c r="G90" s="257">
        <v>9000000</v>
      </c>
      <c r="H90" s="257"/>
      <c r="I90" s="264"/>
      <c r="J90" s="257">
        <f t="shared" si="142"/>
        <v>9000000</v>
      </c>
      <c r="K90" s="257">
        <f t="shared" si="112"/>
        <v>9000000</v>
      </c>
      <c r="L90" s="263">
        <v>0.125</v>
      </c>
      <c r="M90" s="256">
        <f t="shared" si="143"/>
        <v>0</v>
      </c>
      <c r="N90" s="264"/>
      <c r="O90" s="257">
        <f t="shared" si="144"/>
        <v>9000000</v>
      </c>
      <c r="P90" s="256">
        <f t="shared" si="145"/>
        <v>0</v>
      </c>
      <c r="R90" s="222">
        <f t="shared" si="113"/>
        <v>9000000</v>
      </c>
      <c r="S90" s="222">
        <f t="shared" si="114"/>
        <v>1125000</v>
      </c>
      <c r="T90" s="222">
        <f t="shared" si="115"/>
        <v>9000000</v>
      </c>
      <c r="U90" s="222">
        <f t="shared" si="146"/>
        <v>0</v>
      </c>
      <c r="V90" s="222">
        <f t="shared" si="116"/>
        <v>9000000</v>
      </c>
      <c r="W90" s="222">
        <f t="shared" si="117"/>
        <v>1125000</v>
      </c>
      <c r="X90" s="222">
        <f t="shared" si="118"/>
        <v>7875000</v>
      </c>
      <c r="Y90" s="222">
        <f t="shared" si="147"/>
        <v>1125000</v>
      </c>
      <c r="Z90" s="222">
        <f t="shared" si="119"/>
        <v>9000000</v>
      </c>
      <c r="AA90" s="222">
        <f t="shared" si="120"/>
        <v>1125000</v>
      </c>
      <c r="AB90" s="222">
        <f t="shared" si="121"/>
        <v>6750000</v>
      </c>
      <c r="AC90" s="222">
        <f t="shared" si="148"/>
        <v>2250000</v>
      </c>
      <c r="AD90" s="222">
        <f t="shared" si="122"/>
        <v>9000000</v>
      </c>
      <c r="AE90" s="222">
        <v>4500000</v>
      </c>
      <c r="AF90" s="222">
        <f t="shared" si="123"/>
        <v>1125000</v>
      </c>
      <c r="AG90" s="222">
        <f t="shared" si="124"/>
        <v>5625000</v>
      </c>
      <c r="AH90" s="222">
        <f t="shared" si="125"/>
        <v>3375000</v>
      </c>
      <c r="AI90" s="222">
        <f t="shared" si="111"/>
        <v>6750000</v>
      </c>
      <c r="AJ90" s="291">
        <v>42190</v>
      </c>
      <c r="AK90" s="222">
        <f t="shared" si="126"/>
        <v>9000000</v>
      </c>
      <c r="AL90" s="229">
        <f t="shared" si="127"/>
        <v>5625000</v>
      </c>
      <c r="AM90" s="222">
        <f t="shared" si="128"/>
        <v>0</v>
      </c>
      <c r="AN90" s="292">
        <f t="shared" si="129"/>
        <v>42190</v>
      </c>
      <c r="AP90" s="229">
        <v>9000000</v>
      </c>
      <c r="AQ90" s="280">
        <v>0.125</v>
      </c>
      <c r="AR90" s="229">
        <f t="shared" si="130"/>
        <v>1125000</v>
      </c>
      <c r="AS90" s="229">
        <f t="shared" si="131"/>
        <v>6750000</v>
      </c>
      <c r="AT90" s="229">
        <f t="shared" si="132"/>
        <v>2250000</v>
      </c>
      <c r="AV90" s="291">
        <v>42190</v>
      </c>
      <c r="AW90" s="229">
        <v>9000000</v>
      </c>
      <c r="AX90" s="280">
        <v>0.125</v>
      </c>
      <c r="AY90" s="229">
        <f t="shared" si="133"/>
        <v>1125000</v>
      </c>
      <c r="AZ90" s="229">
        <f t="shared" si="134"/>
        <v>7875000</v>
      </c>
      <c r="BA90" s="229">
        <f t="shared" si="135"/>
        <v>1125000</v>
      </c>
      <c r="BC90" s="291">
        <v>42190</v>
      </c>
      <c r="BD90" s="229">
        <v>9000000</v>
      </c>
      <c r="BE90" s="280">
        <v>0.125</v>
      </c>
      <c r="BF90" s="229">
        <f t="shared" si="136"/>
        <v>1125000</v>
      </c>
      <c r="BG90" s="229">
        <f t="shared" si="137"/>
        <v>9000000</v>
      </c>
      <c r="BH90" s="229">
        <f t="shared" si="138"/>
        <v>0</v>
      </c>
      <c r="BJ90" s="229">
        <v>9000000</v>
      </c>
      <c r="BK90" s="280">
        <v>0.125</v>
      </c>
      <c r="BL90" s="229">
        <f t="shared" si="139"/>
        <v>1125000</v>
      </c>
      <c r="BM90" s="229">
        <f t="shared" si="140"/>
        <v>2250000</v>
      </c>
      <c r="BN90" s="229">
        <f t="shared" si="141"/>
        <v>6750000</v>
      </c>
    </row>
    <row r="91" spans="1:66">
      <c r="A91" s="253"/>
      <c r="B91" s="253">
        <v>20</v>
      </c>
      <c r="C91" s="253" t="s">
        <v>295</v>
      </c>
      <c r="D91" s="291">
        <v>42190</v>
      </c>
      <c r="E91" s="256">
        <v>6</v>
      </c>
      <c r="F91" s="237" t="s">
        <v>275</v>
      </c>
      <c r="G91" s="257">
        <v>52500000</v>
      </c>
      <c r="H91" s="257"/>
      <c r="I91" s="264"/>
      <c r="J91" s="257">
        <f t="shared" si="142"/>
        <v>52500000</v>
      </c>
      <c r="K91" s="257">
        <f t="shared" si="112"/>
        <v>52500000</v>
      </c>
      <c r="L91" s="263">
        <v>0.125</v>
      </c>
      <c r="M91" s="256">
        <f t="shared" si="143"/>
        <v>0</v>
      </c>
      <c r="N91" s="264"/>
      <c r="O91" s="257">
        <f t="shared" si="144"/>
        <v>52500000</v>
      </c>
      <c r="P91" s="256">
        <f t="shared" si="145"/>
        <v>0</v>
      </c>
      <c r="R91" s="222">
        <f t="shared" si="113"/>
        <v>52500000</v>
      </c>
      <c r="S91" s="222">
        <f t="shared" si="114"/>
        <v>6562500</v>
      </c>
      <c r="T91" s="222">
        <f t="shared" si="115"/>
        <v>52500000</v>
      </c>
      <c r="U91" s="222">
        <f t="shared" si="146"/>
        <v>0</v>
      </c>
      <c r="V91" s="222">
        <f t="shared" si="116"/>
        <v>52500000</v>
      </c>
      <c r="W91" s="222">
        <f t="shared" si="117"/>
        <v>6562500</v>
      </c>
      <c r="X91" s="222">
        <f t="shared" si="118"/>
        <v>45937500</v>
      </c>
      <c r="Y91" s="222">
        <f t="shared" si="147"/>
        <v>6562500</v>
      </c>
      <c r="Z91" s="222">
        <f t="shared" si="119"/>
        <v>52500000</v>
      </c>
      <c r="AA91" s="222">
        <f t="shared" si="120"/>
        <v>6562500</v>
      </c>
      <c r="AB91" s="222">
        <f t="shared" si="121"/>
        <v>39375000</v>
      </c>
      <c r="AC91" s="222">
        <f t="shared" si="148"/>
        <v>13125000</v>
      </c>
      <c r="AD91" s="222">
        <f t="shared" si="122"/>
        <v>52500000</v>
      </c>
      <c r="AE91" s="222">
        <v>26250000</v>
      </c>
      <c r="AF91" s="222">
        <f t="shared" si="123"/>
        <v>6562500</v>
      </c>
      <c r="AG91" s="222">
        <f t="shared" si="124"/>
        <v>32812500</v>
      </c>
      <c r="AH91" s="222">
        <f t="shared" si="125"/>
        <v>19687500</v>
      </c>
      <c r="AI91" s="222">
        <f t="shared" si="111"/>
        <v>39375000</v>
      </c>
      <c r="AJ91" s="291">
        <v>42190</v>
      </c>
      <c r="AK91" s="222">
        <f t="shared" si="126"/>
        <v>52500000</v>
      </c>
      <c r="AL91" s="229">
        <f t="shared" si="127"/>
        <v>32812500</v>
      </c>
      <c r="AM91" s="222">
        <f t="shared" si="128"/>
        <v>0</v>
      </c>
      <c r="AN91" s="292">
        <f t="shared" si="129"/>
        <v>42190</v>
      </c>
      <c r="AP91" s="229">
        <v>52500000</v>
      </c>
      <c r="AQ91" s="280">
        <v>0.125</v>
      </c>
      <c r="AR91" s="229">
        <f t="shared" si="130"/>
        <v>6562500</v>
      </c>
      <c r="AS91" s="229">
        <f t="shared" si="131"/>
        <v>39375000</v>
      </c>
      <c r="AT91" s="229">
        <f t="shared" si="132"/>
        <v>13125000</v>
      </c>
      <c r="AV91" s="291">
        <v>42190</v>
      </c>
      <c r="AW91" s="229">
        <v>52500000</v>
      </c>
      <c r="AX91" s="280">
        <v>0.125</v>
      </c>
      <c r="AY91" s="229">
        <f t="shared" si="133"/>
        <v>6562500</v>
      </c>
      <c r="AZ91" s="229">
        <f t="shared" si="134"/>
        <v>45937500</v>
      </c>
      <c r="BA91" s="229">
        <f t="shared" si="135"/>
        <v>6562500</v>
      </c>
      <c r="BC91" s="291">
        <v>42190</v>
      </c>
      <c r="BD91" s="229">
        <v>52500000</v>
      </c>
      <c r="BE91" s="280">
        <v>0.125</v>
      </c>
      <c r="BF91" s="229">
        <f t="shared" si="136"/>
        <v>6562500</v>
      </c>
      <c r="BG91" s="229">
        <f t="shared" si="137"/>
        <v>52500000</v>
      </c>
      <c r="BH91" s="229">
        <f t="shared" si="138"/>
        <v>0</v>
      </c>
      <c r="BJ91" s="229">
        <v>52500000</v>
      </c>
      <c r="BK91" s="280">
        <v>0.125</v>
      </c>
      <c r="BL91" s="229">
        <f t="shared" si="139"/>
        <v>6562500</v>
      </c>
      <c r="BM91" s="229">
        <f t="shared" si="140"/>
        <v>13125000</v>
      </c>
      <c r="BN91" s="229">
        <f t="shared" si="141"/>
        <v>39375000</v>
      </c>
    </row>
    <row r="92" spans="1:66">
      <c r="A92" s="253"/>
      <c r="B92" s="253">
        <v>21</v>
      </c>
      <c r="C92" s="253" t="s">
        <v>296</v>
      </c>
      <c r="D92" s="291">
        <v>42190</v>
      </c>
      <c r="E92" s="256">
        <v>6</v>
      </c>
      <c r="F92" s="237" t="s">
        <v>275</v>
      </c>
      <c r="G92" s="257">
        <v>37500000</v>
      </c>
      <c r="H92" s="257"/>
      <c r="I92" s="264"/>
      <c r="J92" s="257">
        <f t="shared" si="142"/>
        <v>37500000</v>
      </c>
      <c r="K92" s="257">
        <f t="shared" si="112"/>
        <v>37500000</v>
      </c>
      <c r="L92" s="263">
        <v>0.125</v>
      </c>
      <c r="M92" s="256">
        <f t="shared" si="143"/>
        <v>0</v>
      </c>
      <c r="N92" s="264"/>
      <c r="O92" s="257">
        <f t="shared" si="144"/>
        <v>37500000</v>
      </c>
      <c r="P92" s="256">
        <f t="shared" si="145"/>
        <v>0</v>
      </c>
      <c r="R92" s="222">
        <f t="shared" si="113"/>
        <v>37500000</v>
      </c>
      <c r="S92" s="222">
        <f t="shared" si="114"/>
        <v>4687500</v>
      </c>
      <c r="T92" s="222">
        <f t="shared" si="115"/>
        <v>37500000</v>
      </c>
      <c r="U92" s="222">
        <f t="shared" si="146"/>
        <v>0</v>
      </c>
      <c r="V92" s="222">
        <f t="shared" si="116"/>
        <v>37500000</v>
      </c>
      <c r="W92" s="222">
        <f t="shared" si="117"/>
        <v>4687500</v>
      </c>
      <c r="X92" s="222">
        <f t="shared" si="118"/>
        <v>32812500</v>
      </c>
      <c r="Y92" s="222">
        <f t="shared" si="147"/>
        <v>4687500</v>
      </c>
      <c r="Z92" s="222">
        <f t="shared" si="119"/>
        <v>37500000</v>
      </c>
      <c r="AA92" s="222">
        <f t="shared" si="120"/>
        <v>4687500</v>
      </c>
      <c r="AB92" s="222">
        <f t="shared" si="121"/>
        <v>28125000</v>
      </c>
      <c r="AC92" s="222">
        <f t="shared" si="148"/>
        <v>9375000</v>
      </c>
      <c r="AD92" s="222">
        <f t="shared" si="122"/>
        <v>37500000</v>
      </c>
      <c r="AE92" s="222">
        <v>18750000</v>
      </c>
      <c r="AF92" s="222">
        <f t="shared" si="123"/>
        <v>4687500</v>
      </c>
      <c r="AG92" s="222">
        <f t="shared" si="124"/>
        <v>23437500</v>
      </c>
      <c r="AH92" s="222">
        <f t="shared" si="125"/>
        <v>14062500</v>
      </c>
      <c r="AI92" s="222">
        <f t="shared" si="111"/>
        <v>28125000</v>
      </c>
      <c r="AJ92" s="291">
        <v>42190</v>
      </c>
      <c r="AK92" s="222">
        <f t="shared" si="126"/>
        <v>37500000</v>
      </c>
      <c r="AL92" s="229">
        <f t="shared" si="127"/>
        <v>23437500</v>
      </c>
      <c r="AM92" s="222">
        <f t="shared" si="128"/>
        <v>0</v>
      </c>
      <c r="AN92" s="292">
        <f t="shared" si="129"/>
        <v>42190</v>
      </c>
      <c r="AP92" s="229">
        <v>37500000</v>
      </c>
      <c r="AQ92" s="280">
        <v>0.125</v>
      </c>
      <c r="AR92" s="229">
        <f t="shared" si="130"/>
        <v>4687500</v>
      </c>
      <c r="AS92" s="229">
        <f t="shared" si="131"/>
        <v>28125000</v>
      </c>
      <c r="AT92" s="229">
        <f t="shared" si="132"/>
        <v>9375000</v>
      </c>
      <c r="AV92" s="291">
        <v>42190</v>
      </c>
      <c r="AW92" s="229">
        <v>37500000</v>
      </c>
      <c r="AX92" s="280">
        <v>0.125</v>
      </c>
      <c r="AY92" s="229">
        <f t="shared" si="133"/>
        <v>4687500</v>
      </c>
      <c r="AZ92" s="229">
        <f t="shared" si="134"/>
        <v>32812500</v>
      </c>
      <c r="BA92" s="229">
        <f t="shared" si="135"/>
        <v>4687500</v>
      </c>
      <c r="BC92" s="291">
        <v>42190</v>
      </c>
      <c r="BD92" s="229">
        <v>37500000</v>
      </c>
      <c r="BE92" s="280">
        <v>0.125</v>
      </c>
      <c r="BF92" s="229">
        <f t="shared" si="136"/>
        <v>4687500</v>
      </c>
      <c r="BG92" s="229">
        <f t="shared" si="137"/>
        <v>37500000</v>
      </c>
      <c r="BH92" s="229">
        <f t="shared" si="138"/>
        <v>0</v>
      </c>
      <c r="BJ92" s="229">
        <v>37500000</v>
      </c>
      <c r="BK92" s="280">
        <v>0.125</v>
      </c>
      <c r="BL92" s="229">
        <f t="shared" si="139"/>
        <v>4687500</v>
      </c>
      <c r="BM92" s="229">
        <f t="shared" si="140"/>
        <v>9375000</v>
      </c>
      <c r="BN92" s="229">
        <f t="shared" si="141"/>
        <v>28125000</v>
      </c>
    </row>
    <row r="93" spans="1:66">
      <c r="A93" s="253"/>
      <c r="B93" s="253">
        <v>22</v>
      </c>
      <c r="C93" s="253" t="s">
        <v>297</v>
      </c>
      <c r="D93" s="291">
        <v>42190</v>
      </c>
      <c r="E93" s="256">
        <v>7</v>
      </c>
      <c r="F93" s="237" t="s">
        <v>275</v>
      </c>
      <c r="G93" s="257">
        <v>103250000</v>
      </c>
      <c r="H93" s="257"/>
      <c r="I93" s="264"/>
      <c r="J93" s="257">
        <f t="shared" si="142"/>
        <v>103250000</v>
      </c>
      <c r="K93" s="257">
        <f t="shared" si="112"/>
        <v>103250000</v>
      </c>
      <c r="L93" s="263">
        <v>0.125</v>
      </c>
      <c r="M93" s="256">
        <f t="shared" si="143"/>
        <v>0</v>
      </c>
      <c r="N93" s="264"/>
      <c r="O93" s="257">
        <f t="shared" si="144"/>
        <v>103250000</v>
      </c>
      <c r="P93" s="256">
        <f t="shared" si="145"/>
        <v>0</v>
      </c>
      <c r="R93" s="222">
        <f t="shared" si="113"/>
        <v>103250000</v>
      </c>
      <c r="S93" s="222">
        <f t="shared" si="114"/>
        <v>12906250</v>
      </c>
      <c r="T93" s="222">
        <f t="shared" si="115"/>
        <v>103250000</v>
      </c>
      <c r="U93" s="222">
        <f t="shared" si="146"/>
        <v>0</v>
      </c>
      <c r="V93" s="222">
        <f t="shared" si="116"/>
        <v>103250000</v>
      </c>
      <c r="W93" s="222">
        <f t="shared" si="117"/>
        <v>12906250</v>
      </c>
      <c r="X93" s="222">
        <f t="shared" si="118"/>
        <v>90343750</v>
      </c>
      <c r="Y93" s="222">
        <f t="shared" si="147"/>
        <v>12906250</v>
      </c>
      <c r="Z93" s="222">
        <f t="shared" si="119"/>
        <v>103250000</v>
      </c>
      <c r="AA93" s="222">
        <f t="shared" si="120"/>
        <v>12906250</v>
      </c>
      <c r="AB93" s="222">
        <f t="shared" si="121"/>
        <v>77437500</v>
      </c>
      <c r="AC93" s="222">
        <f t="shared" si="148"/>
        <v>25812500</v>
      </c>
      <c r="AD93" s="222">
        <f t="shared" si="122"/>
        <v>103250000</v>
      </c>
      <c r="AE93" s="222">
        <v>51625000</v>
      </c>
      <c r="AF93" s="222">
        <f t="shared" si="123"/>
        <v>12906250</v>
      </c>
      <c r="AG93" s="222">
        <f t="shared" si="124"/>
        <v>64531250</v>
      </c>
      <c r="AH93" s="222">
        <f t="shared" si="125"/>
        <v>38718750</v>
      </c>
      <c r="AI93" s="222">
        <f t="shared" si="111"/>
        <v>77437500</v>
      </c>
      <c r="AJ93" s="291">
        <v>42190</v>
      </c>
      <c r="AK93" s="222">
        <f t="shared" si="126"/>
        <v>103250000</v>
      </c>
      <c r="AL93" s="229">
        <f t="shared" si="127"/>
        <v>64531250</v>
      </c>
      <c r="AM93" s="222">
        <f t="shared" si="128"/>
        <v>0</v>
      </c>
      <c r="AN93" s="292">
        <f t="shared" si="129"/>
        <v>42190</v>
      </c>
      <c r="AP93" s="229">
        <v>103250000</v>
      </c>
      <c r="AQ93" s="280">
        <v>0.125</v>
      </c>
      <c r="AR93" s="229">
        <f t="shared" si="130"/>
        <v>12906250</v>
      </c>
      <c r="AS93" s="229">
        <f t="shared" si="131"/>
        <v>77437500</v>
      </c>
      <c r="AT93" s="229">
        <f t="shared" si="132"/>
        <v>25812500</v>
      </c>
      <c r="AV93" s="291">
        <v>42190</v>
      </c>
      <c r="AW93" s="229">
        <v>103250000</v>
      </c>
      <c r="AX93" s="280">
        <v>0.125</v>
      </c>
      <c r="AY93" s="229">
        <f t="shared" si="133"/>
        <v>12906250</v>
      </c>
      <c r="AZ93" s="229">
        <f t="shared" si="134"/>
        <v>90343750</v>
      </c>
      <c r="BA93" s="229">
        <f t="shared" si="135"/>
        <v>12906250</v>
      </c>
      <c r="BC93" s="291">
        <v>42190</v>
      </c>
      <c r="BD93" s="229">
        <v>103250000</v>
      </c>
      <c r="BE93" s="280">
        <v>0.125</v>
      </c>
      <c r="BF93" s="229">
        <f t="shared" si="136"/>
        <v>12906250</v>
      </c>
      <c r="BG93" s="229">
        <f t="shared" si="137"/>
        <v>103250000</v>
      </c>
      <c r="BH93" s="229">
        <f t="shared" si="138"/>
        <v>0</v>
      </c>
      <c r="BJ93" s="229">
        <v>103250000</v>
      </c>
      <c r="BK93" s="280">
        <v>0.125</v>
      </c>
      <c r="BL93" s="229">
        <f t="shared" si="139"/>
        <v>12906250</v>
      </c>
      <c r="BM93" s="229">
        <f t="shared" si="140"/>
        <v>25812500</v>
      </c>
      <c r="BN93" s="229">
        <f t="shared" si="141"/>
        <v>77437500</v>
      </c>
    </row>
    <row r="94" spans="1:66">
      <c r="A94" s="253"/>
      <c r="B94" s="253">
        <v>23</v>
      </c>
      <c r="C94" s="253" t="s">
        <v>298</v>
      </c>
      <c r="D94" s="291">
        <v>42193</v>
      </c>
      <c r="E94" s="256">
        <v>2</v>
      </c>
      <c r="F94" s="237" t="s">
        <v>275</v>
      </c>
      <c r="G94" s="257">
        <v>10000000</v>
      </c>
      <c r="H94" s="257"/>
      <c r="I94" s="264"/>
      <c r="J94" s="257">
        <f t="shared" si="142"/>
        <v>10000000</v>
      </c>
      <c r="K94" s="257">
        <f t="shared" si="112"/>
        <v>10000000</v>
      </c>
      <c r="L94" s="263">
        <v>0.125</v>
      </c>
      <c r="M94" s="256">
        <f t="shared" si="143"/>
        <v>0</v>
      </c>
      <c r="N94" s="264"/>
      <c r="O94" s="257">
        <f t="shared" si="144"/>
        <v>10000000</v>
      </c>
      <c r="P94" s="256">
        <f t="shared" si="145"/>
        <v>0</v>
      </c>
      <c r="R94" s="222">
        <f t="shared" si="113"/>
        <v>10000000</v>
      </c>
      <c r="S94" s="222">
        <f t="shared" si="114"/>
        <v>1250000</v>
      </c>
      <c r="T94" s="222">
        <f t="shared" si="115"/>
        <v>10000000</v>
      </c>
      <c r="U94" s="222">
        <f t="shared" si="146"/>
        <v>0</v>
      </c>
      <c r="V94" s="222">
        <f t="shared" si="116"/>
        <v>10000000</v>
      </c>
      <c r="W94" s="222">
        <f t="shared" si="117"/>
        <v>1250000</v>
      </c>
      <c r="X94" s="222">
        <f t="shared" si="118"/>
        <v>8750000</v>
      </c>
      <c r="Y94" s="222">
        <f t="shared" si="147"/>
        <v>1250000</v>
      </c>
      <c r="Z94" s="222">
        <f t="shared" si="119"/>
        <v>10000000</v>
      </c>
      <c r="AA94" s="222">
        <f t="shared" si="120"/>
        <v>1250000</v>
      </c>
      <c r="AB94" s="222">
        <f t="shared" si="121"/>
        <v>7500000</v>
      </c>
      <c r="AC94" s="222">
        <f t="shared" si="148"/>
        <v>2500000</v>
      </c>
      <c r="AD94" s="222">
        <f t="shared" si="122"/>
        <v>10000000</v>
      </c>
      <c r="AE94" s="222">
        <v>5000000</v>
      </c>
      <c r="AF94" s="222">
        <f t="shared" si="123"/>
        <v>1250000</v>
      </c>
      <c r="AG94" s="222">
        <f t="shared" si="124"/>
        <v>6250000</v>
      </c>
      <c r="AH94" s="222">
        <f t="shared" si="125"/>
        <v>3750000</v>
      </c>
      <c r="AI94" s="222">
        <f t="shared" si="111"/>
        <v>7500000</v>
      </c>
      <c r="AJ94" s="291">
        <v>42193</v>
      </c>
      <c r="AK94" s="222">
        <f t="shared" si="126"/>
        <v>10000000</v>
      </c>
      <c r="AL94" s="229">
        <f t="shared" si="127"/>
        <v>6250000</v>
      </c>
      <c r="AM94" s="222">
        <f t="shared" si="128"/>
        <v>0</v>
      </c>
      <c r="AN94" s="292">
        <f t="shared" si="129"/>
        <v>42193</v>
      </c>
      <c r="AP94" s="229">
        <v>10000000</v>
      </c>
      <c r="AQ94" s="280">
        <v>0.125</v>
      </c>
      <c r="AR94" s="229">
        <f t="shared" si="130"/>
        <v>1250000</v>
      </c>
      <c r="AS94" s="229">
        <f t="shared" si="131"/>
        <v>7500000</v>
      </c>
      <c r="AT94" s="229">
        <f t="shared" si="132"/>
        <v>2500000</v>
      </c>
      <c r="AV94" s="291">
        <v>42193</v>
      </c>
      <c r="AW94" s="229">
        <v>10000000</v>
      </c>
      <c r="AX94" s="280">
        <v>0.125</v>
      </c>
      <c r="AY94" s="229">
        <f t="shared" si="133"/>
        <v>1250000</v>
      </c>
      <c r="AZ94" s="229">
        <f t="shared" si="134"/>
        <v>8750000</v>
      </c>
      <c r="BA94" s="229">
        <f t="shared" si="135"/>
        <v>1250000</v>
      </c>
      <c r="BC94" s="291">
        <v>42193</v>
      </c>
      <c r="BD94" s="229">
        <v>10000000</v>
      </c>
      <c r="BE94" s="280">
        <v>0.125</v>
      </c>
      <c r="BF94" s="229">
        <f t="shared" si="136"/>
        <v>1250000</v>
      </c>
      <c r="BG94" s="229">
        <f t="shared" si="137"/>
        <v>10000000</v>
      </c>
      <c r="BH94" s="229">
        <f t="shared" si="138"/>
        <v>0</v>
      </c>
      <c r="BJ94" s="229">
        <v>10000000</v>
      </c>
      <c r="BK94" s="280">
        <v>0.125</v>
      </c>
      <c r="BL94" s="229">
        <f t="shared" si="139"/>
        <v>1250000</v>
      </c>
      <c r="BM94" s="229">
        <f t="shared" si="140"/>
        <v>2500000</v>
      </c>
      <c r="BN94" s="229">
        <f t="shared" si="141"/>
        <v>7500000</v>
      </c>
    </row>
    <row r="95" spans="1:66">
      <c r="A95" s="253"/>
      <c r="B95" s="253">
        <v>24</v>
      </c>
      <c r="C95" s="253" t="s">
        <v>273</v>
      </c>
      <c r="D95" s="291">
        <v>42981</v>
      </c>
      <c r="E95" s="256">
        <v>60</v>
      </c>
      <c r="F95" s="237" t="s">
        <v>275</v>
      </c>
      <c r="G95" s="257">
        <v>15840000</v>
      </c>
      <c r="H95" s="257"/>
      <c r="I95" s="264"/>
      <c r="J95" s="257">
        <f t="shared" si="142"/>
        <v>15840000</v>
      </c>
      <c r="K95" s="257">
        <f t="shared" si="112"/>
        <v>15840000</v>
      </c>
      <c r="L95" s="263">
        <v>0.125</v>
      </c>
      <c r="M95" s="256">
        <f t="shared" si="143"/>
        <v>0</v>
      </c>
      <c r="N95" s="264"/>
      <c r="O95" s="257">
        <f t="shared" si="144"/>
        <v>15840000</v>
      </c>
      <c r="P95" s="256">
        <f t="shared" si="145"/>
        <v>0</v>
      </c>
      <c r="R95" s="222">
        <f t="shared" si="113"/>
        <v>15840000</v>
      </c>
      <c r="S95" s="222">
        <f t="shared" si="114"/>
        <v>1980000</v>
      </c>
      <c r="T95" s="222">
        <f t="shared" si="115"/>
        <v>15840000</v>
      </c>
      <c r="U95" s="222">
        <f t="shared" si="146"/>
        <v>0</v>
      </c>
      <c r="V95" s="222">
        <f t="shared" si="116"/>
        <v>15840000</v>
      </c>
      <c r="W95" s="222">
        <f t="shared" si="117"/>
        <v>1980000</v>
      </c>
      <c r="X95" s="222">
        <f t="shared" si="118"/>
        <v>13860000</v>
      </c>
      <c r="Y95" s="222">
        <f t="shared" si="147"/>
        <v>1980000</v>
      </c>
      <c r="Z95" s="222">
        <f t="shared" si="119"/>
        <v>15840000</v>
      </c>
      <c r="AA95" s="222">
        <f t="shared" si="120"/>
        <v>1980000</v>
      </c>
      <c r="AB95" s="222">
        <f t="shared" si="121"/>
        <v>11880000</v>
      </c>
      <c r="AC95" s="222">
        <f t="shared" si="148"/>
        <v>3960000</v>
      </c>
      <c r="AD95" s="222">
        <f t="shared" si="122"/>
        <v>15840000</v>
      </c>
      <c r="AE95" s="222">
        <v>7920000</v>
      </c>
      <c r="AF95" s="222">
        <f t="shared" si="123"/>
        <v>1980000</v>
      </c>
      <c r="AG95" s="222">
        <f t="shared" si="124"/>
        <v>9900000</v>
      </c>
      <c r="AH95" s="222">
        <f t="shared" si="125"/>
        <v>5940000</v>
      </c>
      <c r="AI95" s="222">
        <f t="shared" si="111"/>
        <v>11880000</v>
      </c>
      <c r="AJ95" s="291">
        <v>42981</v>
      </c>
      <c r="AK95" s="222">
        <f t="shared" si="126"/>
        <v>15840000</v>
      </c>
      <c r="AL95" s="229">
        <f t="shared" si="127"/>
        <v>9900000</v>
      </c>
      <c r="AM95" s="222">
        <f t="shared" si="128"/>
        <v>0</v>
      </c>
      <c r="AN95" s="292">
        <f t="shared" si="129"/>
        <v>42981</v>
      </c>
      <c r="AP95" s="229">
        <v>15840000</v>
      </c>
      <c r="AQ95" s="280">
        <v>0.25</v>
      </c>
      <c r="AR95" s="229">
        <f t="shared" si="130"/>
        <v>3960000</v>
      </c>
      <c r="AS95" s="229">
        <f t="shared" si="131"/>
        <v>13860000</v>
      </c>
      <c r="AT95" s="229">
        <f t="shared" si="132"/>
        <v>1980000</v>
      </c>
      <c r="AV95" s="291">
        <v>42981</v>
      </c>
      <c r="AW95" s="229">
        <v>15840000</v>
      </c>
      <c r="AX95" s="280">
        <v>0.25</v>
      </c>
      <c r="AY95" s="229">
        <f t="shared" si="133"/>
        <v>3960000</v>
      </c>
      <c r="AZ95" s="229">
        <f t="shared" si="134"/>
        <v>17820000</v>
      </c>
      <c r="BA95" s="229">
        <f t="shared" si="135"/>
        <v>-1980000</v>
      </c>
      <c r="BC95" s="291">
        <v>42981</v>
      </c>
      <c r="BD95" s="229">
        <v>15840000</v>
      </c>
      <c r="BE95" s="280">
        <v>0.25</v>
      </c>
      <c r="BF95" s="229">
        <f t="shared" si="136"/>
        <v>3960000</v>
      </c>
      <c r="BG95" s="229">
        <f t="shared" si="137"/>
        <v>21780000</v>
      </c>
      <c r="BH95" s="229">
        <f t="shared" si="138"/>
        <v>-5940000</v>
      </c>
      <c r="BJ95" s="229">
        <v>15840000</v>
      </c>
      <c r="BK95" s="280">
        <v>0</v>
      </c>
      <c r="BL95" s="229">
        <f t="shared" si="139"/>
        <v>0</v>
      </c>
      <c r="BM95" s="229">
        <f t="shared" si="140"/>
        <v>3960000</v>
      </c>
      <c r="BN95" s="229">
        <f t="shared" si="141"/>
        <v>11880000</v>
      </c>
    </row>
    <row r="96" spans="1:66">
      <c r="A96" s="253"/>
      <c r="B96" s="253">
        <v>25</v>
      </c>
      <c r="C96" s="253" t="s">
        <v>299</v>
      </c>
      <c r="D96" s="291">
        <v>42979</v>
      </c>
      <c r="E96" s="256">
        <v>1</v>
      </c>
      <c r="F96" s="237" t="s">
        <v>275</v>
      </c>
      <c r="G96" s="257">
        <v>81210000</v>
      </c>
      <c r="H96" s="257"/>
      <c r="I96" s="264"/>
      <c r="J96" s="257">
        <f t="shared" si="142"/>
        <v>81210000</v>
      </c>
      <c r="K96" s="257">
        <f t="shared" si="112"/>
        <v>81210000</v>
      </c>
      <c r="L96" s="263">
        <v>0.125</v>
      </c>
      <c r="M96" s="256">
        <f t="shared" si="143"/>
        <v>0</v>
      </c>
      <c r="N96" s="264"/>
      <c r="O96" s="257">
        <f t="shared" si="144"/>
        <v>81210000</v>
      </c>
      <c r="P96" s="256">
        <f t="shared" si="145"/>
        <v>0</v>
      </c>
      <c r="R96" s="222">
        <f t="shared" si="113"/>
        <v>81210000</v>
      </c>
      <c r="S96" s="222">
        <f t="shared" si="114"/>
        <v>10151250</v>
      </c>
      <c r="T96" s="222">
        <f t="shared" si="115"/>
        <v>81210000</v>
      </c>
      <c r="U96" s="222">
        <f t="shared" si="146"/>
        <v>0</v>
      </c>
      <c r="V96" s="222">
        <f t="shared" si="116"/>
        <v>81210000</v>
      </c>
      <c r="W96" s="222">
        <f t="shared" si="117"/>
        <v>10151250</v>
      </c>
      <c r="X96" s="222">
        <f t="shared" si="118"/>
        <v>71058750</v>
      </c>
      <c r="Y96" s="222">
        <f t="shared" si="147"/>
        <v>10151250</v>
      </c>
      <c r="Z96" s="222">
        <f t="shared" si="119"/>
        <v>81210000</v>
      </c>
      <c r="AA96" s="222">
        <f t="shared" si="120"/>
        <v>10151250</v>
      </c>
      <c r="AB96" s="222">
        <f t="shared" si="121"/>
        <v>60907500</v>
      </c>
      <c r="AC96" s="222">
        <f t="shared" si="148"/>
        <v>20302500</v>
      </c>
      <c r="AD96" s="222">
        <f t="shared" si="122"/>
        <v>81210000</v>
      </c>
      <c r="AE96" s="222">
        <v>40605000</v>
      </c>
      <c r="AF96" s="222">
        <f t="shared" si="123"/>
        <v>10151250</v>
      </c>
      <c r="AG96" s="222">
        <f t="shared" si="124"/>
        <v>50756250</v>
      </c>
      <c r="AH96" s="222">
        <f t="shared" si="125"/>
        <v>30453750</v>
      </c>
      <c r="AI96" s="222">
        <f t="shared" si="111"/>
        <v>60907500</v>
      </c>
      <c r="AJ96" s="291">
        <v>42979</v>
      </c>
      <c r="AK96" s="222">
        <f t="shared" si="126"/>
        <v>81210000</v>
      </c>
      <c r="AL96" s="229">
        <f t="shared" si="127"/>
        <v>50756250</v>
      </c>
      <c r="AM96" s="222">
        <f t="shared" si="128"/>
        <v>0</v>
      </c>
      <c r="AN96" s="292">
        <f t="shared" si="129"/>
        <v>42979</v>
      </c>
      <c r="AP96" s="229">
        <v>81210000</v>
      </c>
      <c r="AQ96" s="280">
        <v>0.125</v>
      </c>
      <c r="AR96" s="229">
        <f t="shared" si="130"/>
        <v>10151250</v>
      </c>
      <c r="AS96" s="229">
        <f t="shared" si="131"/>
        <v>60907500</v>
      </c>
      <c r="AT96" s="229">
        <f t="shared" si="132"/>
        <v>20302500</v>
      </c>
      <c r="AV96" s="291">
        <v>42979</v>
      </c>
      <c r="AW96" s="229">
        <v>81210000</v>
      </c>
      <c r="AX96" s="280">
        <v>0.125</v>
      </c>
      <c r="AY96" s="229">
        <f t="shared" si="133"/>
        <v>10151250</v>
      </c>
      <c r="AZ96" s="229">
        <f t="shared" si="134"/>
        <v>71058750</v>
      </c>
      <c r="BA96" s="229">
        <f t="shared" si="135"/>
        <v>10151250</v>
      </c>
      <c r="BC96" s="291">
        <v>42979</v>
      </c>
      <c r="BD96" s="229">
        <v>81210000</v>
      </c>
      <c r="BE96" s="280">
        <v>0.125</v>
      </c>
      <c r="BF96" s="229">
        <f t="shared" si="136"/>
        <v>10151250</v>
      </c>
      <c r="BG96" s="229">
        <f t="shared" si="137"/>
        <v>81210000</v>
      </c>
      <c r="BH96" s="229">
        <f t="shared" si="138"/>
        <v>0</v>
      </c>
      <c r="BJ96" s="229">
        <v>81210000</v>
      </c>
      <c r="BK96" s="280">
        <v>0.125</v>
      </c>
      <c r="BL96" s="229">
        <f t="shared" si="139"/>
        <v>10151250</v>
      </c>
      <c r="BM96" s="229">
        <f t="shared" si="140"/>
        <v>20302500</v>
      </c>
      <c r="BN96" s="229">
        <f t="shared" si="141"/>
        <v>60907500</v>
      </c>
    </row>
    <row r="97" spans="1:66">
      <c r="A97" s="253"/>
      <c r="B97" s="253">
        <v>26</v>
      </c>
      <c r="C97" s="253" t="s">
        <v>300</v>
      </c>
      <c r="D97" s="291">
        <v>43020</v>
      </c>
      <c r="E97" s="256">
        <v>7</v>
      </c>
      <c r="F97" s="237" t="s">
        <v>275</v>
      </c>
      <c r="G97" s="257">
        <v>24850000</v>
      </c>
      <c r="H97" s="257"/>
      <c r="I97" s="264"/>
      <c r="J97" s="257">
        <f t="shared" si="142"/>
        <v>24850000</v>
      </c>
      <c r="K97" s="257">
        <f t="shared" si="112"/>
        <v>24850000</v>
      </c>
      <c r="L97" s="263">
        <v>0.125</v>
      </c>
      <c r="M97" s="256">
        <f t="shared" si="143"/>
        <v>0</v>
      </c>
      <c r="N97" s="264"/>
      <c r="O97" s="257">
        <f t="shared" si="144"/>
        <v>24850000</v>
      </c>
      <c r="P97" s="256">
        <f t="shared" si="145"/>
        <v>0</v>
      </c>
      <c r="R97" s="222">
        <f t="shared" si="113"/>
        <v>24850000</v>
      </c>
      <c r="S97" s="222">
        <f t="shared" si="114"/>
        <v>3106250</v>
      </c>
      <c r="T97" s="222">
        <f t="shared" si="115"/>
        <v>24850000</v>
      </c>
      <c r="U97" s="222">
        <f t="shared" si="146"/>
        <v>0</v>
      </c>
      <c r="V97" s="222">
        <f t="shared" si="116"/>
        <v>24850000</v>
      </c>
      <c r="W97" s="222">
        <f t="shared" si="117"/>
        <v>3106250</v>
      </c>
      <c r="X97" s="222">
        <f t="shared" si="118"/>
        <v>21743750</v>
      </c>
      <c r="Y97" s="222">
        <f t="shared" si="147"/>
        <v>3106250</v>
      </c>
      <c r="Z97" s="222">
        <f t="shared" si="119"/>
        <v>24850000</v>
      </c>
      <c r="AA97" s="222">
        <f t="shared" si="120"/>
        <v>3106250</v>
      </c>
      <c r="AB97" s="222">
        <f t="shared" si="121"/>
        <v>18637500</v>
      </c>
      <c r="AC97" s="222">
        <f t="shared" si="148"/>
        <v>6212500</v>
      </c>
      <c r="AD97" s="222">
        <f t="shared" si="122"/>
        <v>24850000</v>
      </c>
      <c r="AE97" s="222">
        <v>12425000</v>
      </c>
      <c r="AF97" s="222">
        <f t="shared" si="123"/>
        <v>3106250</v>
      </c>
      <c r="AG97" s="222">
        <f t="shared" si="124"/>
        <v>15531250</v>
      </c>
      <c r="AH97" s="222">
        <f t="shared" si="125"/>
        <v>9318750</v>
      </c>
      <c r="AI97" s="222">
        <f t="shared" si="111"/>
        <v>18637500</v>
      </c>
      <c r="AJ97" s="291">
        <v>43020</v>
      </c>
      <c r="AK97" s="222">
        <f t="shared" si="126"/>
        <v>24850000</v>
      </c>
      <c r="AL97" s="229">
        <f t="shared" si="127"/>
        <v>15531250</v>
      </c>
      <c r="AM97" s="222">
        <f t="shared" si="128"/>
        <v>0</v>
      </c>
      <c r="AN97" s="292">
        <f t="shared" si="129"/>
        <v>43020</v>
      </c>
      <c r="AP97" s="229">
        <v>24850000</v>
      </c>
      <c r="AQ97" s="280">
        <v>0.125</v>
      </c>
      <c r="AR97" s="229">
        <f t="shared" si="130"/>
        <v>3106250</v>
      </c>
      <c r="AS97" s="229">
        <f t="shared" si="131"/>
        <v>18637500</v>
      </c>
      <c r="AT97" s="229">
        <f t="shared" si="132"/>
        <v>6212500</v>
      </c>
      <c r="AV97" s="291">
        <v>43020</v>
      </c>
      <c r="AW97" s="229">
        <v>24850000</v>
      </c>
      <c r="AX97" s="280">
        <v>0.125</v>
      </c>
      <c r="AY97" s="229">
        <f t="shared" si="133"/>
        <v>3106250</v>
      </c>
      <c r="AZ97" s="229">
        <f t="shared" si="134"/>
        <v>21743750</v>
      </c>
      <c r="BA97" s="229">
        <f t="shared" si="135"/>
        <v>3106250</v>
      </c>
      <c r="BC97" s="291">
        <v>43020</v>
      </c>
      <c r="BD97" s="229">
        <v>24850000</v>
      </c>
      <c r="BE97" s="280">
        <v>0.125</v>
      </c>
      <c r="BF97" s="229">
        <f t="shared" si="136"/>
        <v>3106250</v>
      </c>
      <c r="BG97" s="229">
        <f t="shared" si="137"/>
        <v>24850000</v>
      </c>
      <c r="BH97" s="229">
        <f t="shared" si="138"/>
        <v>0</v>
      </c>
      <c r="BJ97" s="229">
        <v>24850000</v>
      </c>
      <c r="BK97" s="280">
        <v>0.125</v>
      </c>
      <c r="BL97" s="229">
        <f t="shared" si="139"/>
        <v>3106250</v>
      </c>
      <c r="BM97" s="229">
        <f t="shared" si="140"/>
        <v>6212500</v>
      </c>
      <c r="BN97" s="229">
        <f t="shared" si="141"/>
        <v>18637500</v>
      </c>
    </row>
    <row r="98" spans="1:66">
      <c r="A98" s="253"/>
      <c r="B98" s="253">
        <v>27</v>
      </c>
      <c r="C98" s="253" t="s">
        <v>298</v>
      </c>
      <c r="D98" s="291">
        <v>43047</v>
      </c>
      <c r="E98" s="256">
        <v>2</v>
      </c>
      <c r="F98" s="237" t="s">
        <v>275</v>
      </c>
      <c r="G98" s="257">
        <v>15600000</v>
      </c>
      <c r="H98" s="257"/>
      <c r="I98" s="264"/>
      <c r="J98" s="257">
        <f t="shared" si="142"/>
        <v>15600000</v>
      </c>
      <c r="K98" s="257">
        <f t="shared" si="112"/>
        <v>15600000</v>
      </c>
      <c r="L98" s="263">
        <v>0.125</v>
      </c>
      <c r="M98" s="256">
        <f t="shared" si="143"/>
        <v>0</v>
      </c>
      <c r="N98" s="264"/>
      <c r="O98" s="257">
        <f t="shared" si="144"/>
        <v>15600000</v>
      </c>
      <c r="P98" s="256">
        <f t="shared" si="145"/>
        <v>0</v>
      </c>
      <c r="R98" s="222">
        <f t="shared" si="113"/>
        <v>15600000</v>
      </c>
      <c r="S98" s="222">
        <f t="shared" si="114"/>
        <v>1950000</v>
      </c>
      <c r="T98" s="222">
        <f t="shared" si="115"/>
        <v>15600000</v>
      </c>
      <c r="U98" s="222">
        <f t="shared" si="146"/>
        <v>0</v>
      </c>
      <c r="V98" s="222">
        <f t="shared" si="116"/>
        <v>15600000</v>
      </c>
      <c r="W98" s="222">
        <f t="shared" si="117"/>
        <v>1950000</v>
      </c>
      <c r="X98" s="222">
        <f t="shared" si="118"/>
        <v>13650000</v>
      </c>
      <c r="Y98" s="222">
        <f t="shared" si="147"/>
        <v>1950000</v>
      </c>
      <c r="Z98" s="222">
        <f t="shared" si="119"/>
        <v>15600000</v>
      </c>
      <c r="AA98" s="222">
        <f t="shared" si="120"/>
        <v>1950000</v>
      </c>
      <c r="AB98" s="222">
        <f t="shared" si="121"/>
        <v>11700000</v>
      </c>
      <c r="AC98" s="222">
        <f t="shared" si="148"/>
        <v>3900000</v>
      </c>
      <c r="AD98" s="222">
        <f t="shared" si="122"/>
        <v>15600000</v>
      </c>
      <c r="AE98" s="222">
        <v>7800000</v>
      </c>
      <c r="AF98" s="222">
        <f t="shared" si="123"/>
        <v>1950000</v>
      </c>
      <c r="AG98" s="222">
        <f t="shared" si="124"/>
        <v>9750000</v>
      </c>
      <c r="AH98" s="222">
        <f t="shared" si="125"/>
        <v>5850000</v>
      </c>
      <c r="AI98" s="222">
        <f t="shared" si="111"/>
        <v>11700000</v>
      </c>
      <c r="AJ98" s="291">
        <v>43047</v>
      </c>
      <c r="AK98" s="222">
        <f t="shared" si="126"/>
        <v>15600000</v>
      </c>
      <c r="AL98" s="229">
        <f t="shared" si="127"/>
        <v>9750000</v>
      </c>
      <c r="AM98" s="222">
        <f t="shared" si="128"/>
        <v>0</v>
      </c>
      <c r="AN98" s="292">
        <f t="shared" si="129"/>
        <v>43047</v>
      </c>
      <c r="AP98" s="229">
        <v>15600000</v>
      </c>
      <c r="AQ98" s="280">
        <v>0.125</v>
      </c>
      <c r="AR98" s="229">
        <f t="shared" si="130"/>
        <v>1950000</v>
      </c>
      <c r="AS98" s="229">
        <f t="shared" si="131"/>
        <v>11700000</v>
      </c>
      <c r="AT98" s="229">
        <f t="shared" si="132"/>
        <v>3900000</v>
      </c>
      <c r="AV98" s="291">
        <v>43047</v>
      </c>
      <c r="AW98" s="229">
        <v>15600000</v>
      </c>
      <c r="AX98" s="280">
        <v>0.125</v>
      </c>
      <c r="AY98" s="229">
        <f t="shared" si="133"/>
        <v>1950000</v>
      </c>
      <c r="AZ98" s="229">
        <f t="shared" si="134"/>
        <v>13650000</v>
      </c>
      <c r="BA98" s="229">
        <f t="shared" si="135"/>
        <v>1950000</v>
      </c>
      <c r="BC98" s="291">
        <v>43047</v>
      </c>
      <c r="BD98" s="229">
        <v>15600000</v>
      </c>
      <c r="BE98" s="280">
        <v>0.125</v>
      </c>
      <c r="BF98" s="229">
        <f t="shared" si="136"/>
        <v>1950000</v>
      </c>
      <c r="BG98" s="229">
        <f t="shared" si="137"/>
        <v>15600000</v>
      </c>
      <c r="BH98" s="229">
        <f t="shared" si="138"/>
        <v>0</v>
      </c>
      <c r="BJ98" s="229">
        <v>15600000</v>
      </c>
      <c r="BK98" s="280">
        <v>0.125</v>
      </c>
      <c r="BL98" s="229">
        <f t="shared" si="139"/>
        <v>1950000</v>
      </c>
      <c r="BM98" s="229">
        <f t="shared" si="140"/>
        <v>3900000</v>
      </c>
      <c r="BN98" s="229">
        <f t="shared" si="141"/>
        <v>11700000</v>
      </c>
    </row>
    <row r="99" spans="1:66">
      <c r="A99" s="253"/>
      <c r="B99" s="253">
        <v>28</v>
      </c>
      <c r="C99" s="253" t="s">
        <v>301</v>
      </c>
      <c r="D99" s="291" t="s">
        <v>302</v>
      </c>
      <c r="E99" s="256">
        <v>1</v>
      </c>
      <c r="F99" s="237" t="s">
        <v>275</v>
      </c>
      <c r="G99" s="257">
        <v>27000000</v>
      </c>
      <c r="H99" s="257"/>
      <c r="I99" s="264"/>
      <c r="J99" s="257">
        <f t="shared" si="142"/>
        <v>27000000</v>
      </c>
      <c r="K99" s="257">
        <f t="shared" si="112"/>
        <v>13500000</v>
      </c>
      <c r="L99" s="263">
        <v>0.125</v>
      </c>
      <c r="M99" s="256">
        <f t="shared" ref="M99:M141" si="149">J99*L99</f>
        <v>3375000</v>
      </c>
      <c r="N99" s="264"/>
      <c r="O99" s="257">
        <f t="shared" si="144"/>
        <v>16875000</v>
      </c>
      <c r="P99" s="256">
        <f t="shared" si="145"/>
        <v>10125000</v>
      </c>
      <c r="R99" s="222">
        <f t="shared" si="113"/>
        <v>27000000</v>
      </c>
      <c r="S99" s="222">
        <f t="shared" si="114"/>
        <v>3375000</v>
      </c>
      <c r="T99" s="222">
        <f t="shared" si="115"/>
        <v>13500000</v>
      </c>
      <c r="U99" s="222">
        <f t="shared" si="146"/>
        <v>13500000</v>
      </c>
      <c r="V99" s="222">
        <f t="shared" si="116"/>
        <v>27000000</v>
      </c>
      <c r="W99" s="222">
        <f t="shared" si="117"/>
        <v>3375000</v>
      </c>
      <c r="X99" s="222">
        <f t="shared" si="118"/>
        <v>10125000</v>
      </c>
      <c r="Y99" s="222">
        <f t="shared" si="147"/>
        <v>16875000</v>
      </c>
      <c r="Z99" s="222">
        <f t="shared" si="119"/>
        <v>27000000</v>
      </c>
      <c r="AA99" s="222">
        <f t="shared" si="120"/>
        <v>3375000</v>
      </c>
      <c r="AB99" s="222">
        <f t="shared" si="121"/>
        <v>6750000</v>
      </c>
      <c r="AC99" s="222">
        <f t="shared" si="148"/>
        <v>20250000</v>
      </c>
      <c r="AD99" s="222">
        <f t="shared" si="122"/>
        <v>27000000</v>
      </c>
      <c r="AE99" s="218"/>
      <c r="AF99" s="222">
        <f t="shared" si="123"/>
        <v>3375000</v>
      </c>
      <c r="AG99" s="222">
        <f t="shared" si="124"/>
        <v>3375000</v>
      </c>
      <c r="AH99" s="222">
        <f t="shared" si="125"/>
        <v>23625000</v>
      </c>
      <c r="AI99" s="222">
        <f t="shared" si="111"/>
        <v>6750000</v>
      </c>
      <c r="AJ99" s="291" t="s">
        <v>302</v>
      </c>
      <c r="AK99" s="222">
        <f t="shared" si="126"/>
        <v>27000000</v>
      </c>
      <c r="AL99" s="229">
        <f>AA99+2125000</f>
        <v>5500000</v>
      </c>
      <c r="AM99" s="222">
        <f t="shared" si="128"/>
        <v>10125000</v>
      </c>
      <c r="AN99" s="292" t="str">
        <f t="shared" si="129"/>
        <v>04/08/2018</v>
      </c>
      <c r="AP99" s="229">
        <v>27000000</v>
      </c>
      <c r="AQ99" s="280">
        <v>0.25</v>
      </c>
      <c r="AR99" s="229">
        <f t="shared" si="130"/>
        <v>6750000</v>
      </c>
      <c r="AS99" s="229">
        <f t="shared" si="131"/>
        <v>10125000</v>
      </c>
      <c r="AT99" s="229">
        <f t="shared" si="132"/>
        <v>16875000</v>
      </c>
      <c r="AV99" s="291" t="s">
        <v>302</v>
      </c>
      <c r="AW99" s="229">
        <v>27000000</v>
      </c>
      <c r="AX99" s="280">
        <v>0.25</v>
      </c>
      <c r="AY99" s="229">
        <f t="shared" si="133"/>
        <v>6750000</v>
      </c>
      <c r="AZ99" s="229">
        <f t="shared" si="134"/>
        <v>16875000</v>
      </c>
      <c r="BA99" s="229">
        <f t="shared" si="135"/>
        <v>10125000</v>
      </c>
      <c r="BC99" s="291" t="s">
        <v>302</v>
      </c>
      <c r="BD99" s="229">
        <v>27000000</v>
      </c>
      <c r="BE99" s="280">
        <v>0.25</v>
      </c>
      <c r="BF99" s="229">
        <f t="shared" si="136"/>
        <v>6750000</v>
      </c>
      <c r="BG99" s="229">
        <f t="shared" si="137"/>
        <v>23625000</v>
      </c>
      <c r="BH99" s="229">
        <f t="shared" si="138"/>
        <v>3375000</v>
      </c>
      <c r="BJ99" s="229">
        <v>27000000</v>
      </c>
      <c r="BK99" s="280">
        <v>0.25</v>
      </c>
      <c r="BL99" s="229">
        <f t="shared" si="139"/>
        <v>6750000</v>
      </c>
      <c r="BM99" s="229">
        <f t="shared" si="140"/>
        <v>13500000</v>
      </c>
      <c r="BN99" s="229">
        <f t="shared" si="141"/>
        <v>13500000</v>
      </c>
    </row>
    <row r="100" spans="1:66">
      <c r="A100" s="253"/>
      <c r="B100" s="253">
        <v>29</v>
      </c>
      <c r="C100" s="253" t="s">
        <v>303</v>
      </c>
      <c r="D100" s="291" t="s">
        <v>304</v>
      </c>
      <c r="E100" s="256">
        <v>7</v>
      </c>
      <c r="F100" s="237" t="s">
        <v>275</v>
      </c>
      <c r="G100" s="257">
        <v>42000000</v>
      </c>
      <c r="H100" s="257"/>
      <c r="I100" s="264"/>
      <c r="J100" s="257">
        <f t="shared" si="142"/>
        <v>42000000</v>
      </c>
      <c r="K100" s="257">
        <f t="shared" si="112"/>
        <v>21000000</v>
      </c>
      <c r="L100" s="263">
        <v>0.125</v>
      </c>
      <c r="M100" s="256">
        <f t="shared" si="149"/>
        <v>5250000</v>
      </c>
      <c r="N100" s="264"/>
      <c r="O100" s="257">
        <f t="shared" si="144"/>
        <v>26250000</v>
      </c>
      <c r="P100" s="256">
        <f t="shared" si="145"/>
        <v>15750000</v>
      </c>
      <c r="R100" s="222">
        <f t="shared" si="113"/>
        <v>42000000</v>
      </c>
      <c r="S100" s="222">
        <f t="shared" si="114"/>
        <v>5250000</v>
      </c>
      <c r="T100" s="222">
        <f t="shared" si="115"/>
        <v>21000000</v>
      </c>
      <c r="U100" s="222">
        <f t="shared" si="146"/>
        <v>21000000</v>
      </c>
      <c r="V100" s="222">
        <f t="shared" si="116"/>
        <v>42000000</v>
      </c>
      <c r="W100" s="222">
        <f t="shared" si="117"/>
        <v>5250000</v>
      </c>
      <c r="X100" s="222">
        <f t="shared" si="118"/>
        <v>15750000</v>
      </c>
      <c r="Y100" s="222">
        <f t="shared" si="147"/>
        <v>26250000</v>
      </c>
      <c r="Z100" s="222">
        <f t="shared" si="119"/>
        <v>42000000</v>
      </c>
      <c r="AA100" s="222">
        <f t="shared" si="120"/>
        <v>5250000</v>
      </c>
      <c r="AB100" s="222">
        <f t="shared" si="121"/>
        <v>10500000</v>
      </c>
      <c r="AC100" s="222">
        <f t="shared" si="148"/>
        <v>31500000</v>
      </c>
      <c r="AD100" s="222">
        <f t="shared" si="122"/>
        <v>42000000</v>
      </c>
      <c r="AE100" s="218"/>
      <c r="AF100" s="222">
        <f t="shared" si="123"/>
        <v>5250000</v>
      </c>
      <c r="AG100" s="222">
        <f t="shared" si="124"/>
        <v>5250000</v>
      </c>
      <c r="AH100" s="222">
        <f t="shared" si="125"/>
        <v>36750000</v>
      </c>
      <c r="AI100" s="222">
        <f t="shared" si="111"/>
        <v>10500000</v>
      </c>
      <c r="AJ100" s="291" t="s">
        <v>304</v>
      </c>
      <c r="AK100" s="222">
        <f t="shared" si="126"/>
        <v>42000000</v>
      </c>
      <c r="AL100" s="229">
        <f>AA100+10500000</f>
        <v>15750000</v>
      </c>
      <c r="AM100" s="222">
        <f t="shared" si="128"/>
        <v>15750000</v>
      </c>
      <c r="AN100" s="292" t="str">
        <f t="shared" si="129"/>
        <v>06/09/2018</v>
      </c>
      <c r="AP100" s="229">
        <v>42000000</v>
      </c>
      <c r="AQ100" s="280">
        <v>0.25</v>
      </c>
      <c r="AR100" s="229">
        <f t="shared" si="130"/>
        <v>10500000</v>
      </c>
      <c r="AS100" s="229">
        <f t="shared" si="131"/>
        <v>15750000</v>
      </c>
      <c r="AT100" s="229">
        <f t="shared" si="132"/>
        <v>26250000</v>
      </c>
      <c r="AV100" s="291" t="s">
        <v>304</v>
      </c>
      <c r="AW100" s="229">
        <v>42000000</v>
      </c>
      <c r="AX100" s="280">
        <v>0.25</v>
      </c>
      <c r="AY100" s="229">
        <f t="shared" si="133"/>
        <v>10500000</v>
      </c>
      <c r="AZ100" s="229">
        <f t="shared" si="134"/>
        <v>26250000</v>
      </c>
      <c r="BA100" s="229">
        <f t="shared" si="135"/>
        <v>15750000</v>
      </c>
      <c r="BC100" s="291" t="s">
        <v>304</v>
      </c>
      <c r="BD100" s="229">
        <v>42000000</v>
      </c>
      <c r="BE100" s="280">
        <v>0.25</v>
      </c>
      <c r="BF100" s="229">
        <f t="shared" si="136"/>
        <v>10500000</v>
      </c>
      <c r="BG100" s="229">
        <f t="shared" si="137"/>
        <v>36750000</v>
      </c>
      <c r="BH100" s="229">
        <f t="shared" si="138"/>
        <v>5250000</v>
      </c>
      <c r="BJ100" s="229">
        <v>42000000</v>
      </c>
      <c r="BK100" s="280">
        <v>0.25</v>
      </c>
      <c r="BL100" s="229">
        <f t="shared" si="139"/>
        <v>10500000</v>
      </c>
      <c r="BM100" s="229">
        <f t="shared" si="140"/>
        <v>21000000</v>
      </c>
      <c r="BN100" s="229">
        <f t="shared" si="141"/>
        <v>21000000</v>
      </c>
    </row>
    <row r="101" spans="1:66">
      <c r="A101" s="253"/>
      <c r="B101" s="253">
        <v>30</v>
      </c>
      <c r="C101" s="253" t="s">
        <v>299</v>
      </c>
      <c r="D101" s="291" t="s">
        <v>304</v>
      </c>
      <c r="E101" s="256">
        <v>1</v>
      </c>
      <c r="F101" s="237" t="s">
        <v>275</v>
      </c>
      <c r="G101" s="257">
        <v>136870000</v>
      </c>
      <c r="H101" s="257"/>
      <c r="I101" s="264"/>
      <c r="J101" s="257">
        <f t="shared" si="142"/>
        <v>136870000</v>
      </c>
      <c r="K101" s="257">
        <f t="shared" si="112"/>
        <v>68435000</v>
      </c>
      <c r="L101" s="263">
        <v>0.125</v>
      </c>
      <c r="M101" s="256">
        <f t="shared" si="149"/>
        <v>17108750</v>
      </c>
      <c r="N101" s="264"/>
      <c r="O101" s="257">
        <f t="shared" si="144"/>
        <v>85543750</v>
      </c>
      <c r="P101" s="256">
        <f t="shared" si="145"/>
        <v>51326250</v>
      </c>
      <c r="R101" s="222">
        <f t="shared" si="113"/>
        <v>136870000</v>
      </c>
      <c r="S101" s="222">
        <f t="shared" si="114"/>
        <v>17108750</v>
      </c>
      <c r="T101" s="222">
        <f t="shared" si="115"/>
        <v>68435000</v>
      </c>
      <c r="U101" s="222">
        <f t="shared" si="146"/>
        <v>68435000</v>
      </c>
      <c r="V101" s="222">
        <f t="shared" si="116"/>
        <v>136870000</v>
      </c>
      <c r="W101" s="222">
        <f t="shared" si="117"/>
        <v>17108750</v>
      </c>
      <c r="X101" s="222">
        <f t="shared" si="118"/>
        <v>51326250</v>
      </c>
      <c r="Y101" s="222">
        <f t="shared" si="147"/>
        <v>85543750</v>
      </c>
      <c r="Z101" s="222">
        <f t="shared" si="119"/>
        <v>136870000</v>
      </c>
      <c r="AA101" s="222">
        <f t="shared" si="120"/>
        <v>17108750</v>
      </c>
      <c r="AB101" s="222">
        <f t="shared" si="121"/>
        <v>34217500</v>
      </c>
      <c r="AC101" s="222">
        <f t="shared" si="148"/>
        <v>102652500</v>
      </c>
      <c r="AD101" s="222">
        <f t="shared" si="122"/>
        <v>136870000</v>
      </c>
      <c r="AE101" s="218"/>
      <c r="AF101" s="222">
        <f t="shared" si="123"/>
        <v>17108750</v>
      </c>
      <c r="AG101" s="222">
        <f t="shared" si="124"/>
        <v>17108750</v>
      </c>
      <c r="AH101" s="222">
        <f t="shared" si="125"/>
        <v>119761250</v>
      </c>
      <c r="AI101" s="222">
        <f t="shared" si="111"/>
        <v>34217500</v>
      </c>
      <c r="AJ101" s="291" t="s">
        <v>304</v>
      </c>
      <c r="AK101" s="222">
        <f t="shared" si="126"/>
        <v>136870000</v>
      </c>
      <c r="AL101" s="229">
        <f>AA101+30130287.5</f>
        <v>47239037.5</v>
      </c>
      <c r="AM101" s="222">
        <f t="shared" si="128"/>
        <v>51326250</v>
      </c>
      <c r="AN101" s="292" t="str">
        <f t="shared" si="129"/>
        <v>06/09/2018</v>
      </c>
      <c r="AP101" s="229">
        <v>136870000</v>
      </c>
      <c r="AQ101" s="280">
        <v>0.125</v>
      </c>
      <c r="AR101" s="229">
        <f t="shared" si="130"/>
        <v>17108750</v>
      </c>
      <c r="AS101" s="229">
        <f t="shared" si="131"/>
        <v>34217500</v>
      </c>
      <c r="AT101" s="229">
        <f t="shared" si="132"/>
        <v>102652500</v>
      </c>
      <c r="AV101" s="291" t="s">
        <v>304</v>
      </c>
      <c r="AW101" s="229">
        <v>136870000</v>
      </c>
      <c r="AX101" s="280">
        <v>0.125</v>
      </c>
      <c r="AY101" s="229">
        <f t="shared" si="133"/>
        <v>17108750</v>
      </c>
      <c r="AZ101" s="229">
        <f t="shared" si="134"/>
        <v>51326250</v>
      </c>
      <c r="BA101" s="229">
        <f t="shared" si="135"/>
        <v>85543750</v>
      </c>
      <c r="BC101" s="291" t="s">
        <v>304</v>
      </c>
      <c r="BD101" s="229">
        <v>136870000</v>
      </c>
      <c r="BE101" s="280">
        <v>0.125</v>
      </c>
      <c r="BF101" s="229">
        <f t="shared" si="136"/>
        <v>17108750</v>
      </c>
      <c r="BG101" s="229">
        <f t="shared" si="137"/>
        <v>68435000</v>
      </c>
      <c r="BH101" s="229">
        <f t="shared" si="138"/>
        <v>68435000</v>
      </c>
      <c r="BJ101" s="229">
        <v>136870000</v>
      </c>
      <c r="BK101" s="280">
        <v>0.125</v>
      </c>
      <c r="BL101" s="229">
        <f t="shared" si="139"/>
        <v>17108750</v>
      </c>
      <c r="BM101" s="229">
        <f t="shared" si="140"/>
        <v>34217500</v>
      </c>
      <c r="BN101" s="229">
        <f t="shared" si="141"/>
        <v>102652500</v>
      </c>
    </row>
    <row r="102" spans="1:66">
      <c r="A102" s="253"/>
      <c r="B102" s="253">
        <v>31</v>
      </c>
      <c r="C102" s="253" t="s">
        <v>305</v>
      </c>
      <c r="D102" s="291">
        <v>43653</v>
      </c>
      <c r="E102" s="256">
        <v>1</v>
      </c>
      <c r="F102" s="237" t="s">
        <v>275</v>
      </c>
      <c r="G102" s="257">
        <v>17000000</v>
      </c>
      <c r="H102" s="257"/>
      <c r="I102" s="264"/>
      <c r="J102" s="257">
        <f t="shared" si="142"/>
        <v>17000000</v>
      </c>
      <c r="K102" s="257">
        <f t="shared" si="112"/>
        <v>6375000</v>
      </c>
      <c r="L102" s="263">
        <v>0.125</v>
      </c>
      <c r="M102" s="256">
        <f t="shared" si="149"/>
        <v>2125000</v>
      </c>
      <c r="N102" s="264"/>
      <c r="O102" s="257">
        <f t="shared" si="144"/>
        <v>8500000</v>
      </c>
      <c r="P102" s="256">
        <f t="shared" si="145"/>
        <v>8500000</v>
      </c>
      <c r="R102" s="222">
        <f t="shared" si="113"/>
        <v>17000000</v>
      </c>
      <c r="S102" s="222">
        <f t="shared" si="114"/>
        <v>2125000</v>
      </c>
      <c r="T102" s="222">
        <f t="shared" si="115"/>
        <v>6375000</v>
      </c>
      <c r="U102" s="222">
        <f t="shared" si="146"/>
        <v>10625000</v>
      </c>
      <c r="V102" s="222">
        <f t="shared" si="116"/>
        <v>17000000</v>
      </c>
      <c r="W102" s="222">
        <f t="shared" si="117"/>
        <v>2125000</v>
      </c>
      <c r="X102" s="222">
        <f t="shared" si="118"/>
        <v>4250000</v>
      </c>
      <c r="Y102" s="222">
        <f t="shared" si="147"/>
        <v>12750000</v>
      </c>
      <c r="Z102" s="222">
        <f t="shared" si="119"/>
        <v>17000000</v>
      </c>
      <c r="AA102" s="222">
        <f t="shared" si="120"/>
        <v>2125000</v>
      </c>
      <c r="AB102" s="222">
        <f t="shared" si="121"/>
        <v>2125000</v>
      </c>
      <c r="AC102" s="222">
        <f t="shared" si="148"/>
        <v>14875000</v>
      </c>
      <c r="AD102" s="222">
        <f>N102</f>
        <v>0</v>
      </c>
      <c r="AE102" s="222">
        <v>0</v>
      </c>
      <c r="AF102" s="222">
        <f t="shared" ref="AF102:AF141" si="150">AD102*S102</f>
        <v>0</v>
      </c>
      <c r="AG102" s="222">
        <f t="shared" si="124"/>
        <v>0</v>
      </c>
      <c r="AH102" s="222">
        <f t="shared" si="125"/>
        <v>0</v>
      </c>
      <c r="AI102" s="222">
        <v>0</v>
      </c>
      <c r="AJ102" s="291">
        <v>43653</v>
      </c>
      <c r="AL102" s="229"/>
      <c r="AM102" s="222">
        <f t="shared" si="128"/>
        <v>8500000</v>
      </c>
      <c r="AN102" s="292">
        <f t="shared" si="129"/>
        <v>43653</v>
      </c>
      <c r="AP102" s="229">
        <v>17000000</v>
      </c>
      <c r="AQ102" s="280">
        <v>0.125</v>
      </c>
      <c r="AR102" s="229">
        <f t="shared" si="130"/>
        <v>2125000</v>
      </c>
      <c r="AS102" s="229">
        <f t="shared" si="131"/>
        <v>2125000</v>
      </c>
      <c r="AT102" s="229">
        <f t="shared" si="132"/>
        <v>14875000</v>
      </c>
      <c r="AV102" s="291">
        <v>43653</v>
      </c>
      <c r="AW102" s="229">
        <v>17000000</v>
      </c>
      <c r="AX102" s="280">
        <v>0.125</v>
      </c>
      <c r="AY102" s="229">
        <f t="shared" si="133"/>
        <v>2125000</v>
      </c>
      <c r="AZ102" s="229">
        <f t="shared" si="134"/>
        <v>4250000</v>
      </c>
      <c r="BA102" s="229">
        <f t="shared" si="135"/>
        <v>12750000</v>
      </c>
      <c r="BC102" s="291">
        <v>43653</v>
      </c>
      <c r="BD102" s="229">
        <v>17000000</v>
      </c>
      <c r="BE102" s="280">
        <v>0.125</v>
      </c>
      <c r="BF102" s="229">
        <f t="shared" si="136"/>
        <v>2125000</v>
      </c>
      <c r="BG102" s="229">
        <f t="shared" si="137"/>
        <v>6375000</v>
      </c>
      <c r="BH102" s="229">
        <f t="shared" si="138"/>
        <v>10625000</v>
      </c>
      <c r="BJ102" s="229">
        <v>17000000</v>
      </c>
      <c r="BK102" s="280">
        <v>0.125</v>
      </c>
      <c r="BL102" s="229">
        <f t="shared" si="139"/>
        <v>2125000</v>
      </c>
      <c r="BM102" s="229">
        <f t="shared" si="140"/>
        <v>4250000</v>
      </c>
      <c r="BN102" s="229">
        <f t="shared" si="141"/>
        <v>12750000</v>
      </c>
    </row>
    <row r="103" spans="1:66">
      <c r="A103" s="253"/>
      <c r="B103" s="253">
        <v>32</v>
      </c>
      <c r="C103" s="253" t="s">
        <v>299</v>
      </c>
      <c r="D103" s="291">
        <v>43653</v>
      </c>
      <c r="E103" s="256">
        <v>3</v>
      </c>
      <c r="F103" s="237" t="s">
        <v>275</v>
      </c>
      <c r="G103" s="257">
        <v>325042300</v>
      </c>
      <c r="H103" s="257"/>
      <c r="I103" s="264"/>
      <c r="J103" s="257">
        <f t="shared" si="142"/>
        <v>325042300</v>
      </c>
      <c r="K103" s="257">
        <f t="shared" si="112"/>
        <v>121890862.5</v>
      </c>
      <c r="L103" s="263">
        <v>0.125</v>
      </c>
      <c r="M103" s="256">
        <f t="shared" si="149"/>
        <v>40630287.5</v>
      </c>
      <c r="N103" s="264"/>
      <c r="O103" s="257">
        <f t="shared" si="144"/>
        <v>162521150</v>
      </c>
      <c r="P103" s="256">
        <f t="shared" si="145"/>
        <v>162521150</v>
      </c>
      <c r="R103" s="222">
        <f t="shared" si="113"/>
        <v>325042300</v>
      </c>
      <c r="S103" s="222">
        <f t="shared" si="114"/>
        <v>40630287.5</v>
      </c>
      <c r="T103" s="222">
        <f t="shared" si="115"/>
        <v>121890862.5</v>
      </c>
      <c r="U103" s="222">
        <f t="shared" si="146"/>
        <v>203151437.5</v>
      </c>
      <c r="V103" s="222">
        <f t="shared" si="116"/>
        <v>325042300</v>
      </c>
      <c r="W103" s="222">
        <f t="shared" si="117"/>
        <v>40630287.5</v>
      </c>
      <c r="X103" s="222">
        <f t="shared" si="118"/>
        <v>81260575</v>
      </c>
      <c r="Y103" s="222">
        <f t="shared" si="147"/>
        <v>243781725</v>
      </c>
      <c r="Z103" s="222">
        <f t="shared" si="119"/>
        <v>325042300</v>
      </c>
      <c r="AA103" s="222">
        <f t="shared" si="120"/>
        <v>40630287.5</v>
      </c>
      <c r="AB103" s="222">
        <f t="shared" si="121"/>
        <v>40630287.5</v>
      </c>
      <c r="AC103" s="222">
        <f t="shared" si="148"/>
        <v>284412012.5</v>
      </c>
      <c r="AD103" s="222">
        <f>N103</f>
        <v>0</v>
      </c>
      <c r="AE103" s="222">
        <v>0</v>
      </c>
      <c r="AF103" s="222">
        <f t="shared" si="150"/>
        <v>0</v>
      </c>
      <c r="AG103" s="222">
        <f t="shared" si="124"/>
        <v>0</v>
      </c>
      <c r="AH103" s="222">
        <f t="shared" si="125"/>
        <v>0</v>
      </c>
      <c r="AI103" s="222">
        <v>0</v>
      </c>
      <c r="AJ103" s="291">
        <v>43653</v>
      </c>
      <c r="AK103" s="290"/>
      <c r="AL103" s="229"/>
      <c r="AM103" s="222">
        <f t="shared" si="128"/>
        <v>162521150</v>
      </c>
      <c r="AN103" s="292">
        <f t="shared" si="129"/>
        <v>43653</v>
      </c>
      <c r="AP103" s="229">
        <v>325042300</v>
      </c>
      <c r="AQ103" s="280">
        <v>0.125</v>
      </c>
      <c r="AR103" s="229">
        <f t="shared" si="130"/>
        <v>40630287.5</v>
      </c>
      <c r="AS103" s="229">
        <f t="shared" si="131"/>
        <v>40630287.5</v>
      </c>
      <c r="AT103" s="229">
        <f t="shared" si="132"/>
        <v>284412012.5</v>
      </c>
      <c r="AV103" s="291">
        <v>43653</v>
      </c>
      <c r="AW103" s="229">
        <v>325042300</v>
      </c>
      <c r="AX103" s="280">
        <v>0.125</v>
      </c>
      <c r="AY103" s="229">
        <f t="shared" si="133"/>
        <v>40630287.5</v>
      </c>
      <c r="AZ103" s="229">
        <f t="shared" si="134"/>
        <v>81260575</v>
      </c>
      <c r="BA103" s="229">
        <f t="shared" si="135"/>
        <v>243781725</v>
      </c>
      <c r="BC103" s="291">
        <v>43653</v>
      </c>
      <c r="BD103" s="229">
        <v>325042300</v>
      </c>
      <c r="BE103" s="280">
        <v>0.125</v>
      </c>
      <c r="BF103" s="229">
        <f t="shared" si="136"/>
        <v>40630287.5</v>
      </c>
      <c r="BG103" s="229">
        <f t="shared" si="137"/>
        <v>121890862.5</v>
      </c>
      <c r="BH103" s="229">
        <f t="shared" si="138"/>
        <v>203151437.5</v>
      </c>
      <c r="BJ103" s="229">
        <v>325042300</v>
      </c>
      <c r="BK103" s="280">
        <v>0.125</v>
      </c>
      <c r="BL103" s="229">
        <f t="shared" si="139"/>
        <v>40630287.5</v>
      </c>
      <c r="BM103" s="229">
        <f t="shared" si="140"/>
        <v>81260575</v>
      </c>
      <c r="BN103" s="229">
        <f t="shared" si="141"/>
        <v>243781725</v>
      </c>
    </row>
    <row r="104" spans="1:66">
      <c r="A104" s="253"/>
      <c r="B104" s="253">
        <v>33</v>
      </c>
      <c r="C104" s="253" t="s">
        <v>299</v>
      </c>
      <c r="D104" s="291">
        <v>43831</v>
      </c>
      <c r="E104" s="256">
        <v>1</v>
      </c>
      <c r="F104" s="237" t="s">
        <v>275</v>
      </c>
      <c r="G104" s="257">
        <v>155470500</v>
      </c>
      <c r="H104" s="257"/>
      <c r="I104" s="264"/>
      <c r="J104" s="257">
        <f t="shared" si="142"/>
        <v>155470500</v>
      </c>
      <c r="K104" s="257">
        <f t="shared" si="112"/>
        <v>38867625</v>
      </c>
      <c r="L104" s="263">
        <v>0.125</v>
      </c>
      <c r="M104" s="256">
        <f t="shared" si="149"/>
        <v>19433812.5</v>
      </c>
      <c r="N104" s="264"/>
      <c r="O104" s="257">
        <f t="shared" si="144"/>
        <v>58301437.5</v>
      </c>
      <c r="P104" s="256">
        <f t="shared" si="145"/>
        <v>97169062.5</v>
      </c>
      <c r="R104" s="222">
        <f t="shared" si="113"/>
        <v>155470500</v>
      </c>
      <c r="S104" s="222">
        <f t="shared" si="114"/>
        <v>19433812.5</v>
      </c>
      <c r="T104" s="222">
        <f t="shared" si="115"/>
        <v>38867625</v>
      </c>
      <c r="U104" s="222">
        <f t="shared" si="146"/>
        <v>116602875</v>
      </c>
      <c r="V104" s="222">
        <f t="shared" si="116"/>
        <v>155470500</v>
      </c>
      <c r="W104" s="222">
        <f t="shared" si="117"/>
        <v>19433812.5</v>
      </c>
      <c r="X104" s="222">
        <f t="shared" si="118"/>
        <v>19433812.5</v>
      </c>
      <c r="Y104" s="222">
        <f t="shared" si="147"/>
        <v>136036687.5</v>
      </c>
      <c r="Z104" s="222"/>
      <c r="AA104" s="222">
        <f t="shared" si="120"/>
        <v>0</v>
      </c>
      <c r="AB104" s="222">
        <f t="shared" ref="AB104:AB141" si="151">AA104+AL104</f>
        <v>0</v>
      </c>
      <c r="AC104" s="222">
        <f t="shared" si="148"/>
        <v>0</v>
      </c>
      <c r="AD104" s="222"/>
      <c r="AE104" s="222">
        <v>0</v>
      </c>
      <c r="AF104" s="222">
        <f t="shared" si="150"/>
        <v>0</v>
      </c>
      <c r="AG104" s="222">
        <f t="shared" si="124"/>
        <v>0</v>
      </c>
      <c r="AH104" s="222">
        <f t="shared" si="125"/>
        <v>0</v>
      </c>
      <c r="AI104" s="222">
        <f t="shared" ref="AI104:AI141" si="152">AB104</f>
        <v>0</v>
      </c>
      <c r="AJ104" s="291">
        <v>43831</v>
      </c>
      <c r="AL104" s="229">
        <f t="shared" ref="AL104:AL141" si="153">Z104*L104*7</f>
        <v>0</v>
      </c>
      <c r="AM104" s="222">
        <f t="shared" si="128"/>
        <v>97169062.5</v>
      </c>
      <c r="AN104" s="292">
        <f t="shared" si="129"/>
        <v>43831</v>
      </c>
      <c r="AQ104" s="280">
        <v>0</v>
      </c>
      <c r="AR104" s="229">
        <f t="shared" si="130"/>
        <v>0</v>
      </c>
      <c r="AS104" s="229">
        <f t="shared" si="131"/>
        <v>0</v>
      </c>
      <c r="AT104" s="229">
        <f t="shared" si="132"/>
        <v>0</v>
      </c>
      <c r="AV104" s="291">
        <v>43831</v>
      </c>
      <c r="AW104" s="229">
        <v>155470500</v>
      </c>
      <c r="AX104" s="280">
        <v>0.125</v>
      </c>
      <c r="AY104" s="229">
        <f t="shared" si="133"/>
        <v>19433812.5</v>
      </c>
      <c r="AZ104" s="229">
        <f t="shared" si="134"/>
        <v>19433812.5</v>
      </c>
      <c r="BA104" s="229">
        <f t="shared" si="135"/>
        <v>136036687.5</v>
      </c>
      <c r="BC104" s="291">
        <v>43831</v>
      </c>
      <c r="BD104" s="229">
        <v>155470500</v>
      </c>
      <c r="BE104" s="280">
        <v>0.125</v>
      </c>
      <c r="BF104" s="229">
        <f t="shared" si="136"/>
        <v>19433812.5</v>
      </c>
      <c r="BG104" s="229">
        <f t="shared" si="137"/>
        <v>38867625</v>
      </c>
      <c r="BH104" s="229">
        <f t="shared" si="138"/>
        <v>116602875</v>
      </c>
      <c r="BJ104" s="229">
        <v>155470500</v>
      </c>
      <c r="BK104" s="280">
        <v>0.125</v>
      </c>
      <c r="BL104" s="229">
        <f t="shared" si="139"/>
        <v>19433812.5</v>
      </c>
      <c r="BM104" s="229">
        <f t="shared" si="140"/>
        <v>38867625</v>
      </c>
      <c r="BN104" s="229">
        <f t="shared" si="141"/>
        <v>116602875</v>
      </c>
    </row>
    <row r="105" spans="1:66">
      <c r="A105" s="253"/>
      <c r="B105" s="253">
        <v>34</v>
      </c>
      <c r="C105" s="253" t="s">
        <v>306</v>
      </c>
      <c r="D105" s="293" t="s">
        <v>307</v>
      </c>
      <c r="E105" s="256">
        <v>8</v>
      </c>
      <c r="F105" s="237" t="s">
        <v>275</v>
      </c>
      <c r="G105" s="257">
        <v>37200000</v>
      </c>
      <c r="H105" s="257"/>
      <c r="I105" s="264"/>
      <c r="J105" s="257">
        <f t="shared" si="142"/>
        <v>37200000</v>
      </c>
      <c r="K105" s="257">
        <f t="shared" si="112"/>
        <v>4650000</v>
      </c>
      <c r="L105" s="263">
        <v>0.125</v>
      </c>
      <c r="M105" s="256">
        <f t="shared" si="149"/>
        <v>4650000</v>
      </c>
      <c r="N105" s="264"/>
      <c r="O105" s="257">
        <f t="shared" si="144"/>
        <v>9300000</v>
      </c>
      <c r="P105" s="256">
        <f t="shared" si="145"/>
        <v>27900000</v>
      </c>
      <c r="R105" s="222">
        <f t="shared" si="113"/>
        <v>37200000</v>
      </c>
      <c r="S105" s="222">
        <f t="shared" si="114"/>
        <v>4650000</v>
      </c>
      <c r="T105" s="222">
        <f t="shared" si="115"/>
        <v>4650000</v>
      </c>
      <c r="U105" s="222">
        <f t="shared" si="146"/>
        <v>32550000</v>
      </c>
      <c r="V105" s="222"/>
      <c r="W105" s="222">
        <f t="shared" si="117"/>
        <v>0</v>
      </c>
      <c r="X105" s="222">
        <f t="shared" si="118"/>
        <v>0</v>
      </c>
      <c r="Y105" s="222">
        <f t="shared" si="147"/>
        <v>0</v>
      </c>
      <c r="Z105" s="222"/>
      <c r="AA105" s="222">
        <f t="shared" si="120"/>
        <v>0</v>
      </c>
      <c r="AB105" s="222">
        <f t="shared" si="151"/>
        <v>0</v>
      </c>
      <c r="AC105" s="222">
        <f t="shared" si="148"/>
        <v>0</v>
      </c>
      <c r="AD105" s="222"/>
      <c r="AE105" s="222">
        <v>0</v>
      </c>
      <c r="AF105" s="222">
        <f t="shared" si="150"/>
        <v>0</v>
      </c>
      <c r="AG105" s="222">
        <f t="shared" si="124"/>
        <v>0</v>
      </c>
      <c r="AH105" s="222">
        <f t="shared" si="125"/>
        <v>0</v>
      </c>
      <c r="AI105" s="222">
        <f t="shared" si="152"/>
        <v>0</v>
      </c>
      <c r="AJ105" s="293" t="s">
        <v>307</v>
      </c>
      <c r="AL105" s="229">
        <f t="shared" si="153"/>
        <v>0</v>
      </c>
      <c r="AM105" s="222">
        <f t="shared" si="128"/>
        <v>27900000</v>
      </c>
      <c r="AN105" s="292" t="str">
        <f t="shared" si="129"/>
        <v>2021</v>
      </c>
      <c r="AQ105" s="280">
        <v>0</v>
      </c>
      <c r="AR105" s="229">
        <f t="shared" si="130"/>
        <v>0</v>
      </c>
      <c r="AS105" s="229">
        <f t="shared" si="131"/>
        <v>0</v>
      </c>
      <c r="AT105" s="229">
        <f t="shared" si="132"/>
        <v>0</v>
      </c>
      <c r="AV105" s="293" t="s">
        <v>307</v>
      </c>
      <c r="AX105" s="280">
        <v>0</v>
      </c>
      <c r="AY105" s="229">
        <f t="shared" si="133"/>
        <v>0</v>
      </c>
      <c r="AZ105" s="229">
        <f t="shared" si="134"/>
        <v>0</v>
      </c>
      <c r="BA105" s="229">
        <f t="shared" si="135"/>
        <v>0</v>
      </c>
      <c r="BC105" s="293" t="s">
        <v>307</v>
      </c>
      <c r="BD105" s="229">
        <v>37200000</v>
      </c>
      <c r="BE105" s="280">
        <v>0.25</v>
      </c>
      <c r="BF105" s="229">
        <f t="shared" si="136"/>
        <v>9300000</v>
      </c>
      <c r="BG105" s="229">
        <f t="shared" si="137"/>
        <v>9300000</v>
      </c>
      <c r="BH105" s="229">
        <f t="shared" si="138"/>
        <v>27900000</v>
      </c>
      <c r="BJ105" s="229">
        <v>37200000</v>
      </c>
      <c r="BK105" s="280">
        <v>0.25</v>
      </c>
      <c r="BL105" s="229">
        <f t="shared" si="139"/>
        <v>9300000</v>
      </c>
      <c r="BM105" s="229">
        <f t="shared" si="140"/>
        <v>18600000</v>
      </c>
      <c r="BN105" s="229">
        <f t="shared" si="141"/>
        <v>18600000</v>
      </c>
    </row>
    <row r="106" spans="1:66">
      <c r="A106" s="253"/>
      <c r="B106" s="253">
        <v>35</v>
      </c>
      <c r="C106" s="253" t="s">
        <v>308</v>
      </c>
      <c r="D106" s="291">
        <v>44357</v>
      </c>
      <c r="E106" s="256">
        <v>1</v>
      </c>
      <c r="F106" s="237" t="s">
        <v>275</v>
      </c>
      <c r="G106" s="257">
        <v>4566100</v>
      </c>
      <c r="H106" s="257"/>
      <c r="I106" s="264"/>
      <c r="J106" s="257">
        <f t="shared" si="142"/>
        <v>4566100</v>
      </c>
      <c r="K106" s="257">
        <f t="shared" si="112"/>
        <v>570762.5</v>
      </c>
      <c r="L106" s="263">
        <v>0.125</v>
      </c>
      <c r="M106" s="256">
        <f t="shared" si="149"/>
        <v>570762.5</v>
      </c>
      <c r="N106" s="264"/>
      <c r="O106" s="257">
        <f t="shared" si="144"/>
        <v>1141525</v>
      </c>
      <c r="P106" s="256">
        <f t="shared" si="145"/>
        <v>3424575</v>
      </c>
      <c r="R106" s="222">
        <f t="shared" si="113"/>
        <v>4566100</v>
      </c>
      <c r="S106" s="222">
        <f t="shared" si="114"/>
        <v>570762.5</v>
      </c>
      <c r="T106" s="222">
        <f t="shared" si="115"/>
        <v>570762.5</v>
      </c>
      <c r="U106" s="222">
        <f t="shared" si="146"/>
        <v>3995337.5</v>
      </c>
      <c r="V106" s="222"/>
      <c r="W106" s="222">
        <f t="shared" si="117"/>
        <v>0</v>
      </c>
      <c r="X106" s="222">
        <f t="shared" si="118"/>
        <v>0</v>
      </c>
      <c r="Y106" s="222">
        <f t="shared" si="147"/>
        <v>0</v>
      </c>
      <c r="Z106" s="222"/>
      <c r="AA106" s="222">
        <f t="shared" si="120"/>
        <v>0</v>
      </c>
      <c r="AB106" s="222">
        <f t="shared" si="151"/>
        <v>0</v>
      </c>
      <c r="AC106" s="222">
        <f t="shared" si="148"/>
        <v>0</v>
      </c>
      <c r="AD106" s="222"/>
      <c r="AE106" s="222">
        <v>0</v>
      </c>
      <c r="AF106" s="222">
        <f t="shared" si="150"/>
        <v>0</v>
      </c>
      <c r="AG106" s="222">
        <f t="shared" si="124"/>
        <v>0</v>
      </c>
      <c r="AH106" s="222">
        <f t="shared" si="125"/>
        <v>0</v>
      </c>
      <c r="AI106" s="222">
        <f t="shared" si="152"/>
        <v>0</v>
      </c>
      <c r="AJ106" s="291">
        <v>44357</v>
      </c>
      <c r="AL106" s="229">
        <f t="shared" si="153"/>
        <v>0</v>
      </c>
      <c r="AM106" s="222">
        <f t="shared" si="128"/>
        <v>3424575</v>
      </c>
      <c r="AN106" s="292">
        <f t="shared" si="129"/>
        <v>44357</v>
      </c>
      <c r="AQ106" s="280">
        <v>0</v>
      </c>
      <c r="AR106" s="229">
        <f t="shared" si="130"/>
        <v>0</v>
      </c>
      <c r="AS106" s="229">
        <f t="shared" si="131"/>
        <v>0</v>
      </c>
      <c r="AT106" s="229">
        <f t="shared" si="132"/>
        <v>0</v>
      </c>
      <c r="AV106" s="291">
        <v>44357</v>
      </c>
      <c r="AX106" s="280">
        <v>0</v>
      </c>
      <c r="AY106" s="229">
        <f t="shared" si="133"/>
        <v>0</v>
      </c>
      <c r="AZ106" s="229">
        <f t="shared" si="134"/>
        <v>0</v>
      </c>
      <c r="BA106" s="229">
        <f t="shared" si="135"/>
        <v>0</v>
      </c>
      <c r="BC106" s="291">
        <v>44357</v>
      </c>
      <c r="BD106" s="229">
        <v>4566100</v>
      </c>
      <c r="BE106" s="280">
        <v>0.25</v>
      </c>
      <c r="BF106" s="229">
        <f t="shared" si="136"/>
        <v>1141525</v>
      </c>
      <c r="BG106" s="229">
        <f t="shared" si="137"/>
        <v>1141525</v>
      </c>
      <c r="BH106" s="229">
        <f t="shared" si="138"/>
        <v>3424575</v>
      </c>
      <c r="BJ106" s="229">
        <v>4566100</v>
      </c>
      <c r="BK106" s="280">
        <v>0.25</v>
      </c>
      <c r="BL106" s="229">
        <f t="shared" si="139"/>
        <v>1141525</v>
      </c>
      <c r="BM106" s="229">
        <f t="shared" si="140"/>
        <v>2283050</v>
      </c>
      <c r="BN106" s="229">
        <f t="shared" si="141"/>
        <v>2283050</v>
      </c>
    </row>
    <row r="107" spans="1:66">
      <c r="A107" s="253"/>
      <c r="B107" s="253">
        <v>36</v>
      </c>
      <c r="C107" s="253" t="s">
        <v>309</v>
      </c>
      <c r="D107" s="291">
        <v>44418</v>
      </c>
      <c r="E107" s="256">
        <v>3</v>
      </c>
      <c r="F107" s="237" t="s">
        <v>275</v>
      </c>
      <c r="G107" s="257">
        <v>30000000</v>
      </c>
      <c r="H107" s="257"/>
      <c r="I107" s="264"/>
      <c r="J107" s="257">
        <f t="shared" si="142"/>
        <v>30000000</v>
      </c>
      <c r="K107" s="257">
        <f t="shared" si="112"/>
        <v>3750000</v>
      </c>
      <c r="L107" s="263">
        <v>0.125</v>
      </c>
      <c r="M107" s="256">
        <f t="shared" si="149"/>
        <v>3750000</v>
      </c>
      <c r="N107" s="264"/>
      <c r="O107" s="257">
        <f t="shared" si="144"/>
        <v>7500000</v>
      </c>
      <c r="P107" s="256">
        <f t="shared" si="145"/>
        <v>22500000</v>
      </c>
      <c r="R107" s="222">
        <f t="shared" si="113"/>
        <v>30000000</v>
      </c>
      <c r="S107" s="222">
        <f t="shared" si="114"/>
        <v>3750000</v>
      </c>
      <c r="T107" s="222">
        <f t="shared" si="115"/>
        <v>3750000</v>
      </c>
      <c r="U107" s="222">
        <f t="shared" si="146"/>
        <v>26250000</v>
      </c>
      <c r="V107" s="222"/>
      <c r="W107" s="222">
        <f t="shared" si="117"/>
        <v>0</v>
      </c>
      <c r="X107" s="222">
        <f t="shared" si="118"/>
        <v>0</v>
      </c>
      <c r="Y107" s="222">
        <f t="shared" si="147"/>
        <v>0</v>
      </c>
      <c r="Z107" s="222"/>
      <c r="AA107" s="222">
        <f t="shared" si="120"/>
        <v>0</v>
      </c>
      <c r="AB107" s="222">
        <f t="shared" si="151"/>
        <v>0</v>
      </c>
      <c r="AC107" s="222">
        <f t="shared" si="148"/>
        <v>0</v>
      </c>
      <c r="AD107" s="222"/>
      <c r="AE107" s="222">
        <v>0</v>
      </c>
      <c r="AF107" s="222">
        <f t="shared" si="150"/>
        <v>0</v>
      </c>
      <c r="AG107" s="222">
        <f t="shared" ref="AE107:AG135" si="154">AF107+AI107</f>
        <v>0</v>
      </c>
      <c r="AH107" s="222">
        <f t="shared" si="125"/>
        <v>0</v>
      </c>
      <c r="AI107" s="222">
        <f t="shared" si="152"/>
        <v>0</v>
      </c>
      <c r="AJ107" s="291">
        <v>44418</v>
      </c>
      <c r="AL107" s="229">
        <f t="shared" si="153"/>
        <v>0</v>
      </c>
      <c r="AM107" s="222">
        <f t="shared" si="128"/>
        <v>22500000</v>
      </c>
      <c r="AN107" s="292">
        <f t="shared" si="129"/>
        <v>44418</v>
      </c>
      <c r="AQ107" s="280">
        <v>0</v>
      </c>
      <c r="AR107" s="229">
        <f t="shared" si="130"/>
        <v>0</v>
      </c>
      <c r="AS107" s="229">
        <f t="shared" si="131"/>
        <v>0</v>
      </c>
      <c r="AT107" s="229">
        <f t="shared" si="132"/>
        <v>0</v>
      </c>
      <c r="AV107" s="291">
        <v>44418</v>
      </c>
      <c r="AX107" s="280">
        <v>0</v>
      </c>
      <c r="AY107" s="229">
        <f t="shared" si="133"/>
        <v>0</v>
      </c>
      <c r="AZ107" s="229">
        <f t="shared" si="134"/>
        <v>0</v>
      </c>
      <c r="BA107" s="229">
        <f t="shared" si="135"/>
        <v>0</v>
      </c>
      <c r="BC107" s="291">
        <v>44418</v>
      </c>
      <c r="BD107" s="229">
        <v>30000000</v>
      </c>
      <c r="BE107" s="280">
        <v>0.25</v>
      </c>
      <c r="BF107" s="229">
        <f t="shared" si="136"/>
        <v>7500000</v>
      </c>
      <c r="BG107" s="229">
        <f t="shared" si="137"/>
        <v>7500000</v>
      </c>
      <c r="BH107" s="229">
        <f t="shared" si="138"/>
        <v>22500000</v>
      </c>
      <c r="BJ107" s="229">
        <v>30000000</v>
      </c>
      <c r="BK107" s="280">
        <v>0.25</v>
      </c>
      <c r="BL107" s="229">
        <f t="shared" si="139"/>
        <v>7500000</v>
      </c>
      <c r="BM107" s="229">
        <f t="shared" si="140"/>
        <v>15000000</v>
      </c>
      <c r="BN107" s="229">
        <f t="shared" si="141"/>
        <v>15000000</v>
      </c>
    </row>
    <row r="108" spans="1:66" s="287" customFormat="1">
      <c r="A108" s="281"/>
      <c r="B108" s="281">
        <v>37</v>
      </c>
      <c r="C108" s="281" t="s">
        <v>310</v>
      </c>
      <c r="D108" s="294">
        <v>44440</v>
      </c>
      <c r="E108" s="282">
        <v>200</v>
      </c>
      <c r="F108" s="283" t="s">
        <v>275</v>
      </c>
      <c r="G108" s="282">
        <v>47000000</v>
      </c>
      <c r="H108" s="282"/>
      <c r="I108" s="284"/>
      <c r="J108" s="282">
        <f t="shared" si="142"/>
        <v>47000000</v>
      </c>
      <c r="K108" s="282">
        <f t="shared" si="112"/>
        <v>5875000</v>
      </c>
      <c r="L108" s="285">
        <v>0.125</v>
      </c>
      <c r="M108" s="282">
        <f t="shared" si="149"/>
        <v>5875000</v>
      </c>
      <c r="N108" s="284"/>
      <c r="O108" s="282">
        <f t="shared" si="144"/>
        <v>11750000</v>
      </c>
      <c r="P108" s="282">
        <f t="shared" si="145"/>
        <v>35250000</v>
      </c>
      <c r="Q108" s="286"/>
      <c r="R108" s="286">
        <f t="shared" si="113"/>
        <v>47000000</v>
      </c>
      <c r="S108" s="286">
        <f t="shared" si="114"/>
        <v>5875000</v>
      </c>
      <c r="T108" s="286">
        <f t="shared" si="115"/>
        <v>5875000</v>
      </c>
      <c r="U108" s="286">
        <f t="shared" si="146"/>
        <v>41125000</v>
      </c>
      <c r="V108" s="286"/>
      <c r="W108" s="286">
        <f t="shared" si="117"/>
        <v>0</v>
      </c>
      <c r="X108" s="286">
        <f t="shared" si="118"/>
        <v>0</v>
      </c>
      <c r="Y108" s="286">
        <f t="shared" si="147"/>
        <v>0</v>
      </c>
      <c r="Z108" s="286"/>
      <c r="AA108" s="286">
        <f t="shared" si="120"/>
        <v>0</v>
      </c>
      <c r="AB108" s="286">
        <f t="shared" si="151"/>
        <v>0</v>
      </c>
      <c r="AC108" s="286">
        <f t="shared" si="148"/>
        <v>0</v>
      </c>
      <c r="AD108" s="286"/>
      <c r="AE108" s="286">
        <v>0</v>
      </c>
      <c r="AF108" s="286">
        <f t="shared" si="150"/>
        <v>0</v>
      </c>
      <c r="AG108" s="286">
        <f t="shared" si="154"/>
        <v>0</v>
      </c>
      <c r="AH108" s="286">
        <f t="shared" si="125"/>
        <v>0</v>
      </c>
      <c r="AI108" s="286">
        <f t="shared" si="152"/>
        <v>0</v>
      </c>
      <c r="AJ108" s="294">
        <v>44440</v>
      </c>
      <c r="AL108" s="288">
        <f t="shared" si="153"/>
        <v>0</v>
      </c>
      <c r="AM108" s="286">
        <f t="shared" si="128"/>
        <v>35250000</v>
      </c>
      <c r="AN108" s="295">
        <f t="shared" si="129"/>
        <v>44440</v>
      </c>
      <c r="AP108" s="288"/>
      <c r="AQ108" s="289">
        <v>0</v>
      </c>
      <c r="AR108" s="288">
        <f t="shared" si="130"/>
        <v>0</v>
      </c>
      <c r="AS108" s="288">
        <f t="shared" si="131"/>
        <v>0</v>
      </c>
      <c r="AT108" s="288">
        <f t="shared" si="132"/>
        <v>0</v>
      </c>
      <c r="AV108" s="294">
        <v>44440</v>
      </c>
      <c r="AW108" s="288"/>
      <c r="AX108" s="289">
        <v>0</v>
      </c>
      <c r="AY108" s="288">
        <f t="shared" si="133"/>
        <v>0</v>
      </c>
      <c r="AZ108" s="229">
        <f t="shared" si="134"/>
        <v>0</v>
      </c>
      <c r="BA108" s="288">
        <f t="shared" si="135"/>
        <v>0</v>
      </c>
      <c r="BB108" s="288"/>
      <c r="BC108" s="294">
        <v>44440</v>
      </c>
      <c r="BD108" s="288">
        <v>47000000</v>
      </c>
      <c r="BE108" s="280">
        <v>0.25</v>
      </c>
      <c r="BF108" s="288">
        <f t="shared" si="136"/>
        <v>11750000</v>
      </c>
      <c r="BG108" s="229">
        <f t="shared" si="137"/>
        <v>11750000</v>
      </c>
      <c r="BH108" s="288">
        <f t="shared" si="138"/>
        <v>35250000</v>
      </c>
      <c r="BJ108" s="229">
        <v>47000000</v>
      </c>
      <c r="BK108" s="280">
        <v>0.25</v>
      </c>
      <c r="BL108" s="288">
        <f t="shared" si="139"/>
        <v>11750000</v>
      </c>
      <c r="BM108" s="229">
        <f t="shared" si="140"/>
        <v>23500000</v>
      </c>
      <c r="BN108" s="288">
        <f t="shared" si="141"/>
        <v>23500000</v>
      </c>
    </row>
    <row r="109" spans="1:66" s="287" customFormat="1">
      <c r="A109" s="281"/>
      <c r="B109" s="281">
        <v>38</v>
      </c>
      <c r="C109" s="281" t="s">
        <v>311</v>
      </c>
      <c r="D109" s="294">
        <v>44409</v>
      </c>
      <c r="E109" s="282">
        <v>150</v>
      </c>
      <c r="F109" s="283" t="s">
        <v>275</v>
      </c>
      <c r="G109" s="282">
        <v>34800000</v>
      </c>
      <c r="H109" s="282"/>
      <c r="I109" s="284"/>
      <c r="J109" s="282">
        <f t="shared" si="142"/>
        <v>34800000</v>
      </c>
      <c r="K109" s="282">
        <f t="shared" si="112"/>
        <v>4350000</v>
      </c>
      <c r="L109" s="285">
        <v>0.125</v>
      </c>
      <c r="M109" s="282">
        <f t="shared" si="149"/>
        <v>4350000</v>
      </c>
      <c r="N109" s="284"/>
      <c r="O109" s="282">
        <f t="shared" si="144"/>
        <v>8700000</v>
      </c>
      <c r="P109" s="282">
        <f t="shared" si="145"/>
        <v>26100000</v>
      </c>
      <c r="Q109" s="286"/>
      <c r="R109" s="286">
        <f t="shared" si="113"/>
        <v>34800000</v>
      </c>
      <c r="S109" s="286">
        <f t="shared" si="114"/>
        <v>4350000</v>
      </c>
      <c r="T109" s="286">
        <f t="shared" si="115"/>
        <v>4350000</v>
      </c>
      <c r="U109" s="286">
        <f t="shared" si="146"/>
        <v>30450000</v>
      </c>
      <c r="V109" s="286"/>
      <c r="W109" s="286">
        <f t="shared" si="117"/>
        <v>0</v>
      </c>
      <c r="X109" s="286">
        <f t="shared" si="118"/>
        <v>0</v>
      </c>
      <c r="Y109" s="286">
        <f t="shared" si="147"/>
        <v>0</v>
      </c>
      <c r="Z109" s="286"/>
      <c r="AA109" s="286">
        <f t="shared" si="120"/>
        <v>0</v>
      </c>
      <c r="AB109" s="286">
        <f t="shared" si="151"/>
        <v>0</v>
      </c>
      <c r="AC109" s="286">
        <f t="shared" si="148"/>
        <v>0</v>
      </c>
      <c r="AD109" s="286"/>
      <c r="AE109" s="286">
        <v>0</v>
      </c>
      <c r="AF109" s="286">
        <f t="shared" si="150"/>
        <v>0</v>
      </c>
      <c r="AG109" s="286">
        <f t="shared" si="154"/>
        <v>0</v>
      </c>
      <c r="AH109" s="286">
        <f t="shared" si="125"/>
        <v>0</v>
      </c>
      <c r="AI109" s="286">
        <f t="shared" si="152"/>
        <v>0</v>
      </c>
      <c r="AJ109" s="294">
        <v>44409</v>
      </c>
      <c r="AL109" s="288">
        <f t="shared" si="153"/>
        <v>0</v>
      </c>
      <c r="AM109" s="286">
        <f t="shared" si="128"/>
        <v>26100000</v>
      </c>
      <c r="AN109" s="295">
        <f t="shared" si="129"/>
        <v>44409</v>
      </c>
      <c r="AP109" s="288"/>
      <c r="AQ109" s="289">
        <v>0</v>
      </c>
      <c r="AR109" s="288">
        <f t="shared" si="130"/>
        <v>0</v>
      </c>
      <c r="AS109" s="288">
        <f t="shared" si="131"/>
        <v>0</v>
      </c>
      <c r="AT109" s="288">
        <f t="shared" si="132"/>
        <v>0</v>
      </c>
      <c r="AV109" s="294">
        <v>44409</v>
      </c>
      <c r="AW109" s="288"/>
      <c r="AX109" s="289">
        <v>0</v>
      </c>
      <c r="AY109" s="288">
        <f t="shared" si="133"/>
        <v>0</v>
      </c>
      <c r="AZ109" s="229">
        <f t="shared" si="134"/>
        <v>0</v>
      </c>
      <c r="BA109" s="288">
        <f t="shared" si="135"/>
        <v>0</v>
      </c>
      <c r="BB109" s="288"/>
      <c r="BC109" s="294">
        <v>44409</v>
      </c>
      <c r="BD109" s="288">
        <v>34800000</v>
      </c>
      <c r="BE109" s="280">
        <v>0.25</v>
      </c>
      <c r="BF109" s="288">
        <f t="shared" si="136"/>
        <v>8700000</v>
      </c>
      <c r="BG109" s="229">
        <f t="shared" si="137"/>
        <v>8700000</v>
      </c>
      <c r="BH109" s="288">
        <f t="shared" si="138"/>
        <v>26100000</v>
      </c>
      <c r="BJ109" s="229">
        <v>34800000</v>
      </c>
      <c r="BK109" s="280">
        <v>0.25</v>
      </c>
      <c r="BL109" s="288">
        <f t="shared" si="139"/>
        <v>8700000</v>
      </c>
      <c r="BM109" s="229">
        <f t="shared" si="140"/>
        <v>17400000</v>
      </c>
      <c r="BN109" s="288">
        <f t="shared" si="141"/>
        <v>17400000</v>
      </c>
    </row>
    <row r="110" spans="1:66">
      <c r="A110" s="253"/>
      <c r="B110" s="253">
        <v>39</v>
      </c>
      <c r="C110" s="253" t="s">
        <v>306</v>
      </c>
      <c r="D110" s="291">
        <v>44579</v>
      </c>
      <c r="E110" s="256"/>
      <c r="F110" s="237" t="s">
        <v>275</v>
      </c>
      <c r="G110" s="257"/>
      <c r="H110" s="257">
        <v>41250000</v>
      </c>
      <c r="I110" s="264"/>
      <c r="J110" s="257">
        <f t="shared" si="142"/>
        <v>41250000</v>
      </c>
      <c r="K110" s="257">
        <f t="shared" si="112"/>
        <v>0</v>
      </c>
      <c r="L110" s="263">
        <v>0.125</v>
      </c>
      <c r="M110" s="256">
        <f t="shared" si="149"/>
        <v>5156250</v>
      </c>
      <c r="N110" s="264"/>
      <c r="O110" s="257">
        <f t="shared" si="144"/>
        <v>5156250</v>
      </c>
      <c r="P110" s="256">
        <f t="shared" si="145"/>
        <v>36093750</v>
      </c>
      <c r="R110" s="222">
        <f t="shared" si="113"/>
        <v>0</v>
      </c>
      <c r="S110" s="222">
        <f t="shared" si="114"/>
        <v>0</v>
      </c>
      <c r="T110" s="222">
        <f t="shared" si="115"/>
        <v>0</v>
      </c>
      <c r="U110" s="222">
        <f t="shared" si="146"/>
        <v>0</v>
      </c>
      <c r="V110" s="222">
        <f t="shared" si="116"/>
        <v>0</v>
      </c>
      <c r="W110" s="222">
        <f t="shared" si="117"/>
        <v>0</v>
      </c>
      <c r="X110" s="222">
        <f t="shared" si="118"/>
        <v>0</v>
      </c>
      <c r="Y110" s="222">
        <f t="shared" si="147"/>
        <v>0</v>
      </c>
      <c r="Z110" s="222">
        <f t="shared" ref="Z110:Z141" si="155">G110</f>
        <v>0</v>
      </c>
      <c r="AA110" s="222">
        <f t="shared" si="120"/>
        <v>0</v>
      </c>
      <c r="AB110" s="222">
        <f t="shared" si="151"/>
        <v>0</v>
      </c>
      <c r="AC110" s="222">
        <f t="shared" si="148"/>
        <v>0</v>
      </c>
      <c r="AD110" s="222">
        <f t="shared" ref="AD110:AD141" si="156">N110</f>
        <v>0</v>
      </c>
      <c r="AE110" s="222">
        <v>0</v>
      </c>
      <c r="AF110" s="222">
        <f t="shared" si="150"/>
        <v>0</v>
      </c>
      <c r="AG110" s="222">
        <f t="shared" si="154"/>
        <v>0</v>
      </c>
      <c r="AH110" s="222">
        <f t="shared" si="125"/>
        <v>0</v>
      </c>
      <c r="AI110" s="222">
        <f t="shared" si="152"/>
        <v>0</v>
      </c>
      <c r="AJ110" s="291">
        <v>44579</v>
      </c>
      <c r="AL110" s="229">
        <f t="shared" si="153"/>
        <v>0</v>
      </c>
      <c r="AM110" s="222">
        <f t="shared" si="128"/>
        <v>36093750</v>
      </c>
      <c r="AN110" s="292">
        <f t="shared" si="129"/>
        <v>44579</v>
      </c>
      <c r="AP110" s="229">
        <v>0</v>
      </c>
      <c r="AQ110" s="280">
        <v>0</v>
      </c>
      <c r="AR110" s="229">
        <f t="shared" si="130"/>
        <v>0</v>
      </c>
      <c r="AS110" s="229">
        <f t="shared" si="131"/>
        <v>0</v>
      </c>
      <c r="AT110" s="229">
        <f t="shared" si="132"/>
        <v>0</v>
      </c>
      <c r="AV110" s="291">
        <v>44579</v>
      </c>
      <c r="AW110" s="229">
        <v>0</v>
      </c>
      <c r="AX110" s="280">
        <v>0</v>
      </c>
      <c r="AY110" s="229">
        <f t="shared" si="133"/>
        <v>0</v>
      </c>
      <c r="AZ110" s="229">
        <f t="shared" si="134"/>
        <v>0</v>
      </c>
      <c r="BA110" s="229">
        <f t="shared" si="135"/>
        <v>0</v>
      </c>
      <c r="BC110" s="291">
        <v>44579</v>
      </c>
      <c r="BD110" s="229">
        <v>0</v>
      </c>
      <c r="BE110" s="280">
        <v>0</v>
      </c>
      <c r="BF110" s="229">
        <f t="shared" si="136"/>
        <v>0</v>
      </c>
      <c r="BG110" s="229">
        <f t="shared" si="137"/>
        <v>0</v>
      </c>
      <c r="BH110" s="229">
        <f t="shared" si="138"/>
        <v>0</v>
      </c>
      <c r="BJ110" s="229">
        <v>41250000</v>
      </c>
      <c r="BK110" s="280">
        <v>0.125</v>
      </c>
      <c r="BL110" s="229">
        <f t="shared" si="139"/>
        <v>5156250</v>
      </c>
      <c r="BM110" s="229">
        <f t="shared" si="140"/>
        <v>5156250</v>
      </c>
      <c r="BN110" s="229">
        <f t="shared" si="141"/>
        <v>36093750</v>
      </c>
    </row>
    <row r="111" spans="1:66">
      <c r="A111" s="253"/>
      <c r="B111" s="253">
        <v>40</v>
      </c>
      <c r="C111" s="253" t="s">
        <v>312</v>
      </c>
      <c r="D111" s="291">
        <v>44579</v>
      </c>
      <c r="E111" s="256"/>
      <c r="F111" s="237" t="s">
        <v>275</v>
      </c>
      <c r="G111" s="257"/>
      <c r="H111" s="257">
        <v>57600000</v>
      </c>
      <c r="I111" s="264"/>
      <c r="J111" s="257">
        <f t="shared" si="142"/>
        <v>57600000</v>
      </c>
      <c r="K111" s="257">
        <f t="shared" si="112"/>
        <v>0</v>
      </c>
      <c r="L111" s="263">
        <v>0.125</v>
      </c>
      <c r="M111" s="256">
        <f t="shared" si="149"/>
        <v>7200000</v>
      </c>
      <c r="N111" s="264"/>
      <c r="O111" s="257">
        <f t="shared" si="144"/>
        <v>7200000</v>
      </c>
      <c r="P111" s="256">
        <f t="shared" si="145"/>
        <v>50400000</v>
      </c>
      <c r="R111" s="222">
        <f t="shared" si="113"/>
        <v>0</v>
      </c>
      <c r="S111" s="222">
        <f t="shared" si="114"/>
        <v>0</v>
      </c>
      <c r="T111" s="222">
        <f t="shared" si="115"/>
        <v>0</v>
      </c>
      <c r="U111" s="222">
        <f t="shared" si="146"/>
        <v>0</v>
      </c>
      <c r="V111" s="222">
        <f t="shared" si="116"/>
        <v>0</v>
      </c>
      <c r="W111" s="222">
        <f t="shared" si="117"/>
        <v>0</v>
      </c>
      <c r="X111" s="222">
        <f t="shared" si="118"/>
        <v>0</v>
      </c>
      <c r="Y111" s="222">
        <f t="shared" si="147"/>
        <v>0</v>
      </c>
      <c r="Z111" s="222">
        <f t="shared" si="155"/>
        <v>0</v>
      </c>
      <c r="AA111" s="222">
        <f t="shared" si="120"/>
        <v>0</v>
      </c>
      <c r="AB111" s="222">
        <f t="shared" si="151"/>
        <v>0</v>
      </c>
      <c r="AC111" s="222">
        <f t="shared" si="148"/>
        <v>0</v>
      </c>
      <c r="AD111" s="222">
        <f t="shared" si="156"/>
        <v>0</v>
      </c>
      <c r="AE111" s="222">
        <v>0</v>
      </c>
      <c r="AF111" s="222">
        <f t="shared" si="150"/>
        <v>0</v>
      </c>
      <c r="AG111" s="222">
        <f t="shared" si="154"/>
        <v>0</v>
      </c>
      <c r="AH111" s="222">
        <f t="shared" si="125"/>
        <v>0</v>
      </c>
      <c r="AI111" s="222">
        <f t="shared" si="152"/>
        <v>0</v>
      </c>
      <c r="AJ111" s="291">
        <v>44579</v>
      </c>
      <c r="AL111" s="229">
        <f t="shared" si="153"/>
        <v>0</v>
      </c>
      <c r="AM111" s="222">
        <f t="shared" si="128"/>
        <v>50400000</v>
      </c>
      <c r="AN111" s="292">
        <f t="shared" si="129"/>
        <v>44579</v>
      </c>
      <c r="AP111" s="229">
        <v>0</v>
      </c>
      <c r="AQ111" s="280">
        <v>0</v>
      </c>
      <c r="AR111" s="229">
        <f t="shared" si="130"/>
        <v>0</v>
      </c>
      <c r="AS111" s="229">
        <f t="shared" si="131"/>
        <v>0</v>
      </c>
      <c r="AT111" s="229">
        <f t="shared" si="132"/>
        <v>0</v>
      </c>
      <c r="AV111" s="291">
        <v>44579</v>
      </c>
      <c r="AW111" s="229">
        <v>0</v>
      </c>
      <c r="AX111" s="280">
        <v>0</v>
      </c>
      <c r="AY111" s="229">
        <f t="shared" si="133"/>
        <v>0</v>
      </c>
      <c r="AZ111" s="229">
        <f t="shared" si="134"/>
        <v>0</v>
      </c>
      <c r="BA111" s="229">
        <f t="shared" si="135"/>
        <v>0</v>
      </c>
      <c r="BC111" s="291">
        <v>44579</v>
      </c>
      <c r="BD111" s="229">
        <v>0</v>
      </c>
      <c r="BE111" s="280">
        <v>0</v>
      </c>
      <c r="BF111" s="229">
        <f t="shared" si="136"/>
        <v>0</v>
      </c>
      <c r="BG111" s="229">
        <f t="shared" si="137"/>
        <v>0</v>
      </c>
      <c r="BH111" s="229">
        <f t="shared" si="138"/>
        <v>0</v>
      </c>
      <c r="BJ111" s="229">
        <v>57600000</v>
      </c>
      <c r="BK111" s="280">
        <v>0.125</v>
      </c>
      <c r="BL111" s="229">
        <f t="shared" si="139"/>
        <v>7200000</v>
      </c>
      <c r="BM111" s="229">
        <f t="shared" si="140"/>
        <v>7200000</v>
      </c>
      <c r="BN111" s="229">
        <f t="shared" si="141"/>
        <v>50400000</v>
      </c>
    </row>
    <row r="112" spans="1:66">
      <c r="A112" s="253"/>
      <c r="B112" s="253">
        <v>41</v>
      </c>
      <c r="C112" s="253" t="s">
        <v>313</v>
      </c>
      <c r="D112" s="291">
        <v>44619</v>
      </c>
      <c r="E112" s="256"/>
      <c r="F112" s="237" t="s">
        <v>275</v>
      </c>
      <c r="G112" s="257"/>
      <c r="H112" s="257">
        <v>34400000</v>
      </c>
      <c r="I112" s="264"/>
      <c r="J112" s="257">
        <f t="shared" si="142"/>
        <v>34400000</v>
      </c>
      <c r="K112" s="257">
        <f t="shared" si="112"/>
        <v>0</v>
      </c>
      <c r="L112" s="263">
        <v>0.125</v>
      </c>
      <c r="M112" s="256">
        <f t="shared" si="149"/>
        <v>4300000</v>
      </c>
      <c r="N112" s="264"/>
      <c r="O112" s="257">
        <f t="shared" si="144"/>
        <v>4300000</v>
      </c>
      <c r="P112" s="256">
        <f t="shared" si="145"/>
        <v>30100000</v>
      </c>
      <c r="R112" s="222">
        <f t="shared" si="113"/>
        <v>0</v>
      </c>
      <c r="S112" s="222">
        <f t="shared" si="114"/>
        <v>0</v>
      </c>
      <c r="T112" s="222">
        <f t="shared" si="115"/>
        <v>0</v>
      </c>
      <c r="U112" s="222">
        <f t="shared" si="146"/>
        <v>0</v>
      </c>
      <c r="V112" s="222">
        <f t="shared" si="116"/>
        <v>0</v>
      </c>
      <c r="W112" s="222">
        <f t="shared" si="117"/>
        <v>0</v>
      </c>
      <c r="X112" s="222">
        <f t="shared" si="118"/>
        <v>0</v>
      </c>
      <c r="Y112" s="222">
        <f t="shared" si="147"/>
        <v>0</v>
      </c>
      <c r="Z112" s="222">
        <f t="shared" si="155"/>
        <v>0</v>
      </c>
      <c r="AA112" s="222">
        <f t="shared" si="120"/>
        <v>0</v>
      </c>
      <c r="AB112" s="222">
        <f t="shared" si="151"/>
        <v>0</v>
      </c>
      <c r="AC112" s="222">
        <f t="shared" si="148"/>
        <v>0</v>
      </c>
      <c r="AD112" s="222">
        <f t="shared" si="156"/>
        <v>0</v>
      </c>
      <c r="AE112" s="222">
        <v>0</v>
      </c>
      <c r="AF112" s="222">
        <f t="shared" si="150"/>
        <v>0</v>
      </c>
      <c r="AG112" s="222">
        <f t="shared" si="154"/>
        <v>0</v>
      </c>
      <c r="AH112" s="222">
        <f t="shared" si="125"/>
        <v>0</v>
      </c>
      <c r="AI112" s="222">
        <f t="shared" si="152"/>
        <v>0</v>
      </c>
      <c r="AJ112" s="291">
        <v>44619</v>
      </c>
      <c r="AL112" s="229">
        <f t="shared" si="153"/>
        <v>0</v>
      </c>
      <c r="AM112" s="222">
        <f t="shared" si="128"/>
        <v>30100000</v>
      </c>
      <c r="AN112" s="292">
        <f t="shared" si="129"/>
        <v>44619</v>
      </c>
      <c r="AP112" s="229">
        <v>0</v>
      </c>
      <c r="AQ112" s="280">
        <v>0</v>
      </c>
      <c r="AR112" s="229">
        <f t="shared" si="130"/>
        <v>0</v>
      </c>
      <c r="AS112" s="229">
        <f t="shared" si="131"/>
        <v>0</v>
      </c>
      <c r="AT112" s="229">
        <f t="shared" si="132"/>
        <v>0</v>
      </c>
      <c r="AV112" s="291">
        <v>44619</v>
      </c>
      <c r="AW112" s="229">
        <v>0</v>
      </c>
      <c r="AX112" s="280">
        <v>0</v>
      </c>
      <c r="AY112" s="229">
        <f t="shared" si="133"/>
        <v>0</v>
      </c>
      <c r="AZ112" s="229">
        <f t="shared" si="134"/>
        <v>0</v>
      </c>
      <c r="BA112" s="229">
        <f t="shared" si="135"/>
        <v>0</v>
      </c>
      <c r="BC112" s="291">
        <v>44619</v>
      </c>
      <c r="BD112" s="229">
        <v>0</v>
      </c>
      <c r="BE112" s="280">
        <v>0</v>
      </c>
      <c r="BF112" s="229">
        <f t="shared" si="136"/>
        <v>0</v>
      </c>
      <c r="BG112" s="229">
        <f t="shared" si="137"/>
        <v>0</v>
      </c>
      <c r="BH112" s="229">
        <f t="shared" si="138"/>
        <v>0</v>
      </c>
      <c r="BJ112" s="229">
        <v>34400000</v>
      </c>
      <c r="BK112" s="280">
        <v>0.125</v>
      </c>
      <c r="BL112" s="229">
        <f t="shared" si="139"/>
        <v>4300000</v>
      </c>
      <c r="BM112" s="229">
        <f t="shared" si="140"/>
        <v>4300000</v>
      </c>
      <c r="BN112" s="229">
        <f t="shared" si="141"/>
        <v>30100000</v>
      </c>
    </row>
    <row r="113" spans="1:66">
      <c r="A113" s="253"/>
      <c r="B113" s="253">
        <v>42</v>
      </c>
      <c r="C113" s="253" t="s">
        <v>314</v>
      </c>
      <c r="D113" s="291">
        <v>44628</v>
      </c>
      <c r="E113" s="256"/>
      <c r="F113" s="237" t="s">
        <v>275</v>
      </c>
      <c r="G113" s="257"/>
      <c r="H113" s="257">
        <v>22350000</v>
      </c>
      <c r="I113" s="264"/>
      <c r="J113" s="257">
        <f t="shared" si="142"/>
        <v>22350000</v>
      </c>
      <c r="K113" s="257">
        <f t="shared" si="112"/>
        <v>0</v>
      </c>
      <c r="L113" s="263">
        <v>0.125</v>
      </c>
      <c r="M113" s="256">
        <f t="shared" si="149"/>
        <v>2793750</v>
      </c>
      <c r="N113" s="264"/>
      <c r="O113" s="257">
        <f t="shared" si="144"/>
        <v>2793750</v>
      </c>
      <c r="P113" s="256">
        <f t="shared" si="145"/>
        <v>19556250</v>
      </c>
      <c r="R113" s="222">
        <f t="shared" si="113"/>
        <v>0</v>
      </c>
      <c r="S113" s="222">
        <f t="shared" si="114"/>
        <v>0</v>
      </c>
      <c r="T113" s="222">
        <f t="shared" si="115"/>
        <v>0</v>
      </c>
      <c r="U113" s="222">
        <f t="shared" si="146"/>
        <v>0</v>
      </c>
      <c r="V113" s="222">
        <f t="shared" si="116"/>
        <v>0</v>
      </c>
      <c r="W113" s="222">
        <f t="shared" si="117"/>
        <v>0</v>
      </c>
      <c r="X113" s="222">
        <f t="shared" si="118"/>
        <v>0</v>
      </c>
      <c r="Y113" s="222">
        <f t="shared" si="147"/>
        <v>0</v>
      </c>
      <c r="Z113" s="222">
        <f t="shared" si="155"/>
        <v>0</v>
      </c>
      <c r="AA113" s="222">
        <f t="shared" si="120"/>
        <v>0</v>
      </c>
      <c r="AB113" s="222">
        <f t="shared" si="151"/>
        <v>0</v>
      </c>
      <c r="AC113" s="222">
        <f t="shared" si="148"/>
        <v>0</v>
      </c>
      <c r="AD113" s="222">
        <f t="shared" si="156"/>
        <v>0</v>
      </c>
      <c r="AE113" s="222">
        <v>0</v>
      </c>
      <c r="AF113" s="222">
        <f t="shared" si="150"/>
        <v>0</v>
      </c>
      <c r="AG113" s="222">
        <f t="shared" si="154"/>
        <v>0</v>
      </c>
      <c r="AH113" s="222">
        <f t="shared" si="125"/>
        <v>0</v>
      </c>
      <c r="AI113" s="222">
        <f t="shared" si="152"/>
        <v>0</v>
      </c>
      <c r="AJ113" s="291">
        <v>44628</v>
      </c>
      <c r="AL113" s="229">
        <f t="shared" si="153"/>
        <v>0</v>
      </c>
      <c r="AM113" s="222">
        <f t="shared" si="128"/>
        <v>19556250</v>
      </c>
      <c r="AN113" s="292">
        <f t="shared" si="129"/>
        <v>44628</v>
      </c>
      <c r="AP113" s="229">
        <v>0</v>
      </c>
      <c r="AQ113" s="280">
        <v>0</v>
      </c>
      <c r="AR113" s="229">
        <f t="shared" si="130"/>
        <v>0</v>
      </c>
      <c r="AS113" s="229">
        <f t="shared" si="131"/>
        <v>0</v>
      </c>
      <c r="AT113" s="229">
        <f t="shared" si="132"/>
        <v>0</v>
      </c>
      <c r="AV113" s="291">
        <v>44628</v>
      </c>
      <c r="AW113" s="229">
        <v>0</v>
      </c>
      <c r="AX113" s="280">
        <v>0</v>
      </c>
      <c r="AY113" s="229">
        <f t="shared" si="133"/>
        <v>0</v>
      </c>
      <c r="AZ113" s="229">
        <f t="shared" si="134"/>
        <v>0</v>
      </c>
      <c r="BA113" s="229">
        <f t="shared" si="135"/>
        <v>0</v>
      </c>
      <c r="BC113" s="291">
        <v>44628</v>
      </c>
      <c r="BD113" s="229">
        <v>0</v>
      </c>
      <c r="BE113" s="280">
        <v>0</v>
      </c>
      <c r="BF113" s="229">
        <f t="shared" si="136"/>
        <v>0</v>
      </c>
      <c r="BG113" s="229">
        <f t="shared" si="137"/>
        <v>0</v>
      </c>
      <c r="BH113" s="229">
        <f t="shared" si="138"/>
        <v>0</v>
      </c>
      <c r="BJ113" s="229">
        <v>22350000</v>
      </c>
      <c r="BK113" s="280">
        <v>0.125</v>
      </c>
      <c r="BL113" s="229">
        <f t="shared" si="139"/>
        <v>2793750</v>
      </c>
      <c r="BM113" s="229">
        <f t="shared" si="140"/>
        <v>2793750</v>
      </c>
      <c r="BN113" s="229">
        <f t="shared" si="141"/>
        <v>19556250</v>
      </c>
    </row>
    <row r="114" spans="1:66">
      <c r="A114" s="253"/>
      <c r="B114" s="253">
        <v>43</v>
      </c>
      <c r="C114" s="253" t="s">
        <v>315</v>
      </c>
      <c r="D114" s="291">
        <v>44628</v>
      </c>
      <c r="E114" s="256"/>
      <c r="F114" s="237" t="s">
        <v>275</v>
      </c>
      <c r="G114" s="257"/>
      <c r="H114" s="257">
        <v>15400000</v>
      </c>
      <c r="I114" s="264"/>
      <c r="J114" s="257">
        <f t="shared" si="142"/>
        <v>15400000</v>
      </c>
      <c r="K114" s="257">
        <f t="shared" si="112"/>
        <v>0</v>
      </c>
      <c r="L114" s="263">
        <v>0.125</v>
      </c>
      <c r="M114" s="256">
        <f t="shared" si="149"/>
        <v>1925000</v>
      </c>
      <c r="N114" s="264"/>
      <c r="O114" s="257">
        <f t="shared" si="144"/>
        <v>1925000</v>
      </c>
      <c r="P114" s="256">
        <f t="shared" si="145"/>
        <v>13475000</v>
      </c>
      <c r="R114" s="222">
        <f t="shared" si="113"/>
        <v>0</v>
      </c>
      <c r="S114" s="222">
        <f t="shared" si="114"/>
        <v>0</v>
      </c>
      <c r="T114" s="222">
        <f t="shared" si="115"/>
        <v>0</v>
      </c>
      <c r="U114" s="222">
        <f t="shared" si="146"/>
        <v>0</v>
      </c>
      <c r="V114" s="222">
        <f t="shared" si="116"/>
        <v>0</v>
      </c>
      <c r="W114" s="222">
        <f t="shared" si="117"/>
        <v>0</v>
      </c>
      <c r="X114" s="222">
        <f t="shared" si="118"/>
        <v>0</v>
      </c>
      <c r="Y114" s="222">
        <f t="shared" si="147"/>
        <v>0</v>
      </c>
      <c r="Z114" s="222">
        <f t="shared" si="155"/>
        <v>0</v>
      </c>
      <c r="AA114" s="222">
        <f t="shared" si="120"/>
        <v>0</v>
      </c>
      <c r="AB114" s="222">
        <f t="shared" si="151"/>
        <v>0</v>
      </c>
      <c r="AC114" s="222">
        <f t="shared" si="148"/>
        <v>0</v>
      </c>
      <c r="AD114" s="222">
        <f t="shared" si="156"/>
        <v>0</v>
      </c>
      <c r="AE114" s="222">
        <v>0</v>
      </c>
      <c r="AF114" s="222">
        <f t="shared" si="150"/>
        <v>0</v>
      </c>
      <c r="AG114" s="222">
        <f t="shared" si="154"/>
        <v>0</v>
      </c>
      <c r="AH114" s="222">
        <f t="shared" si="125"/>
        <v>0</v>
      </c>
      <c r="AI114" s="222">
        <f t="shared" si="152"/>
        <v>0</v>
      </c>
      <c r="AJ114" s="291">
        <v>44628</v>
      </c>
      <c r="AL114" s="229">
        <f t="shared" si="153"/>
        <v>0</v>
      </c>
      <c r="AM114" s="222">
        <f t="shared" si="128"/>
        <v>13475000</v>
      </c>
      <c r="AN114" s="292">
        <f t="shared" si="129"/>
        <v>44628</v>
      </c>
      <c r="AP114" s="229">
        <v>0</v>
      </c>
      <c r="AQ114" s="280">
        <v>0</v>
      </c>
      <c r="AR114" s="229">
        <f t="shared" si="130"/>
        <v>0</v>
      </c>
      <c r="AS114" s="229">
        <f t="shared" si="131"/>
        <v>0</v>
      </c>
      <c r="AT114" s="229">
        <f t="shared" si="132"/>
        <v>0</v>
      </c>
      <c r="AV114" s="291">
        <v>44628</v>
      </c>
      <c r="AW114" s="229">
        <v>0</v>
      </c>
      <c r="AX114" s="280">
        <v>0</v>
      </c>
      <c r="AY114" s="229">
        <f t="shared" si="133"/>
        <v>0</v>
      </c>
      <c r="AZ114" s="229">
        <f t="shared" si="134"/>
        <v>0</v>
      </c>
      <c r="BA114" s="229">
        <f t="shared" si="135"/>
        <v>0</v>
      </c>
      <c r="BC114" s="291">
        <v>44628</v>
      </c>
      <c r="BD114" s="229">
        <v>0</v>
      </c>
      <c r="BE114" s="280">
        <v>0</v>
      </c>
      <c r="BF114" s="229">
        <f t="shared" si="136"/>
        <v>0</v>
      </c>
      <c r="BG114" s="229">
        <f t="shared" si="137"/>
        <v>0</v>
      </c>
      <c r="BH114" s="229">
        <f t="shared" si="138"/>
        <v>0</v>
      </c>
      <c r="BJ114" s="288">
        <v>15400000</v>
      </c>
      <c r="BK114" s="280">
        <v>0.125</v>
      </c>
      <c r="BL114" s="229">
        <f t="shared" si="139"/>
        <v>1925000</v>
      </c>
      <c r="BM114" s="229">
        <f t="shared" si="140"/>
        <v>1925000</v>
      </c>
      <c r="BN114" s="229">
        <f t="shared" si="141"/>
        <v>13475000</v>
      </c>
    </row>
    <row r="115" spans="1:66">
      <c r="A115" s="253"/>
      <c r="B115" s="253">
        <v>44</v>
      </c>
      <c r="C115" s="253" t="s">
        <v>312</v>
      </c>
      <c r="D115" s="291">
        <v>44628</v>
      </c>
      <c r="E115" s="256"/>
      <c r="F115" s="237" t="s">
        <v>275</v>
      </c>
      <c r="G115" s="257"/>
      <c r="H115" s="257">
        <v>13000000</v>
      </c>
      <c r="I115" s="264"/>
      <c r="J115" s="257">
        <f t="shared" si="142"/>
        <v>13000000</v>
      </c>
      <c r="K115" s="257">
        <f t="shared" si="112"/>
        <v>0</v>
      </c>
      <c r="L115" s="263">
        <v>0.125</v>
      </c>
      <c r="M115" s="256">
        <f t="shared" si="149"/>
        <v>1625000</v>
      </c>
      <c r="N115" s="264"/>
      <c r="O115" s="257">
        <f t="shared" si="144"/>
        <v>1625000</v>
      </c>
      <c r="P115" s="256">
        <f t="shared" si="145"/>
        <v>11375000</v>
      </c>
      <c r="R115" s="222">
        <f t="shared" si="113"/>
        <v>0</v>
      </c>
      <c r="S115" s="222">
        <f t="shared" si="114"/>
        <v>0</v>
      </c>
      <c r="T115" s="222">
        <f t="shared" si="115"/>
        <v>0</v>
      </c>
      <c r="U115" s="222">
        <f t="shared" si="146"/>
        <v>0</v>
      </c>
      <c r="V115" s="222">
        <f t="shared" si="116"/>
        <v>0</v>
      </c>
      <c r="W115" s="222">
        <f t="shared" si="117"/>
        <v>0</v>
      </c>
      <c r="X115" s="222">
        <f t="shared" si="118"/>
        <v>0</v>
      </c>
      <c r="Y115" s="222">
        <f t="shared" si="147"/>
        <v>0</v>
      </c>
      <c r="Z115" s="222">
        <f t="shared" si="155"/>
        <v>0</v>
      </c>
      <c r="AA115" s="222">
        <f t="shared" si="120"/>
        <v>0</v>
      </c>
      <c r="AB115" s="222">
        <f t="shared" si="151"/>
        <v>0</v>
      </c>
      <c r="AC115" s="222">
        <f t="shared" si="148"/>
        <v>0</v>
      </c>
      <c r="AD115" s="222">
        <f t="shared" si="156"/>
        <v>0</v>
      </c>
      <c r="AE115" s="222">
        <v>0</v>
      </c>
      <c r="AF115" s="222">
        <f t="shared" si="150"/>
        <v>0</v>
      </c>
      <c r="AG115" s="222">
        <f t="shared" si="154"/>
        <v>0</v>
      </c>
      <c r="AH115" s="222">
        <f t="shared" si="125"/>
        <v>0</v>
      </c>
      <c r="AI115" s="222">
        <f t="shared" si="152"/>
        <v>0</v>
      </c>
      <c r="AJ115" s="291">
        <v>44628</v>
      </c>
      <c r="AL115" s="229">
        <f t="shared" si="153"/>
        <v>0</v>
      </c>
      <c r="AM115" s="222">
        <f t="shared" si="128"/>
        <v>11375000</v>
      </c>
      <c r="AN115" s="292">
        <f t="shared" si="129"/>
        <v>44628</v>
      </c>
      <c r="AP115" s="229">
        <v>0</v>
      </c>
      <c r="AQ115" s="280">
        <v>0</v>
      </c>
      <c r="AR115" s="229">
        <f t="shared" si="130"/>
        <v>0</v>
      </c>
      <c r="AS115" s="229">
        <f t="shared" si="131"/>
        <v>0</v>
      </c>
      <c r="AT115" s="229">
        <f t="shared" si="132"/>
        <v>0</v>
      </c>
      <c r="AV115" s="291">
        <v>44628</v>
      </c>
      <c r="AW115" s="229">
        <v>0</v>
      </c>
      <c r="AX115" s="280">
        <v>0</v>
      </c>
      <c r="AY115" s="229">
        <f t="shared" si="133"/>
        <v>0</v>
      </c>
      <c r="AZ115" s="229">
        <f t="shared" si="134"/>
        <v>0</v>
      </c>
      <c r="BA115" s="229">
        <f t="shared" si="135"/>
        <v>0</v>
      </c>
      <c r="BC115" s="291">
        <v>44628</v>
      </c>
      <c r="BD115" s="229">
        <v>0</v>
      </c>
      <c r="BE115" s="280">
        <v>0</v>
      </c>
      <c r="BF115" s="229">
        <f t="shared" si="136"/>
        <v>0</v>
      </c>
      <c r="BG115" s="229">
        <f t="shared" si="137"/>
        <v>0</v>
      </c>
      <c r="BH115" s="229">
        <f t="shared" si="138"/>
        <v>0</v>
      </c>
      <c r="BJ115" s="288">
        <v>13000000</v>
      </c>
      <c r="BK115" s="280">
        <v>0.125</v>
      </c>
      <c r="BL115" s="229">
        <f t="shared" si="139"/>
        <v>1625000</v>
      </c>
      <c r="BM115" s="229">
        <f t="shared" si="140"/>
        <v>1625000</v>
      </c>
      <c r="BN115" s="229">
        <f t="shared" si="141"/>
        <v>11375000</v>
      </c>
    </row>
    <row r="116" spans="1:66">
      <c r="A116" s="253"/>
      <c r="B116" s="253">
        <v>46</v>
      </c>
      <c r="C116" s="253" t="s">
        <v>312</v>
      </c>
      <c r="D116" s="291">
        <v>44669</v>
      </c>
      <c r="E116" s="256"/>
      <c r="F116" s="237" t="s">
        <v>275</v>
      </c>
      <c r="G116" s="257"/>
      <c r="H116" s="257">
        <v>13000000</v>
      </c>
      <c r="I116" s="264"/>
      <c r="J116" s="257">
        <f t="shared" si="142"/>
        <v>13000000</v>
      </c>
      <c r="K116" s="257">
        <f t="shared" si="112"/>
        <v>0</v>
      </c>
      <c r="L116" s="263">
        <v>0.125</v>
      </c>
      <c r="M116" s="256">
        <f t="shared" si="149"/>
        <v>1625000</v>
      </c>
      <c r="N116" s="264"/>
      <c r="O116" s="257">
        <f t="shared" si="144"/>
        <v>1625000</v>
      </c>
      <c r="P116" s="256">
        <f t="shared" si="145"/>
        <v>11375000</v>
      </c>
      <c r="R116" s="222">
        <f t="shared" si="113"/>
        <v>0</v>
      </c>
      <c r="S116" s="222">
        <f t="shared" si="114"/>
        <v>0</v>
      </c>
      <c r="T116" s="222">
        <f t="shared" si="115"/>
        <v>0</v>
      </c>
      <c r="U116" s="222">
        <f t="shared" si="146"/>
        <v>0</v>
      </c>
      <c r="V116" s="222">
        <f t="shared" si="116"/>
        <v>0</v>
      </c>
      <c r="W116" s="222">
        <f t="shared" si="117"/>
        <v>0</v>
      </c>
      <c r="X116" s="222">
        <f t="shared" si="118"/>
        <v>0</v>
      </c>
      <c r="Y116" s="222">
        <f t="shared" si="147"/>
        <v>0</v>
      </c>
      <c r="Z116" s="222">
        <f t="shared" si="155"/>
        <v>0</v>
      </c>
      <c r="AA116" s="222">
        <f t="shared" si="120"/>
        <v>0</v>
      </c>
      <c r="AB116" s="222">
        <f t="shared" si="151"/>
        <v>0</v>
      </c>
      <c r="AC116" s="222">
        <f t="shared" si="148"/>
        <v>0</v>
      </c>
      <c r="AD116" s="222">
        <f t="shared" si="156"/>
        <v>0</v>
      </c>
      <c r="AE116" s="222">
        <v>0</v>
      </c>
      <c r="AF116" s="222">
        <f t="shared" si="150"/>
        <v>0</v>
      </c>
      <c r="AG116" s="222">
        <f t="shared" si="154"/>
        <v>0</v>
      </c>
      <c r="AH116" s="222">
        <f t="shared" si="125"/>
        <v>0</v>
      </c>
      <c r="AI116" s="222">
        <f t="shared" si="152"/>
        <v>0</v>
      </c>
      <c r="AJ116" s="291">
        <v>44669</v>
      </c>
      <c r="AL116" s="229">
        <f t="shared" si="153"/>
        <v>0</v>
      </c>
      <c r="AM116" s="222">
        <f t="shared" si="128"/>
        <v>11375000</v>
      </c>
      <c r="AN116" s="292">
        <f t="shared" si="129"/>
        <v>44669</v>
      </c>
      <c r="AP116" s="229">
        <v>0</v>
      </c>
      <c r="AQ116" s="280">
        <v>0</v>
      </c>
      <c r="AR116" s="229">
        <f t="shared" si="130"/>
        <v>0</v>
      </c>
      <c r="AS116" s="229">
        <f t="shared" si="131"/>
        <v>0</v>
      </c>
      <c r="AT116" s="229">
        <f t="shared" si="132"/>
        <v>0</v>
      </c>
      <c r="AV116" s="291">
        <v>44669</v>
      </c>
      <c r="AW116" s="229">
        <v>0</v>
      </c>
      <c r="AX116" s="280">
        <v>0</v>
      </c>
      <c r="AY116" s="229">
        <f t="shared" si="133"/>
        <v>0</v>
      </c>
      <c r="AZ116" s="229">
        <f t="shared" si="134"/>
        <v>0</v>
      </c>
      <c r="BA116" s="229">
        <f t="shared" si="135"/>
        <v>0</v>
      </c>
      <c r="BC116" s="291">
        <v>44669</v>
      </c>
      <c r="BD116" s="229">
        <v>0</v>
      </c>
      <c r="BE116" s="280">
        <v>0</v>
      </c>
      <c r="BF116" s="229">
        <f t="shared" si="136"/>
        <v>0</v>
      </c>
      <c r="BG116" s="229">
        <f t="shared" si="137"/>
        <v>0</v>
      </c>
      <c r="BH116" s="229">
        <f t="shared" si="138"/>
        <v>0</v>
      </c>
      <c r="BJ116" s="229">
        <v>13000000</v>
      </c>
      <c r="BK116" s="280">
        <v>0.125</v>
      </c>
      <c r="BL116" s="229">
        <f t="shared" si="139"/>
        <v>1625000</v>
      </c>
      <c r="BM116" s="229">
        <f t="shared" si="140"/>
        <v>1625000</v>
      </c>
      <c r="BN116" s="229">
        <f t="shared" si="141"/>
        <v>11375000</v>
      </c>
    </row>
    <row r="117" spans="1:66">
      <c r="A117" s="253"/>
      <c r="B117" s="253">
        <v>47</v>
      </c>
      <c r="C117" s="253" t="s">
        <v>306</v>
      </c>
      <c r="D117" s="291">
        <v>44669</v>
      </c>
      <c r="E117" s="256"/>
      <c r="F117" s="237" t="s">
        <v>275</v>
      </c>
      <c r="G117" s="257"/>
      <c r="H117" s="257">
        <v>15400000</v>
      </c>
      <c r="I117" s="264"/>
      <c r="J117" s="257">
        <f t="shared" si="142"/>
        <v>15400000</v>
      </c>
      <c r="K117" s="257">
        <f t="shared" si="112"/>
        <v>0</v>
      </c>
      <c r="L117" s="263">
        <v>0.125</v>
      </c>
      <c r="M117" s="256">
        <f t="shared" si="149"/>
        <v>1925000</v>
      </c>
      <c r="N117" s="264"/>
      <c r="O117" s="257">
        <f t="shared" si="144"/>
        <v>1925000</v>
      </c>
      <c r="P117" s="256">
        <f t="shared" si="145"/>
        <v>13475000</v>
      </c>
      <c r="R117" s="222">
        <f t="shared" si="113"/>
        <v>0</v>
      </c>
      <c r="S117" s="222">
        <f t="shared" si="114"/>
        <v>0</v>
      </c>
      <c r="T117" s="222">
        <f t="shared" si="115"/>
        <v>0</v>
      </c>
      <c r="U117" s="222">
        <f t="shared" si="146"/>
        <v>0</v>
      </c>
      <c r="V117" s="222">
        <f t="shared" si="116"/>
        <v>0</v>
      </c>
      <c r="W117" s="222">
        <f t="shared" si="117"/>
        <v>0</v>
      </c>
      <c r="X117" s="222">
        <f t="shared" si="118"/>
        <v>0</v>
      </c>
      <c r="Y117" s="222">
        <f t="shared" si="147"/>
        <v>0</v>
      </c>
      <c r="Z117" s="222">
        <f t="shared" si="155"/>
        <v>0</v>
      </c>
      <c r="AA117" s="222">
        <f t="shared" si="120"/>
        <v>0</v>
      </c>
      <c r="AB117" s="222">
        <f t="shared" si="151"/>
        <v>0</v>
      </c>
      <c r="AC117" s="222">
        <f t="shared" si="148"/>
        <v>0</v>
      </c>
      <c r="AD117" s="222">
        <f t="shared" si="156"/>
        <v>0</v>
      </c>
      <c r="AE117" s="222">
        <v>0</v>
      </c>
      <c r="AF117" s="222">
        <f t="shared" si="150"/>
        <v>0</v>
      </c>
      <c r="AG117" s="222">
        <f t="shared" si="154"/>
        <v>0</v>
      </c>
      <c r="AH117" s="222">
        <f t="shared" si="125"/>
        <v>0</v>
      </c>
      <c r="AI117" s="222">
        <f t="shared" si="152"/>
        <v>0</v>
      </c>
      <c r="AJ117" s="291">
        <v>44669</v>
      </c>
      <c r="AL117" s="229">
        <f t="shared" si="153"/>
        <v>0</v>
      </c>
      <c r="AM117" s="222">
        <f t="shared" si="128"/>
        <v>13475000</v>
      </c>
      <c r="AN117" s="292">
        <f t="shared" si="129"/>
        <v>44669</v>
      </c>
      <c r="AP117" s="229">
        <v>0</v>
      </c>
      <c r="AQ117" s="280">
        <v>0</v>
      </c>
      <c r="AR117" s="229">
        <f t="shared" si="130"/>
        <v>0</v>
      </c>
      <c r="AS117" s="229">
        <f t="shared" si="131"/>
        <v>0</v>
      </c>
      <c r="AT117" s="229">
        <f t="shared" si="132"/>
        <v>0</v>
      </c>
      <c r="AV117" s="291">
        <v>44669</v>
      </c>
      <c r="AW117" s="229">
        <v>0</v>
      </c>
      <c r="AX117" s="280">
        <v>0</v>
      </c>
      <c r="AY117" s="229">
        <f t="shared" si="133"/>
        <v>0</v>
      </c>
      <c r="AZ117" s="229">
        <f t="shared" si="134"/>
        <v>0</v>
      </c>
      <c r="BA117" s="229">
        <f t="shared" si="135"/>
        <v>0</v>
      </c>
      <c r="BC117" s="291">
        <v>44669</v>
      </c>
      <c r="BD117" s="229">
        <v>0</v>
      </c>
      <c r="BE117" s="280">
        <v>0</v>
      </c>
      <c r="BF117" s="229">
        <f t="shared" si="136"/>
        <v>0</v>
      </c>
      <c r="BG117" s="229">
        <f t="shared" si="137"/>
        <v>0</v>
      </c>
      <c r="BH117" s="229">
        <f t="shared" si="138"/>
        <v>0</v>
      </c>
      <c r="BJ117" s="229">
        <v>15400000</v>
      </c>
      <c r="BK117" s="280">
        <v>0.125</v>
      </c>
      <c r="BL117" s="229">
        <f t="shared" si="139"/>
        <v>1925000</v>
      </c>
      <c r="BM117" s="229">
        <f t="shared" si="140"/>
        <v>1925000</v>
      </c>
      <c r="BN117" s="229">
        <f t="shared" si="141"/>
        <v>13475000</v>
      </c>
    </row>
    <row r="118" spans="1:66">
      <c r="A118" s="253"/>
      <c r="B118" s="253">
        <v>48</v>
      </c>
      <c r="C118" s="253" t="s">
        <v>312</v>
      </c>
      <c r="D118" s="291">
        <v>44669</v>
      </c>
      <c r="E118" s="256"/>
      <c r="F118" s="237" t="s">
        <v>275</v>
      </c>
      <c r="G118" s="257"/>
      <c r="H118" s="257">
        <v>13000000</v>
      </c>
      <c r="I118" s="264"/>
      <c r="J118" s="257">
        <f t="shared" si="142"/>
        <v>13000000</v>
      </c>
      <c r="K118" s="257">
        <f t="shared" si="112"/>
        <v>0</v>
      </c>
      <c r="L118" s="263">
        <v>0.125</v>
      </c>
      <c r="M118" s="256">
        <f t="shared" si="149"/>
        <v>1625000</v>
      </c>
      <c r="N118" s="264"/>
      <c r="O118" s="257">
        <f t="shared" si="144"/>
        <v>1625000</v>
      </c>
      <c r="P118" s="256">
        <f t="shared" si="145"/>
        <v>11375000</v>
      </c>
      <c r="R118" s="222">
        <f t="shared" si="113"/>
        <v>0</v>
      </c>
      <c r="S118" s="222">
        <f t="shared" si="114"/>
        <v>0</v>
      </c>
      <c r="T118" s="222">
        <f t="shared" si="115"/>
        <v>0</v>
      </c>
      <c r="U118" s="222">
        <f t="shared" si="146"/>
        <v>0</v>
      </c>
      <c r="V118" s="222">
        <f t="shared" si="116"/>
        <v>0</v>
      </c>
      <c r="W118" s="222">
        <f t="shared" si="117"/>
        <v>0</v>
      </c>
      <c r="X118" s="222">
        <f t="shared" si="118"/>
        <v>0</v>
      </c>
      <c r="Y118" s="222">
        <f t="shared" si="147"/>
        <v>0</v>
      </c>
      <c r="Z118" s="222">
        <f t="shared" si="155"/>
        <v>0</v>
      </c>
      <c r="AA118" s="222">
        <f t="shared" si="120"/>
        <v>0</v>
      </c>
      <c r="AB118" s="222">
        <f t="shared" si="151"/>
        <v>0</v>
      </c>
      <c r="AC118" s="222">
        <f t="shared" si="148"/>
        <v>0</v>
      </c>
      <c r="AD118" s="222">
        <f t="shared" si="156"/>
        <v>0</v>
      </c>
      <c r="AE118" s="222">
        <v>0</v>
      </c>
      <c r="AF118" s="222">
        <f t="shared" si="150"/>
        <v>0</v>
      </c>
      <c r="AG118" s="222">
        <f t="shared" si="154"/>
        <v>0</v>
      </c>
      <c r="AH118" s="222">
        <f t="shared" si="125"/>
        <v>0</v>
      </c>
      <c r="AI118" s="222">
        <f t="shared" si="152"/>
        <v>0</v>
      </c>
      <c r="AJ118" s="291">
        <v>44669</v>
      </c>
      <c r="AL118" s="229">
        <f t="shared" si="153"/>
        <v>0</v>
      </c>
      <c r="AM118" s="222">
        <f t="shared" si="128"/>
        <v>11375000</v>
      </c>
      <c r="AN118" s="292">
        <f t="shared" si="129"/>
        <v>44669</v>
      </c>
      <c r="AP118" s="229">
        <v>0</v>
      </c>
      <c r="AQ118" s="280">
        <v>0</v>
      </c>
      <c r="AR118" s="229">
        <f t="shared" si="130"/>
        <v>0</v>
      </c>
      <c r="AS118" s="229">
        <f t="shared" si="131"/>
        <v>0</v>
      </c>
      <c r="AT118" s="229">
        <f t="shared" si="132"/>
        <v>0</v>
      </c>
      <c r="AV118" s="291">
        <v>44669</v>
      </c>
      <c r="AW118" s="229">
        <v>0</v>
      </c>
      <c r="AX118" s="280">
        <v>0</v>
      </c>
      <c r="AY118" s="229">
        <f t="shared" si="133"/>
        <v>0</v>
      </c>
      <c r="AZ118" s="229">
        <f t="shared" si="134"/>
        <v>0</v>
      </c>
      <c r="BA118" s="229">
        <f t="shared" si="135"/>
        <v>0</v>
      </c>
      <c r="BC118" s="291">
        <v>44669</v>
      </c>
      <c r="BD118" s="229">
        <v>0</v>
      </c>
      <c r="BE118" s="280">
        <v>0</v>
      </c>
      <c r="BF118" s="229">
        <f t="shared" si="136"/>
        <v>0</v>
      </c>
      <c r="BG118" s="229">
        <f t="shared" si="137"/>
        <v>0</v>
      </c>
      <c r="BH118" s="229">
        <f t="shared" si="138"/>
        <v>0</v>
      </c>
      <c r="BJ118" s="229">
        <v>13000000</v>
      </c>
      <c r="BK118" s="280">
        <v>0.125</v>
      </c>
      <c r="BL118" s="229">
        <f t="shared" si="139"/>
        <v>1625000</v>
      </c>
      <c r="BM118" s="229">
        <f t="shared" si="140"/>
        <v>1625000</v>
      </c>
      <c r="BN118" s="229">
        <f t="shared" si="141"/>
        <v>11375000</v>
      </c>
    </row>
    <row r="119" spans="1:66">
      <c r="A119" s="253"/>
      <c r="B119" s="253">
        <v>49</v>
      </c>
      <c r="C119" s="253" t="s">
        <v>300</v>
      </c>
      <c r="D119" s="291">
        <v>44741</v>
      </c>
      <c r="E119" s="256"/>
      <c r="F119" s="237" t="s">
        <v>275</v>
      </c>
      <c r="G119" s="257"/>
      <c r="H119" s="257">
        <v>3850000</v>
      </c>
      <c r="I119" s="264"/>
      <c r="J119" s="257">
        <f t="shared" si="142"/>
        <v>3850000</v>
      </c>
      <c r="K119" s="257">
        <f t="shared" si="112"/>
        <v>0</v>
      </c>
      <c r="L119" s="263">
        <v>0.125</v>
      </c>
      <c r="M119" s="256">
        <f t="shared" si="149"/>
        <v>481250</v>
      </c>
      <c r="N119" s="264"/>
      <c r="O119" s="257">
        <f t="shared" si="144"/>
        <v>481250</v>
      </c>
      <c r="P119" s="256">
        <f t="shared" si="145"/>
        <v>3368750</v>
      </c>
      <c r="R119" s="222">
        <f t="shared" si="113"/>
        <v>0</v>
      </c>
      <c r="S119" s="222">
        <f t="shared" si="114"/>
        <v>0</v>
      </c>
      <c r="T119" s="222">
        <f t="shared" si="115"/>
        <v>0</v>
      </c>
      <c r="U119" s="222">
        <f t="shared" si="146"/>
        <v>0</v>
      </c>
      <c r="V119" s="222">
        <f t="shared" si="116"/>
        <v>0</v>
      </c>
      <c r="W119" s="222">
        <f t="shared" si="117"/>
        <v>0</v>
      </c>
      <c r="X119" s="222">
        <f t="shared" si="118"/>
        <v>0</v>
      </c>
      <c r="Y119" s="222">
        <f t="shared" si="147"/>
        <v>0</v>
      </c>
      <c r="Z119" s="222">
        <f t="shared" si="155"/>
        <v>0</v>
      </c>
      <c r="AA119" s="222">
        <f t="shared" si="120"/>
        <v>0</v>
      </c>
      <c r="AB119" s="222">
        <f t="shared" si="151"/>
        <v>0</v>
      </c>
      <c r="AC119" s="222">
        <f t="shared" si="148"/>
        <v>0</v>
      </c>
      <c r="AD119" s="222">
        <f t="shared" si="156"/>
        <v>0</v>
      </c>
      <c r="AE119" s="222">
        <v>0</v>
      </c>
      <c r="AF119" s="222">
        <f t="shared" si="150"/>
        <v>0</v>
      </c>
      <c r="AG119" s="222">
        <f t="shared" si="154"/>
        <v>0</v>
      </c>
      <c r="AH119" s="222">
        <f t="shared" si="125"/>
        <v>0</v>
      </c>
      <c r="AI119" s="222">
        <f t="shared" si="152"/>
        <v>0</v>
      </c>
      <c r="AJ119" s="291">
        <v>44741</v>
      </c>
      <c r="AL119" s="229">
        <f t="shared" si="153"/>
        <v>0</v>
      </c>
      <c r="AM119" s="222">
        <f t="shared" si="128"/>
        <v>3368750</v>
      </c>
      <c r="AN119" s="292">
        <f t="shared" si="129"/>
        <v>44741</v>
      </c>
      <c r="AP119" s="229">
        <v>0</v>
      </c>
      <c r="AQ119" s="280">
        <v>0</v>
      </c>
      <c r="AR119" s="229">
        <f t="shared" si="130"/>
        <v>0</v>
      </c>
      <c r="AS119" s="229">
        <f t="shared" si="131"/>
        <v>0</v>
      </c>
      <c r="AT119" s="229">
        <f t="shared" si="132"/>
        <v>0</v>
      </c>
      <c r="AV119" s="291">
        <v>44741</v>
      </c>
      <c r="AW119" s="229">
        <v>0</v>
      </c>
      <c r="AX119" s="280">
        <v>0</v>
      </c>
      <c r="AY119" s="229">
        <f t="shared" si="133"/>
        <v>0</v>
      </c>
      <c r="AZ119" s="229">
        <f t="shared" si="134"/>
        <v>0</v>
      </c>
      <c r="BA119" s="229">
        <f t="shared" si="135"/>
        <v>0</v>
      </c>
      <c r="BC119" s="291">
        <v>44741</v>
      </c>
      <c r="BD119" s="229">
        <v>0</v>
      </c>
      <c r="BE119" s="280">
        <v>0</v>
      </c>
      <c r="BF119" s="229">
        <f t="shared" si="136"/>
        <v>0</v>
      </c>
      <c r="BG119" s="229">
        <f t="shared" si="137"/>
        <v>0</v>
      </c>
      <c r="BH119" s="229">
        <f t="shared" si="138"/>
        <v>0</v>
      </c>
      <c r="BJ119" s="229">
        <v>3850000</v>
      </c>
      <c r="BK119" s="280">
        <v>0.125</v>
      </c>
      <c r="BL119" s="229">
        <f t="shared" si="139"/>
        <v>481250</v>
      </c>
      <c r="BM119" s="229">
        <f t="shared" si="140"/>
        <v>481250</v>
      </c>
      <c r="BN119" s="229">
        <f t="shared" si="141"/>
        <v>3368750</v>
      </c>
    </row>
    <row r="120" spans="1:66" s="287" customFormat="1">
      <c r="A120" s="281"/>
      <c r="B120" s="281">
        <v>50</v>
      </c>
      <c r="C120" s="281" t="s">
        <v>316</v>
      </c>
      <c r="D120" s="296" t="s">
        <v>317</v>
      </c>
      <c r="E120" s="282"/>
      <c r="F120" s="283" t="s">
        <v>275</v>
      </c>
      <c r="G120" s="282"/>
      <c r="H120" s="282">
        <v>62500000</v>
      </c>
      <c r="I120" s="284"/>
      <c r="J120" s="282">
        <f t="shared" si="142"/>
        <v>62500000</v>
      </c>
      <c r="K120" s="282">
        <f t="shared" si="112"/>
        <v>0</v>
      </c>
      <c r="L120" s="285">
        <v>0.125</v>
      </c>
      <c r="M120" s="282">
        <f t="shared" si="149"/>
        <v>7812500</v>
      </c>
      <c r="N120" s="284"/>
      <c r="O120" s="282">
        <f t="shared" si="144"/>
        <v>7812500</v>
      </c>
      <c r="P120" s="282">
        <f t="shared" si="145"/>
        <v>54687500</v>
      </c>
      <c r="Q120" s="286"/>
      <c r="R120" s="286">
        <f t="shared" si="113"/>
        <v>0</v>
      </c>
      <c r="S120" s="286">
        <f t="shared" si="114"/>
        <v>0</v>
      </c>
      <c r="T120" s="286">
        <f t="shared" si="115"/>
        <v>0</v>
      </c>
      <c r="U120" s="286">
        <f t="shared" si="146"/>
        <v>0</v>
      </c>
      <c r="V120" s="286">
        <f t="shared" si="116"/>
        <v>0</v>
      </c>
      <c r="W120" s="286">
        <f t="shared" si="117"/>
        <v>0</v>
      </c>
      <c r="X120" s="286">
        <f t="shared" si="118"/>
        <v>0</v>
      </c>
      <c r="Y120" s="286">
        <f t="shared" si="147"/>
        <v>0</v>
      </c>
      <c r="Z120" s="286">
        <f t="shared" si="155"/>
        <v>0</v>
      </c>
      <c r="AA120" s="286">
        <f t="shared" si="120"/>
        <v>0</v>
      </c>
      <c r="AB120" s="286">
        <f t="shared" si="151"/>
        <v>0</v>
      </c>
      <c r="AC120" s="286">
        <f t="shared" si="148"/>
        <v>0</v>
      </c>
      <c r="AD120" s="286">
        <f t="shared" si="156"/>
        <v>0</v>
      </c>
      <c r="AE120" s="286">
        <v>0</v>
      </c>
      <c r="AF120" s="286">
        <f t="shared" si="150"/>
        <v>0</v>
      </c>
      <c r="AG120" s="286">
        <f t="shared" si="154"/>
        <v>0</v>
      </c>
      <c r="AH120" s="286">
        <f t="shared" si="125"/>
        <v>0</v>
      </c>
      <c r="AI120" s="286">
        <f t="shared" si="152"/>
        <v>0</v>
      </c>
      <c r="AJ120" s="296" t="s">
        <v>317</v>
      </c>
      <c r="AL120" s="288">
        <f t="shared" si="153"/>
        <v>0</v>
      </c>
      <c r="AM120" s="286">
        <f t="shared" si="128"/>
        <v>54687500</v>
      </c>
      <c r="AN120" s="295" t="str">
        <f t="shared" si="129"/>
        <v>2022</v>
      </c>
      <c r="AP120" s="288">
        <v>0</v>
      </c>
      <c r="AQ120" s="280">
        <v>0</v>
      </c>
      <c r="AR120" s="288">
        <f t="shared" si="130"/>
        <v>0</v>
      </c>
      <c r="AS120" s="288">
        <f t="shared" si="131"/>
        <v>0</v>
      </c>
      <c r="AT120" s="288">
        <f t="shared" si="132"/>
        <v>0</v>
      </c>
      <c r="AV120" s="296" t="s">
        <v>317</v>
      </c>
      <c r="AW120" s="288">
        <v>0</v>
      </c>
      <c r="AX120" s="280">
        <v>0</v>
      </c>
      <c r="AY120" s="288">
        <f t="shared" si="133"/>
        <v>0</v>
      </c>
      <c r="AZ120" s="229">
        <f t="shared" si="134"/>
        <v>0</v>
      </c>
      <c r="BA120" s="288">
        <f t="shared" si="135"/>
        <v>0</v>
      </c>
      <c r="BB120" s="288"/>
      <c r="BC120" s="296" t="s">
        <v>317</v>
      </c>
      <c r="BD120" s="288">
        <v>0</v>
      </c>
      <c r="BE120" s="280">
        <v>0</v>
      </c>
      <c r="BF120" s="288">
        <f t="shared" si="136"/>
        <v>0</v>
      </c>
      <c r="BG120" s="229">
        <f t="shared" si="137"/>
        <v>0</v>
      </c>
      <c r="BH120" s="288">
        <f t="shared" si="138"/>
        <v>0</v>
      </c>
      <c r="BJ120" s="229">
        <v>62500000</v>
      </c>
      <c r="BK120" s="280">
        <v>0.25</v>
      </c>
      <c r="BL120" s="288">
        <f t="shared" si="139"/>
        <v>15625000</v>
      </c>
      <c r="BM120" s="229">
        <f t="shared" si="140"/>
        <v>15625000</v>
      </c>
      <c r="BN120" s="288">
        <f t="shared" si="141"/>
        <v>46875000</v>
      </c>
    </row>
    <row r="121" spans="1:66" s="287" customFormat="1">
      <c r="A121" s="281"/>
      <c r="B121" s="281">
        <v>51</v>
      </c>
      <c r="C121" s="281" t="s">
        <v>318</v>
      </c>
      <c r="D121" s="296" t="s">
        <v>317</v>
      </c>
      <c r="E121" s="282"/>
      <c r="F121" s="283" t="s">
        <v>275</v>
      </c>
      <c r="G121" s="282"/>
      <c r="H121" s="282">
        <v>23800000</v>
      </c>
      <c r="I121" s="284"/>
      <c r="J121" s="282">
        <f t="shared" si="142"/>
        <v>23800000</v>
      </c>
      <c r="K121" s="282">
        <f t="shared" si="112"/>
        <v>0</v>
      </c>
      <c r="L121" s="285">
        <v>0.125</v>
      </c>
      <c r="M121" s="282">
        <f t="shared" si="149"/>
        <v>2975000</v>
      </c>
      <c r="N121" s="284"/>
      <c r="O121" s="282">
        <f t="shared" si="144"/>
        <v>2975000</v>
      </c>
      <c r="P121" s="282">
        <f t="shared" si="145"/>
        <v>20825000</v>
      </c>
      <c r="Q121" s="286"/>
      <c r="R121" s="286">
        <f t="shared" si="113"/>
        <v>0</v>
      </c>
      <c r="S121" s="286">
        <f t="shared" si="114"/>
        <v>0</v>
      </c>
      <c r="T121" s="286">
        <f t="shared" si="115"/>
        <v>0</v>
      </c>
      <c r="U121" s="286">
        <f t="shared" si="146"/>
        <v>0</v>
      </c>
      <c r="V121" s="286">
        <f t="shared" si="116"/>
        <v>0</v>
      </c>
      <c r="W121" s="286">
        <f t="shared" si="117"/>
        <v>0</v>
      </c>
      <c r="X121" s="286">
        <f t="shared" si="118"/>
        <v>0</v>
      </c>
      <c r="Y121" s="286">
        <f t="shared" si="147"/>
        <v>0</v>
      </c>
      <c r="Z121" s="286">
        <f t="shared" si="155"/>
        <v>0</v>
      </c>
      <c r="AA121" s="286">
        <f t="shared" si="120"/>
        <v>0</v>
      </c>
      <c r="AB121" s="286">
        <f t="shared" si="151"/>
        <v>0</v>
      </c>
      <c r="AC121" s="286">
        <f t="shared" si="148"/>
        <v>0</v>
      </c>
      <c r="AD121" s="286">
        <f t="shared" si="156"/>
        <v>0</v>
      </c>
      <c r="AE121" s="286">
        <v>0</v>
      </c>
      <c r="AF121" s="286">
        <f t="shared" si="150"/>
        <v>0</v>
      </c>
      <c r="AG121" s="286">
        <f t="shared" si="154"/>
        <v>0</v>
      </c>
      <c r="AH121" s="286">
        <f t="shared" si="125"/>
        <v>0</v>
      </c>
      <c r="AI121" s="286">
        <f t="shared" si="152"/>
        <v>0</v>
      </c>
      <c r="AJ121" s="296" t="s">
        <v>317</v>
      </c>
      <c r="AL121" s="288">
        <f t="shared" si="153"/>
        <v>0</v>
      </c>
      <c r="AM121" s="286">
        <f t="shared" si="128"/>
        <v>20825000</v>
      </c>
      <c r="AN121" s="295" t="str">
        <f t="shared" si="129"/>
        <v>2022</v>
      </c>
      <c r="AP121" s="288">
        <v>0</v>
      </c>
      <c r="AQ121" s="280">
        <v>0</v>
      </c>
      <c r="AR121" s="288">
        <f t="shared" si="130"/>
        <v>0</v>
      </c>
      <c r="AS121" s="288">
        <f t="shared" si="131"/>
        <v>0</v>
      </c>
      <c r="AT121" s="288">
        <f t="shared" si="132"/>
        <v>0</v>
      </c>
      <c r="AV121" s="296" t="s">
        <v>317</v>
      </c>
      <c r="AW121" s="288">
        <v>0</v>
      </c>
      <c r="AX121" s="280">
        <v>0</v>
      </c>
      <c r="AY121" s="288">
        <f t="shared" si="133"/>
        <v>0</v>
      </c>
      <c r="AZ121" s="229">
        <f t="shared" si="134"/>
        <v>0</v>
      </c>
      <c r="BA121" s="288">
        <f t="shared" si="135"/>
        <v>0</v>
      </c>
      <c r="BB121" s="288"/>
      <c r="BC121" s="296" t="s">
        <v>317</v>
      </c>
      <c r="BD121" s="288">
        <v>0</v>
      </c>
      <c r="BE121" s="280">
        <v>0</v>
      </c>
      <c r="BF121" s="288">
        <f t="shared" si="136"/>
        <v>0</v>
      </c>
      <c r="BG121" s="229">
        <f t="shared" si="137"/>
        <v>0</v>
      </c>
      <c r="BH121" s="288">
        <f t="shared" si="138"/>
        <v>0</v>
      </c>
      <c r="BJ121" s="229">
        <v>23800000</v>
      </c>
      <c r="BK121" s="280">
        <v>0.25</v>
      </c>
      <c r="BL121" s="288">
        <f t="shared" si="139"/>
        <v>5950000</v>
      </c>
      <c r="BM121" s="229">
        <f t="shared" si="140"/>
        <v>5950000</v>
      </c>
      <c r="BN121" s="288">
        <f t="shared" si="141"/>
        <v>17850000</v>
      </c>
    </row>
    <row r="122" spans="1:66">
      <c r="A122" s="253"/>
      <c r="B122" s="253">
        <v>45</v>
      </c>
      <c r="C122" s="253" t="s">
        <v>319</v>
      </c>
      <c r="D122" s="291">
        <v>44715</v>
      </c>
      <c r="E122" s="256"/>
      <c r="F122" s="237" t="s">
        <v>275</v>
      </c>
      <c r="G122" s="257"/>
      <c r="H122" s="257">
        <v>3000000</v>
      </c>
      <c r="I122" s="264"/>
      <c r="J122" s="257">
        <f>G122+H122-I122</f>
        <v>3000000</v>
      </c>
      <c r="K122" s="257">
        <f t="shared" si="112"/>
        <v>0</v>
      </c>
      <c r="L122" s="263">
        <v>0.125</v>
      </c>
      <c r="M122" s="256">
        <f>J122*L122</f>
        <v>375000</v>
      </c>
      <c r="N122" s="264"/>
      <c r="O122" s="257">
        <f>K122+M122</f>
        <v>375000</v>
      </c>
      <c r="P122" s="256">
        <f>J122-O122</f>
        <v>2625000</v>
      </c>
      <c r="R122" s="222">
        <f t="shared" si="113"/>
        <v>0</v>
      </c>
      <c r="S122" s="222">
        <f t="shared" si="114"/>
        <v>0</v>
      </c>
      <c r="T122" s="222">
        <f t="shared" si="115"/>
        <v>0</v>
      </c>
      <c r="U122" s="222">
        <f t="shared" si="146"/>
        <v>0</v>
      </c>
      <c r="V122" s="222">
        <f t="shared" si="116"/>
        <v>0</v>
      </c>
      <c r="W122" s="222">
        <f t="shared" si="117"/>
        <v>0</v>
      </c>
      <c r="X122" s="222">
        <f t="shared" si="118"/>
        <v>0</v>
      </c>
      <c r="Y122" s="222">
        <f t="shared" si="147"/>
        <v>0</v>
      </c>
      <c r="Z122" s="222">
        <f t="shared" si="155"/>
        <v>0</v>
      </c>
      <c r="AA122" s="222">
        <f t="shared" si="120"/>
        <v>0</v>
      </c>
      <c r="AB122" s="222">
        <f t="shared" si="151"/>
        <v>0</v>
      </c>
      <c r="AC122" s="222">
        <f t="shared" si="148"/>
        <v>0</v>
      </c>
      <c r="AD122" s="222">
        <f t="shared" si="156"/>
        <v>0</v>
      </c>
      <c r="AE122" s="222">
        <v>0</v>
      </c>
      <c r="AF122" s="222">
        <f t="shared" si="150"/>
        <v>0</v>
      </c>
      <c r="AG122" s="222">
        <f t="shared" si="154"/>
        <v>0</v>
      </c>
      <c r="AH122" s="222">
        <f t="shared" si="125"/>
        <v>0</v>
      </c>
      <c r="AI122" s="222">
        <f t="shared" si="152"/>
        <v>0</v>
      </c>
      <c r="AJ122" s="291">
        <v>44715</v>
      </c>
      <c r="AL122" s="229">
        <f t="shared" si="153"/>
        <v>0</v>
      </c>
      <c r="AM122" s="222">
        <f t="shared" si="128"/>
        <v>2625000</v>
      </c>
      <c r="AN122" s="292">
        <f t="shared" si="129"/>
        <v>44715</v>
      </c>
      <c r="AP122" s="229">
        <v>0</v>
      </c>
      <c r="AQ122" s="280">
        <v>0</v>
      </c>
      <c r="AR122" s="229">
        <f t="shared" si="130"/>
        <v>0</v>
      </c>
      <c r="AS122" s="229">
        <f t="shared" si="131"/>
        <v>0</v>
      </c>
      <c r="AT122" s="229">
        <f t="shared" si="132"/>
        <v>0</v>
      </c>
      <c r="AV122" s="291">
        <v>44715</v>
      </c>
      <c r="AW122" s="229">
        <v>0</v>
      </c>
      <c r="AX122" s="280">
        <v>0</v>
      </c>
      <c r="AY122" s="229">
        <f t="shared" si="133"/>
        <v>0</v>
      </c>
      <c r="AZ122" s="229">
        <f t="shared" si="134"/>
        <v>0</v>
      </c>
      <c r="BA122" s="229">
        <f t="shared" si="135"/>
        <v>0</v>
      </c>
      <c r="BC122" s="291">
        <v>44715</v>
      </c>
      <c r="BD122" s="229">
        <v>0</v>
      </c>
      <c r="BE122" s="280">
        <v>0</v>
      </c>
      <c r="BF122" s="229">
        <f t="shared" si="136"/>
        <v>0</v>
      </c>
      <c r="BG122" s="229">
        <f t="shared" si="137"/>
        <v>0</v>
      </c>
      <c r="BH122" s="229">
        <f t="shared" si="138"/>
        <v>0</v>
      </c>
      <c r="BJ122" s="229">
        <v>3000000</v>
      </c>
      <c r="BK122" s="280">
        <v>0.25</v>
      </c>
      <c r="BL122" s="229">
        <f t="shared" si="139"/>
        <v>750000</v>
      </c>
      <c r="BM122" s="229">
        <f t="shared" si="140"/>
        <v>750000</v>
      </c>
      <c r="BN122" s="229">
        <f t="shared" si="141"/>
        <v>2250000</v>
      </c>
    </row>
    <row r="123" spans="1:66">
      <c r="A123" s="253"/>
      <c r="B123" s="253">
        <v>52</v>
      </c>
      <c r="C123" s="253" t="s">
        <v>301</v>
      </c>
      <c r="D123" s="291">
        <v>44719</v>
      </c>
      <c r="E123" s="256"/>
      <c r="F123" s="237" t="s">
        <v>275</v>
      </c>
      <c r="G123" s="257"/>
      <c r="H123" s="257">
        <v>7000000</v>
      </c>
      <c r="I123" s="264"/>
      <c r="J123" s="257">
        <f t="shared" si="142"/>
        <v>7000000</v>
      </c>
      <c r="K123" s="257">
        <f t="shared" si="112"/>
        <v>0</v>
      </c>
      <c r="L123" s="263">
        <v>0.125</v>
      </c>
      <c r="M123" s="256">
        <f t="shared" si="149"/>
        <v>875000</v>
      </c>
      <c r="N123" s="264"/>
      <c r="O123" s="257">
        <f t="shared" si="144"/>
        <v>875000</v>
      </c>
      <c r="P123" s="256">
        <f t="shared" si="145"/>
        <v>6125000</v>
      </c>
      <c r="R123" s="222">
        <f t="shared" si="113"/>
        <v>0</v>
      </c>
      <c r="S123" s="222">
        <f t="shared" si="114"/>
        <v>0</v>
      </c>
      <c r="T123" s="222">
        <f t="shared" si="115"/>
        <v>0</v>
      </c>
      <c r="U123" s="222">
        <f t="shared" si="146"/>
        <v>0</v>
      </c>
      <c r="V123" s="222">
        <f t="shared" si="116"/>
        <v>0</v>
      </c>
      <c r="W123" s="222">
        <f t="shared" si="117"/>
        <v>0</v>
      </c>
      <c r="X123" s="222">
        <f t="shared" si="118"/>
        <v>0</v>
      </c>
      <c r="Y123" s="222">
        <f t="shared" si="147"/>
        <v>0</v>
      </c>
      <c r="Z123" s="222">
        <f t="shared" si="155"/>
        <v>0</v>
      </c>
      <c r="AA123" s="222">
        <f t="shared" si="120"/>
        <v>0</v>
      </c>
      <c r="AB123" s="222">
        <f t="shared" si="151"/>
        <v>0</v>
      </c>
      <c r="AC123" s="222">
        <f t="shared" si="148"/>
        <v>0</v>
      </c>
      <c r="AD123" s="222">
        <f t="shared" si="156"/>
        <v>0</v>
      </c>
      <c r="AE123" s="222">
        <f t="shared" si="154"/>
        <v>0</v>
      </c>
      <c r="AF123" s="222">
        <f t="shared" si="150"/>
        <v>0</v>
      </c>
      <c r="AG123" s="222">
        <f t="shared" si="154"/>
        <v>0</v>
      </c>
      <c r="AH123" s="222">
        <f t="shared" si="125"/>
        <v>0</v>
      </c>
      <c r="AI123" s="222">
        <f t="shared" si="152"/>
        <v>0</v>
      </c>
      <c r="AJ123" s="291">
        <v>44719</v>
      </c>
      <c r="AL123" s="229">
        <f t="shared" si="153"/>
        <v>0</v>
      </c>
      <c r="AM123" s="222">
        <f t="shared" si="128"/>
        <v>6125000</v>
      </c>
      <c r="AN123" s="292">
        <f t="shared" si="129"/>
        <v>44719</v>
      </c>
      <c r="AP123" s="229">
        <v>0</v>
      </c>
      <c r="AQ123" s="280">
        <v>0</v>
      </c>
      <c r="AR123" s="229">
        <f t="shared" si="130"/>
        <v>0</v>
      </c>
      <c r="AS123" s="229">
        <f t="shared" si="131"/>
        <v>0</v>
      </c>
      <c r="AT123" s="229">
        <f t="shared" si="132"/>
        <v>0</v>
      </c>
      <c r="AV123" s="291">
        <v>44719</v>
      </c>
      <c r="AW123" s="229">
        <v>0</v>
      </c>
      <c r="AX123" s="280">
        <v>0</v>
      </c>
      <c r="AY123" s="229">
        <f t="shared" si="133"/>
        <v>0</v>
      </c>
      <c r="AZ123" s="229">
        <f t="shared" si="134"/>
        <v>0</v>
      </c>
      <c r="BA123" s="229">
        <f t="shared" si="135"/>
        <v>0</v>
      </c>
      <c r="BC123" s="291">
        <v>44719</v>
      </c>
      <c r="BD123" s="229">
        <v>0</v>
      </c>
      <c r="BE123" s="280">
        <v>0</v>
      </c>
      <c r="BF123" s="229">
        <f t="shared" si="136"/>
        <v>0</v>
      </c>
      <c r="BG123" s="229">
        <f t="shared" si="137"/>
        <v>0</v>
      </c>
      <c r="BH123" s="229">
        <f t="shared" si="138"/>
        <v>0</v>
      </c>
      <c r="BJ123" s="229">
        <v>7000000</v>
      </c>
      <c r="BK123" s="280">
        <v>0.25</v>
      </c>
      <c r="BL123" s="229">
        <f t="shared" si="139"/>
        <v>1750000</v>
      </c>
      <c r="BM123" s="229">
        <f t="shared" si="140"/>
        <v>1750000</v>
      </c>
      <c r="BN123" s="229">
        <f t="shared" si="141"/>
        <v>5250000</v>
      </c>
    </row>
    <row r="124" spans="1:66" s="287" customFormat="1">
      <c r="A124" s="281"/>
      <c r="B124" s="281">
        <v>53</v>
      </c>
      <c r="C124" s="281" t="s">
        <v>320</v>
      </c>
      <c r="D124" s="296" t="s">
        <v>317</v>
      </c>
      <c r="E124" s="282"/>
      <c r="F124" s="283" t="s">
        <v>275</v>
      </c>
      <c r="G124" s="282"/>
      <c r="H124" s="282">
        <v>12000000</v>
      </c>
      <c r="I124" s="284"/>
      <c r="J124" s="282">
        <f t="shared" si="142"/>
        <v>12000000</v>
      </c>
      <c r="K124" s="282">
        <f t="shared" si="112"/>
        <v>0</v>
      </c>
      <c r="L124" s="285">
        <v>0.125</v>
      </c>
      <c r="M124" s="282">
        <f t="shared" si="149"/>
        <v>1500000</v>
      </c>
      <c r="N124" s="284"/>
      <c r="O124" s="282">
        <f t="shared" si="144"/>
        <v>1500000</v>
      </c>
      <c r="P124" s="282">
        <f t="shared" si="145"/>
        <v>10500000</v>
      </c>
      <c r="Q124" s="286"/>
      <c r="R124" s="286">
        <f t="shared" si="113"/>
        <v>0</v>
      </c>
      <c r="S124" s="286">
        <f t="shared" si="114"/>
        <v>0</v>
      </c>
      <c r="T124" s="286">
        <f t="shared" si="115"/>
        <v>0</v>
      </c>
      <c r="U124" s="286">
        <f t="shared" si="146"/>
        <v>0</v>
      </c>
      <c r="V124" s="286">
        <f t="shared" si="116"/>
        <v>0</v>
      </c>
      <c r="W124" s="286">
        <f t="shared" si="117"/>
        <v>0</v>
      </c>
      <c r="X124" s="286">
        <f t="shared" si="118"/>
        <v>0</v>
      </c>
      <c r="Y124" s="286">
        <f t="shared" si="147"/>
        <v>0</v>
      </c>
      <c r="Z124" s="286">
        <f t="shared" si="155"/>
        <v>0</v>
      </c>
      <c r="AA124" s="286">
        <f t="shared" si="120"/>
        <v>0</v>
      </c>
      <c r="AB124" s="286">
        <f t="shared" si="151"/>
        <v>0</v>
      </c>
      <c r="AC124" s="286">
        <f t="shared" si="148"/>
        <v>0</v>
      </c>
      <c r="AD124" s="286">
        <f t="shared" si="156"/>
        <v>0</v>
      </c>
      <c r="AE124" s="286">
        <f t="shared" si="154"/>
        <v>0</v>
      </c>
      <c r="AF124" s="286">
        <f t="shared" si="150"/>
        <v>0</v>
      </c>
      <c r="AG124" s="286">
        <f t="shared" si="154"/>
        <v>0</v>
      </c>
      <c r="AH124" s="286">
        <f t="shared" si="125"/>
        <v>0</v>
      </c>
      <c r="AI124" s="286">
        <f t="shared" si="152"/>
        <v>0</v>
      </c>
      <c r="AJ124" s="296" t="s">
        <v>317</v>
      </c>
      <c r="AL124" s="288">
        <f t="shared" si="153"/>
        <v>0</v>
      </c>
      <c r="AM124" s="286">
        <f t="shared" si="128"/>
        <v>10500000</v>
      </c>
      <c r="AN124" s="295" t="str">
        <f t="shared" si="129"/>
        <v>2022</v>
      </c>
      <c r="AP124" s="288">
        <v>0</v>
      </c>
      <c r="AQ124" s="280">
        <v>0</v>
      </c>
      <c r="AR124" s="288">
        <f t="shared" si="130"/>
        <v>0</v>
      </c>
      <c r="AS124" s="288">
        <f t="shared" si="131"/>
        <v>0</v>
      </c>
      <c r="AT124" s="288">
        <f t="shared" si="132"/>
        <v>0</v>
      </c>
      <c r="AV124" s="296" t="s">
        <v>317</v>
      </c>
      <c r="AW124" s="288">
        <v>0</v>
      </c>
      <c r="AX124" s="280">
        <v>0</v>
      </c>
      <c r="AY124" s="288">
        <f t="shared" si="133"/>
        <v>0</v>
      </c>
      <c r="AZ124" s="229">
        <f t="shared" si="134"/>
        <v>0</v>
      </c>
      <c r="BA124" s="288">
        <f t="shared" si="135"/>
        <v>0</v>
      </c>
      <c r="BB124" s="288"/>
      <c r="BC124" s="296" t="s">
        <v>317</v>
      </c>
      <c r="BD124" s="288">
        <v>0</v>
      </c>
      <c r="BE124" s="280">
        <v>0</v>
      </c>
      <c r="BF124" s="288">
        <f t="shared" si="136"/>
        <v>0</v>
      </c>
      <c r="BG124" s="229">
        <f t="shared" si="137"/>
        <v>0</v>
      </c>
      <c r="BH124" s="288">
        <f t="shared" si="138"/>
        <v>0</v>
      </c>
      <c r="BJ124" s="229">
        <v>12000000</v>
      </c>
      <c r="BK124" s="280">
        <v>0.25</v>
      </c>
      <c r="BL124" s="288">
        <f t="shared" si="139"/>
        <v>3000000</v>
      </c>
      <c r="BM124" s="229">
        <f t="shared" si="140"/>
        <v>3000000</v>
      </c>
      <c r="BN124" s="288">
        <f t="shared" si="141"/>
        <v>9000000</v>
      </c>
    </row>
    <row r="125" spans="1:66" s="287" customFormat="1">
      <c r="A125" s="281"/>
      <c r="B125" s="281">
        <v>54</v>
      </c>
      <c r="C125" s="281" t="s">
        <v>321</v>
      </c>
      <c r="D125" s="296" t="s">
        <v>317</v>
      </c>
      <c r="E125" s="282"/>
      <c r="F125" s="283" t="s">
        <v>275</v>
      </c>
      <c r="G125" s="282"/>
      <c r="H125" s="282">
        <v>117500000</v>
      </c>
      <c r="I125" s="284"/>
      <c r="J125" s="282">
        <f t="shared" si="142"/>
        <v>117500000</v>
      </c>
      <c r="K125" s="282">
        <f t="shared" si="112"/>
        <v>0</v>
      </c>
      <c r="L125" s="285">
        <v>0.125</v>
      </c>
      <c r="M125" s="282">
        <f t="shared" si="149"/>
        <v>14687500</v>
      </c>
      <c r="N125" s="284"/>
      <c r="O125" s="282">
        <f t="shared" si="144"/>
        <v>14687500</v>
      </c>
      <c r="P125" s="282">
        <f t="shared" si="145"/>
        <v>102812500</v>
      </c>
      <c r="Q125" s="286"/>
      <c r="R125" s="286">
        <f t="shared" si="113"/>
        <v>0</v>
      </c>
      <c r="S125" s="286">
        <f t="shared" si="114"/>
        <v>0</v>
      </c>
      <c r="T125" s="286">
        <f t="shared" si="115"/>
        <v>0</v>
      </c>
      <c r="U125" s="286">
        <f t="shared" si="146"/>
        <v>0</v>
      </c>
      <c r="V125" s="286">
        <f t="shared" si="116"/>
        <v>0</v>
      </c>
      <c r="W125" s="286">
        <f t="shared" si="117"/>
        <v>0</v>
      </c>
      <c r="X125" s="286">
        <f t="shared" si="118"/>
        <v>0</v>
      </c>
      <c r="Y125" s="286">
        <f t="shared" si="147"/>
        <v>0</v>
      </c>
      <c r="Z125" s="286">
        <f t="shared" si="155"/>
        <v>0</v>
      </c>
      <c r="AA125" s="286">
        <f t="shared" si="120"/>
        <v>0</v>
      </c>
      <c r="AB125" s="286">
        <f t="shared" si="151"/>
        <v>0</v>
      </c>
      <c r="AC125" s="286">
        <f t="shared" si="148"/>
        <v>0</v>
      </c>
      <c r="AD125" s="286">
        <f t="shared" si="156"/>
        <v>0</v>
      </c>
      <c r="AE125" s="286">
        <f t="shared" si="154"/>
        <v>0</v>
      </c>
      <c r="AF125" s="286">
        <f t="shared" si="150"/>
        <v>0</v>
      </c>
      <c r="AG125" s="286">
        <f t="shared" si="154"/>
        <v>0</v>
      </c>
      <c r="AH125" s="286">
        <f t="shared" si="125"/>
        <v>0</v>
      </c>
      <c r="AI125" s="286">
        <f t="shared" si="152"/>
        <v>0</v>
      </c>
      <c r="AJ125" s="296" t="s">
        <v>317</v>
      </c>
      <c r="AL125" s="288">
        <f t="shared" si="153"/>
        <v>0</v>
      </c>
      <c r="AM125" s="286">
        <f t="shared" si="128"/>
        <v>102812500</v>
      </c>
      <c r="AN125" s="295" t="str">
        <f t="shared" si="129"/>
        <v>2022</v>
      </c>
      <c r="AP125" s="288">
        <v>0</v>
      </c>
      <c r="AQ125" s="280">
        <v>0</v>
      </c>
      <c r="AR125" s="288">
        <f t="shared" si="130"/>
        <v>0</v>
      </c>
      <c r="AS125" s="288">
        <f t="shared" si="131"/>
        <v>0</v>
      </c>
      <c r="AT125" s="288">
        <f t="shared" si="132"/>
        <v>0</v>
      </c>
      <c r="AV125" s="296" t="s">
        <v>317</v>
      </c>
      <c r="AW125" s="288">
        <v>0</v>
      </c>
      <c r="AX125" s="280">
        <v>0</v>
      </c>
      <c r="AY125" s="288">
        <f t="shared" si="133"/>
        <v>0</v>
      </c>
      <c r="AZ125" s="229">
        <f t="shared" si="134"/>
        <v>0</v>
      </c>
      <c r="BA125" s="288">
        <f t="shared" si="135"/>
        <v>0</v>
      </c>
      <c r="BB125" s="288"/>
      <c r="BC125" s="296" t="s">
        <v>317</v>
      </c>
      <c r="BD125" s="288">
        <v>0</v>
      </c>
      <c r="BE125" s="280">
        <v>0</v>
      </c>
      <c r="BF125" s="288">
        <f t="shared" si="136"/>
        <v>0</v>
      </c>
      <c r="BG125" s="229">
        <f t="shared" si="137"/>
        <v>0</v>
      </c>
      <c r="BH125" s="288">
        <f t="shared" si="138"/>
        <v>0</v>
      </c>
      <c r="BJ125" s="229">
        <v>117500000</v>
      </c>
      <c r="BK125" s="280">
        <v>0.25</v>
      </c>
      <c r="BL125" s="288">
        <f t="shared" si="139"/>
        <v>29375000</v>
      </c>
      <c r="BM125" s="229">
        <f t="shared" si="140"/>
        <v>29375000</v>
      </c>
      <c r="BN125" s="288">
        <f t="shared" si="141"/>
        <v>88125000</v>
      </c>
    </row>
    <row r="126" spans="1:66" s="287" customFormat="1">
      <c r="A126" s="281"/>
      <c r="B126" s="281">
        <v>55</v>
      </c>
      <c r="C126" s="281" t="s">
        <v>322</v>
      </c>
      <c r="D126" s="296" t="s">
        <v>317</v>
      </c>
      <c r="E126" s="282"/>
      <c r="F126" s="283" t="s">
        <v>275</v>
      </c>
      <c r="G126" s="282"/>
      <c r="H126" s="282">
        <v>16500000</v>
      </c>
      <c r="I126" s="284"/>
      <c r="J126" s="282">
        <f t="shared" si="142"/>
        <v>16500000</v>
      </c>
      <c r="K126" s="282">
        <f t="shared" si="112"/>
        <v>0</v>
      </c>
      <c r="L126" s="285">
        <v>0.125</v>
      </c>
      <c r="M126" s="282">
        <f t="shared" si="149"/>
        <v>2062500</v>
      </c>
      <c r="N126" s="284"/>
      <c r="O126" s="282">
        <f t="shared" si="144"/>
        <v>2062500</v>
      </c>
      <c r="P126" s="282">
        <f t="shared" si="145"/>
        <v>14437500</v>
      </c>
      <c r="Q126" s="286"/>
      <c r="R126" s="286">
        <f t="shared" si="113"/>
        <v>0</v>
      </c>
      <c r="S126" s="286">
        <f t="shared" si="114"/>
        <v>0</v>
      </c>
      <c r="T126" s="286">
        <f t="shared" si="115"/>
        <v>0</v>
      </c>
      <c r="U126" s="286">
        <f t="shared" si="146"/>
        <v>0</v>
      </c>
      <c r="V126" s="286">
        <f t="shared" si="116"/>
        <v>0</v>
      </c>
      <c r="W126" s="286">
        <f t="shared" si="117"/>
        <v>0</v>
      </c>
      <c r="X126" s="286">
        <f t="shared" si="118"/>
        <v>0</v>
      </c>
      <c r="Y126" s="286">
        <f t="shared" si="147"/>
        <v>0</v>
      </c>
      <c r="Z126" s="286">
        <f t="shared" si="155"/>
        <v>0</v>
      </c>
      <c r="AA126" s="286">
        <f t="shared" si="120"/>
        <v>0</v>
      </c>
      <c r="AB126" s="286">
        <f t="shared" si="151"/>
        <v>0</v>
      </c>
      <c r="AC126" s="286">
        <f t="shared" si="148"/>
        <v>0</v>
      </c>
      <c r="AD126" s="286">
        <f t="shared" si="156"/>
        <v>0</v>
      </c>
      <c r="AE126" s="286">
        <f t="shared" si="154"/>
        <v>0</v>
      </c>
      <c r="AF126" s="286">
        <f t="shared" si="150"/>
        <v>0</v>
      </c>
      <c r="AG126" s="286">
        <f t="shared" si="154"/>
        <v>0</v>
      </c>
      <c r="AH126" s="286">
        <f t="shared" si="125"/>
        <v>0</v>
      </c>
      <c r="AI126" s="286">
        <f t="shared" si="152"/>
        <v>0</v>
      </c>
      <c r="AJ126" s="296" t="s">
        <v>317</v>
      </c>
      <c r="AL126" s="288">
        <f t="shared" si="153"/>
        <v>0</v>
      </c>
      <c r="AM126" s="286">
        <f t="shared" si="128"/>
        <v>14437500</v>
      </c>
      <c r="AN126" s="295" t="str">
        <f t="shared" si="129"/>
        <v>2022</v>
      </c>
      <c r="AP126" s="288">
        <v>0</v>
      </c>
      <c r="AQ126" s="280">
        <v>0</v>
      </c>
      <c r="AR126" s="288">
        <f t="shared" si="130"/>
        <v>0</v>
      </c>
      <c r="AS126" s="288">
        <f t="shared" si="131"/>
        <v>0</v>
      </c>
      <c r="AT126" s="288">
        <f t="shared" si="132"/>
        <v>0</v>
      </c>
      <c r="AV126" s="296" t="s">
        <v>317</v>
      </c>
      <c r="AW126" s="288">
        <v>0</v>
      </c>
      <c r="AX126" s="280">
        <v>0</v>
      </c>
      <c r="AY126" s="288">
        <f t="shared" si="133"/>
        <v>0</v>
      </c>
      <c r="AZ126" s="229">
        <f t="shared" si="134"/>
        <v>0</v>
      </c>
      <c r="BA126" s="288">
        <f t="shared" si="135"/>
        <v>0</v>
      </c>
      <c r="BB126" s="288"/>
      <c r="BC126" s="296" t="s">
        <v>317</v>
      </c>
      <c r="BD126" s="288">
        <v>0</v>
      </c>
      <c r="BE126" s="280">
        <v>0</v>
      </c>
      <c r="BF126" s="288">
        <f t="shared" si="136"/>
        <v>0</v>
      </c>
      <c r="BG126" s="229">
        <f t="shared" si="137"/>
        <v>0</v>
      </c>
      <c r="BH126" s="288">
        <f t="shared" si="138"/>
        <v>0</v>
      </c>
      <c r="BJ126" s="288">
        <v>16500000</v>
      </c>
      <c r="BK126" s="280">
        <v>0.25</v>
      </c>
      <c r="BL126" s="288">
        <f t="shared" si="139"/>
        <v>4125000</v>
      </c>
      <c r="BM126" s="229">
        <f t="shared" si="140"/>
        <v>4125000</v>
      </c>
      <c r="BN126" s="288">
        <f t="shared" si="141"/>
        <v>12375000</v>
      </c>
    </row>
    <row r="127" spans="1:66">
      <c r="A127" s="253"/>
      <c r="B127" s="253">
        <v>56</v>
      </c>
      <c r="C127" s="253" t="s">
        <v>323</v>
      </c>
      <c r="D127" s="293" t="s">
        <v>317</v>
      </c>
      <c r="E127" s="256"/>
      <c r="F127" s="237" t="s">
        <v>275</v>
      </c>
      <c r="G127" s="257"/>
      <c r="H127" s="257">
        <v>8925000</v>
      </c>
      <c r="I127" s="264"/>
      <c r="J127" s="257">
        <f t="shared" si="142"/>
        <v>8925000</v>
      </c>
      <c r="K127" s="257">
        <f t="shared" si="112"/>
        <v>0</v>
      </c>
      <c r="L127" s="263">
        <v>0.125</v>
      </c>
      <c r="M127" s="256">
        <f t="shared" si="149"/>
        <v>1115625</v>
      </c>
      <c r="N127" s="264"/>
      <c r="O127" s="257">
        <f t="shared" si="144"/>
        <v>1115625</v>
      </c>
      <c r="P127" s="256">
        <f t="shared" si="145"/>
        <v>7809375</v>
      </c>
      <c r="R127" s="222">
        <f t="shared" si="113"/>
        <v>0</v>
      </c>
      <c r="S127" s="222">
        <f t="shared" si="114"/>
        <v>0</v>
      </c>
      <c r="T127" s="222">
        <f t="shared" si="115"/>
        <v>0</v>
      </c>
      <c r="U127" s="222">
        <f t="shared" si="146"/>
        <v>0</v>
      </c>
      <c r="V127" s="222">
        <f t="shared" si="116"/>
        <v>0</v>
      </c>
      <c r="W127" s="222">
        <f t="shared" si="117"/>
        <v>0</v>
      </c>
      <c r="X127" s="222">
        <f t="shared" si="118"/>
        <v>0</v>
      </c>
      <c r="Y127" s="222">
        <f t="shared" si="147"/>
        <v>0</v>
      </c>
      <c r="Z127" s="222">
        <f t="shared" si="155"/>
        <v>0</v>
      </c>
      <c r="AA127" s="222">
        <f t="shared" si="120"/>
        <v>0</v>
      </c>
      <c r="AB127" s="222">
        <f t="shared" si="151"/>
        <v>0</v>
      </c>
      <c r="AC127" s="222">
        <f t="shared" si="148"/>
        <v>0</v>
      </c>
      <c r="AD127" s="222">
        <f t="shared" si="156"/>
        <v>0</v>
      </c>
      <c r="AE127" s="222">
        <f t="shared" si="154"/>
        <v>0</v>
      </c>
      <c r="AF127" s="222">
        <f t="shared" si="150"/>
        <v>0</v>
      </c>
      <c r="AG127" s="222">
        <f t="shared" si="154"/>
        <v>0</v>
      </c>
      <c r="AH127" s="222">
        <f t="shared" si="125"/>
        <v>0</v>
      </c>
      <c r="AI127" s="222">
        <f t="shared" si="152"/>
        <v>0</v>
      </c>
      <c r="AJ127" s="293" t="s">
        <v>317</v>
      </c>
      <c r="AL127" s="229">
        <f t="shared" si="153"/>
        <v>0</v>
      </c>
      <c r="AM127" s="222">
        <f t="shared" si="128"/>
        <v>7809375</v>
      </c>
      <c r="AN127" s="292" t="str">
        <f t="shared" si="129"/>
        <v>2022</v>
      </c>
      <c r="AP127" s="229">
        <v>0</v>
      </c>
      <c r="AQ127" s="280">
        <v>0</v>
      </c>
      <c r="AR127" s="229">
        <f t="shared" si="130"/>
        <v>0</v>
      </c>
      <c r="AS127" s="229">
        <f t="shared" si="131"/>
        <v>0</v>
      </c>
      <c r="AT127" s="229">
        <f t="shared" si="132"/>
        <v>0</v>
      </c>
      <c r="AV127" s="293" t="s">
        <v>317</v>
      </c>
      <c r="AW127" s="229">
        <v>0</v>
      </c>
      <c r="AX127" s="280">
        <v>0</v>
      </c>
      <c r="AY127" s="229">
        <f t="shared" si="133"/>
        <v>0</v>
      </c>
      <c r="AZ127" s="229">
        <f t="shared" si="134"/>
        <v>0</v>
      </c>
      <c r="BA127" s="229">
        <f t="shared" si="135"/>
        <v>0</v>
      </c>
      <c r="BC127" s="293" t="s">
        <v>317</v>
      </c>
      <c r="BD127" s="229">
        <v>0</v>
      </c>
      <c r="BE127" s="280">
        <v>0</v>
      </c>
      <c r="BF127" s="229">
        <f t="shared" si="136"/>
        <v>0</v>
      </c>
      <c r="BG127" s="229">
        <f t="shared" si="137"/>
        <v>0</v>
      </c>
      <c r="BH127" s="229">
        <f t="shared" si="138"/>
        <v>0</v>
      </c>
      <c r="BJ127" s="288">
        <v>8925000</v>
      </c>
      <c r="BK127" s="280">
        <v>0.25</v>
      </c>
      <c r="BL127" s="229">
        <f t="shared" si="139"/>
        <v>2231250</v>
      </c>
      <c r="BM127" s="229">
        <f t="shared" si="140"/>
        <v>2231250</v>
      </c>
      <c r="BN127" s="229">
        <f t="shared" si="141"/>
        <v>6693750</v>
      </c>
    </row>
    <row r="128" spans="1:66">
      <c r="A128" s="253"/>
      <c r="B128" s="253">
        <v>57</v>
      </c>
      <c r="C128" s="253" t="s">
        <v>324</v>
      </c>
      <c r="D128" s="293" t="s">
        <v>317</v>
      </c>
      <c r="E128" s="256"/>
      <c r="F128" s="237" t="s">
        <v>275</v>
      </c>
      <c r="G128" s="257"/>
      <c r="H128" s="257">
        <v>4110000</v>
      </c>
      <c r="I128" s="264"/>
      <c r="J128" s="257">
        <f t="shared" si="142"/>
        <v>4110000</v>
      </c>
      <c r="K128" s="257">
        <f t="shared" si="112"/>
        <v>0</v>
      </c>
      <c r="L128" s="263">
        <v>0.125</v>
      </c>
      <c r="M128" s="256">
        <f t="shared" si="149"/>
        <v>513750</v>
      </c>
      <c r="N128" s="264"/>
      <c r="O128" s="257">
        <f t="shared" si="144"/>
        <v>513750</v>
      </c>
      <c r="P128" s="256">
        <f t="shared" si="145"/>
        <v>3596250</v>
      </c>
      <c r="R128" s="222">
        <f t="shared" si="113"/>
        <v>0</v>
      </c>
      <c r="S128" s="222">
        <f t="shared" si="114"/>
        <v>0</v>
      </c>
      <c r="T128" s="222">
        <f t="shared" si="115"/>
        <v>0</v>
      </c>
      <c r="U128" s="222">
        <f t="shared" si="146"/>
        <v>0</v>
      </c>
      <c r="V128" s="222">
        <f t="shared" si="116"/>
        <v>0</v>
      </c>
      <c r="W128" s="222">
        <f t="shared" si="117"/>
        <v>0</v>
      </c>
      <c r="X128" s="222">
        <f t="shared" si="118"/>
        <v>0</v>
      </c>
      <c r="Y128" s="222">
        <f t="shared" si="147"/>
        <v>0</v>
      </c>
      <c r="Z128" s="222">
        <f t="shared" si="155"/>
        <v>0</v>
      </c>
      <c r="AA128" s="222">
        <f t="shared" si="120"/>
        <v>0</v>
      </c>
      <c r="AB128" s="222">
        <f t="shared" si="151"/>
        <v>0</v>
      </c>
      <c r="AC128" s="222">
        <f t="shared" si="148"/>
        <v>0</v>
      </c>
      <c r="AD128" s="222">
        <f t="shared" si="156"/>
        <v>0</v>
      </c>
      <c r="AE128" s="222">
        <f t="shared" si="154"/>
        <v>0</v>
      </c>
      <c r="AF128" s="222">
        <f t="shared" si="150"/>
        <v>0</v>
      </c>
      <c r="AG128" s="222">
        <f t="shared" si="154"/>
        <v>0</v>
      </c>
      <c r="AH128" s="222">
        <f t="shared" si="125"/>
        <v>0</v>
      </c>
      <c r="AI128" s="222">
        <f t="shared" si="152"/>
        <v>0</v>
      </c>
      <c r="AJ128" s="293" t="s">
        <v>317</v>
      </c>
      <c r="AL128" s="229">
        <f t="shared" si="153"/>
        <v>0</v>
      </c>
      <c r="AM128" s="222">
        <f t="shared" si="128"/>
        <v>3596250</v>
      </c>
      <c r="AN128" s="292" t="str">
        <f t="shared" si="129"/>
        <v>2022</v>
      </c>
      <c r="AP128" s="229">
        <v>0</v>
      </c>
      <c r="AQ128" s="280">
        <v>0</v>
      </c>
      <c r="AR128" s="229">
        <f t="shared" si="130"/>
        <v>0</v>
      </c>
      <c r="AS128" s="229">
        <f t="shared" si="131"/>
        <v>0</v>
      </c>
      <c r="AT128" s="229">
        <f t="shared" si="132"/>
        <v>0</v>
      </c>
      <c r="AV128" s="293" t="s">
        <v>317</v>
      </c>
      <c r="AW128" s="229">
        <v>0</v>
      </c>
      <c r="AX128" s="280">
        <v>0</v>
      </c>
      <c r="AY128" s="229">
        <f t="shared" si="133"/>
        <v>0</v>
      </c>
      <c r="AZ128" s="229">
        <f t="shared" si="134"/>
        <v>0</v>
      </c>
      <c r="BA128" s="229">
        <f t="shared" si="135"/>
        <v>0</v>
      </c>
      <c r="BC128" s="293" t="s">
        <v>317</v>
      </c>
      <c r="BD128" s="229">
        <v>0</v>
      </c>
      <c r="BE128" s="280">
        <v>0</v>
      </c>
      <c r="BF128" s="229">
        <f t="shared" si="136"/>
        <v>0</v>
      </c>
      <c r="BG128" s="229">
        <f t="shared" si="137"/>
        <v>0</v>
      </c>
      <c r="BH128" s="229">
        <f t="shared" si="138"/>
        <v>0</v>
      </c>
      <c r="BJ128" s="229">
        <v>4110000</v>
      </c>
      <c r="BK128" s="280">
        <v>0.25</v>
      </c>
      <c r="BL128" s="229">
        <f t="shared" si="139"/>
        <v>1027500</v>
      </c>
      <c r="BM128" s="229">
        <f t="shared" si="140"/>
        <v>1027500</v>
      </c>
      <c r="BN128" s="229">
        <f t="shared" si="141"/>
        <v>3082500</v>
      </c>
    </row>
    <row r="129" spans="1:66" s="287" customFormat="1">
      <c r="A129" s="281"/>
      <c r="B129" s="281">
        <v>58</v>
      </c>
      <c r="C129" s="281" t="s">
        <v>325</v>
      </c>
      <c r="D129" s="296" t="s">
        <v>317</v>
      </c>
      <c r="E129" s="282"/>
      <c r="F129" s="283" t="s">
        <v>275</v>
      </c>
      <c r="G129" s="282"/>
      <c r="H129" s="282">
        <v>13400000</v>
      </c>
      <c r="I129" s="284"/>
      <c r="J129" s="282">
        <f t="shared" si="142"/>
        <v>13400000</v>
      </c>
      <c r="K129" s="282">
        <f t="shared" si="112"/>
        <v>0</v>
      </c>
      <c r="L129" s="285">
        <v>0.125</v>
      </c>
      <c r="M129" s="282">
        <f t="shared" si="149"/>
        <v>1675000</v>
      </c>
      <c r="N129" s="284"/>
      <c r="O129" s="282">
        <f t="shared" si="144"/>
        <v>1675000</v>
      </c>
      <c r="P129" s="282">
        <f t="shared" si="145"/>
        <v>11725000</v>
      </c>
      <c r="Q129" s="286"/>
      <c r="R129" s="286">
        <f t="shared" si="113"/>
        <v>0</v>
      </c>
      <c r="S129" s="286">
        <f t="shared" si="114"/>
        <v>0</v>
      </c>
      <c r="T129" s="286">
        <f t="shared" si="115"/>
        <v>0</v>
      </c>
      <c r="U129" s="286">
        <f t="shared" si="146"/>
        <v>0</v>
      </c>
      <c r="V129" s="286">
        <f t="shared" si="116"/>
        <v>0</v>
      </c>
      <c r="W129" s="286">
        <f t="shared" si="117"/>
        <v>0</v>
      </c>
      <c r="X129" s="286">
        <f t="shared" si="118"/>
        <v>0</v>
      </c>
      <c r="Y129" s="286">
        <f t="shared" si="147"/>
        <v>0</v>
      </c>
      <c r="Z129" s="286">
        <f t="shared" si="155"/>
        <v>0</v>
      </c>
      <c r="AA129" s="286">
        <f t="shared" si="120"/>
        <v>0</v>
      </c>
      <c r="AB129" s="286">
        <f t="shared" si="151"/>
        <v>0</v>
      </c>
      <c r="AC129" s="286">
        <f t="shared" si="148"/>
        <v>0</v>
      </c>
      <c r="AD129" s="286">
        <f t="shared" si="156"/>
        <v>0</v>
      </c>
      <c r="AE129" s="286">
        <f t="shared" si="154"/>
        <v>0</v>
      </c>
      <c r="AF129" s="286">
        <f t="shared" si="150"/>
        <v>0</v>
      </c>
      <c r="AG129" s="286">
        <f t="shared" si="154"/>
        <v>0</v>
      </c>
      <c r="AH129" s="286">
        <f t="shared" si="125"/>
        <v>0</v>
      </c>
      <c r="AI129" s="286">
        <f t="shared" si="152"/>
        <v>0</v>
      </c>
      <c r="AJ129" s="296" t="s">
        <v>317</v>
      </c>
      <c r="AL129" s="288">
        <f t="shared" si="153"/>
        <v>0</v>
      </c>
      <c r="AM129" s="286">
        <f t="shared" si="128"/>
        <v>11725000</v>
      </c>
      <c r="AN129" s="295" t="str">
        <f t="shared" si="129"/>
        <v>2022</v>
      </c>
      <c r="AP129" s="288">
        <v>0</v>
      </c>
      <c r="AQ129" s="289">
        <v>0</v>
      </c>
      <c r="AR129" s="288">
        <f t="shared" si="130"/>
        <v>0</v>
      </c>
      <c r="AS129" s="288">
        <f t="shared" si="131"/>
        <v>0</v>
      </c>
      <c r="AT129" s="288">
        <f t="shared" si="132"/>
        <v>0</v>
      </c>
      <c r="AV129" s="296" t="s">
        <v>317</v>
      </c>
      <c r="AW129" s="288">
        <v>0</v>
      </c>
      <c r="AX129" s="289">
        <v>0</v>
      </c>
      <c r="AY129" s="288">
        <f t="shared" si="133"/>
        <v>0</v>
      </c>
      <c r="AZ129" s="288">
        <f t="shared" si="134"/>
        <v>0</v>
      </c>
      <c r="BA129" s="288">
        <f t="shared" si="135"/>
        <v>0</v>
      </c>
      <c r="BB129" s="288"/>
      <c r="BC129" s="296" t="s">
        <v>317</v>
      </c>
      <c r="BD129" s="288">
        <v>0</v>
      </c>
      <c r="BE129" s="289">
        <v>0</v>
      </c>
      <c r="BF129" s="288">
        <f t="shared" si="136"/>
        <v>0</v>
      </c>
      <c r="BG129" s="288">
        <f t="shared" si="137"/>
        <v>0</v>
      </c>
      <c r="BH129" s="288">
        <f t="shared" si="138"/>
        <v>0</v>
      </c>
      <c r="BJ129" s="288">
        <v>13400000</v>
      </c>
      <c r="BK129" s="289">
        <v>0.125</v>
      </c>
      <c r="BL129" s="288">
        <f t="shared" si="139"/>
        <v>1675000</v>
      </c>
      <c r="BM129" s="288">
        <f t="shared" si="140"/>
        <v>1675000</v>
      </c>
      <c r="BN129" s="288">
        <f t="shared" si="141"/>
        <v>11725000</v>
      </c>
    </row>
    <row r="130" spans="1:66">
      <c r="A130" s="253"/>
      <c r="B130" s="253">
        <v>59</v>
      </c>
      <c r="C130" s="253" t="s">
        <v>326</v>
      </c>
      <c r="D130" s="293" t="s">
        <v>317</v>
      </c>
      <c r="E130" s="256"/>
      <c r="F130" s="237" t="s">
        <v>275</v>
      </c>
      <c r="G130" s="257"/>
      <c r="H130" s="257">
        <v>78400000</v>
      </c>
      <c r="I130" s="264"/>
      <c r="J130" s="257">
        <f t="shared" si="142"/>
        <v>78400000</v>
      </c>
      <c r="K130" s="257">
        <f t="shared" si="112"/>
        <v>0</v>
      </c>
      <c r="L130" s="263">
        <v>0.125</v>
      </c>
      <c r="M130" s="256">
        <f t="shared" si="149"/>
        <v>9800000</v>
      </c>
      <c r="N130" s="264"/>
      <c r="O130" s="257">
        <f t="shared" si="144"/>
        <v>9800000</v>
      </c>
      <c r="P130" s="256">
        <f t="shared" si="145"/>
        <v>68600000</v>
      </c>
      <c r="R130" s="222">
        <f t="shared" si="113"/>
        <v>0</v>
      </c>
      <c r="S130" s="222">
        <f t="shared" si="114"/>
        <v>0</v>
      </c>
      <c r="T130" s="222">
        <f t="shared" si="115"/>
        <v>0</v>
      </c>
      <c r="U130" s="222">
        <f t="shared" si="146"/>
        <v>0</v>
      </c>
      <c r="V130" s="222">
        <f t="shared" si="116"/>
        <v>0</v>
      </c>
      <c r="W130" s="222">
        <f t="shared" si="117"/>
        <v>0</v>
      </c>
      <c r="X130" s="222">
        <f t="shared" si="118"/>
        <v>0</v>
      </c>
      <c r="Y130" s="222">
        <f t="shared" si="147"/>
        <v>0</v>
      </c>
      <c r="Z130" s="222">
        <f t="shared" si="155"/>
        <v>0</v>
      </c>
      <c r="AA130" s="222">
        <f t="shared" si="120"/>
        <v>0</v>
      </c>
      <c r="AB130" s="222">
        <f t="shared" si="151"/>
        <v>0</v>
      </c>
      <c r="AC130" s="222">
        <f t="shared" si="148"/>
        <v>0</v>
      </c>
      <c r="AD130" s="222">
        <f t="shared" si="156"/>
        <v>0</v>
      </c>
      <c r="AE130" s="222">
        <f t="shared" si="154"/>
        <v>0</v>
      </c>
      <c r="AF130" s="222">
        <f t="shared" si="150"/>
        <v>0</v>
      </c>
      <c r="AG130" s="222">
        <f t="shared" si="154"/>
        <v>0</v>
      </c>
      <c r="AH130" s="222">
        <f t="shared" si="125"/>
        <v>0</v>
      </c>
      <c r="AI130" s="222">
        <f t="shared" si="152"/>
        <v>0</v>
      </c>
      <c r="AJ130" s="293" t="s">
        <v>317</v>
      </c>
      <c r="AL130" s="229">
        <f t="shared" si="153"/>
        <v>0</v>
      </c>
      <c r="AM130" s="222">
        <f t="shared" si="128"/>
        <v>68600000</v>
      </c>
      <c r="AN130" s="292" t="str">
        <f t="shared" si="129"/>
        <v>2022</v>
      </c>
      <c r="AP130" s="229">
        <v>0</v>
      </c>
      <c r="AQ130" s="280">
        <v>0</v>
      </c>
      <c r="AR130" s="229">
        <f t="shared" si="130"/>
        <v>0</v>
      </c>
      <c r="AS130" s="229">
        <f t="shared" si="131"/>
        <v>0</v>
      </c>
      <c r="AT130" s="229">
        <f t="shared" si="132"/>
        <v>0</v>
      </c>
      <c r="AV130" s="293" t="s">
        <v>317</v>
      </c>
      <c r="AW130" s="229">
        <v>0</v>
      </c>
      <c r="AX130" s="280">
        <v>0</v>
      </c>
      <c r="AY130" s="229">
        <f t="shared" si="133"/>
        <v>0</v>
      </c>
      <c r="AZ130" s="229">
        <f t="shared" si="134"/>
        <v>0</v>
      </c>
      <c r="BA130" s="229">
        <f t="shared" si="135"/>
        <v>0</v>
      </c>
      <c r="BC130" s="293" t="s">
        <v>317</v>
      </c>
      <c r="BD130" s="229">
        <v>0</v>
      </c>
      <c r="BE130" s="280">
        <v>0</v>
      </c>
      <c r="BF130" s="229">
        <f t="shared" si="136"/>
        <v>0</v>
      </c>
      <c r="BG130" s="229">
        <f t="shared" si="137"/>
        <v>0</v>
      </c>
      <c r="BH130" s="229">
        <f t="shared" si="138"/>
        <v>0</v>
      </c>
      <c r="BJ130" s="288">
        <v>78400000</v>
      </c>
      <c r="BK130" s="280">
        <v>0.25</v>
      </c>
      <c r="BL130" s="229">
        <f t="shared" si="139"/>
        <v>19600000</v>
      </c>
      <c r="BM130" s="229">
        <f t="shared" si="140"/>
        <v>19600000</v>
      </c>
      <c r="BN130" s="229">
        <f t="shared" si="141"/>
        <v>58800000</v>
      </c>
    </row>
    <row r="131" spans="1:66">
      <c r="A131" s="253"/>
      <c r="B131" s="253">
        <v>60</v>
      </c>
      <c r="C131" s="253" t="s">
        <v>327</v>
      </c>
      <c r="D131" s="293" t="s">
        <v>317</v>
      </c>
      <c r="E131" s="256"/>
      <c r="F131" s="237" t="s">
        <v>275</v>
      </c>
      <c r="G131" s="257"/>
      <c r="H131" s="257">
        <v>44000000</v>
      </c>
      <c r="I131" s="264"/>
      <c r="J131" s="257">
        <f t="shared" si="142"/>
        <v>44000000</v>
      </c>
      <c r="K131" s="257">
        <f t="shared" si="112"/>
        <v>0</v>
      </c>
      <c r="L131" s="263">
        <v>0.125</v>
      </c>
      <c r="M131" s="256">
        <f t="shared" si="149"/>
        <v>5500000</v>
      </c>
      <c r="N131" s="264"/>
      <c r="O131" s="257">
        <f t="shared" si="144"/>
        <v>5500000</v>
      </c>
      <c r="P131" s="256">
        <f t="shared" si="145"/>
        <v>38500000</v>
      </c>
      <c r="R131" s="222">
        <f t="shared" si="113"/>
        <v>0</v>
      </c>
      <c r="S131" s="222">
        <f t="shared" si="114"/>
        <v>0</v>
      </c>
      <c r="T131" s="222">
        <f t="shared" si="115"/>
        <v>0</v>
      </c>
      <c r="U131" s="222">
        <f t="shared" si="146"/>
        <v>0</v>
      </c>
      <c r="V131" s="222">
        <f t="shared" si="116"/>
        <v>0</v>
      </c>
      <c r="W131" s="222">
        <f t="shared" si="117"/>
        <v>0</v>
      </c>
      <c r="X131" s="222">
        <f t="shared" si="118"/>
        <v>0</v>
      </c>
      <c r="Y131" s="222">
        <f t="shared" si="147"/>
        <v>0</v>
      </c>
      <c r="Z131" s="222">
        <f t="shared" si="155"/>
        <v>0</v>
      </c>
      <c r="AA131" s="222">
        <f t="shared" si="120"/>
        <v>0</v>
      </c>
      <c r="AB131" s="222">
        <f t="shared" si="151"/>
        <v>0</v>
      </c>
      <c r="AC131" s="222">
        <f t="shared" si="148"/>
        <v>0</v>
      </c>
      <c r="AD131" s="222">
        <f t="shared" si="156"/>
        <v>0</v>
      </c>
      <c r="AE131" s="222">
        <f t="shared" si="154"/>
        <v>0</v>
      </c>
      <c r="AF131" s="222">
        <f t="shared" si="150"/>
        <v>0</v>
      </c>
      <c r="AG131" s="222">
        <f t="shared" si="154"/>
        <v>0</v>
      </c>
      <c r="AH131" s="222">
        <f t="shared" si="125"/>
        <v>0</v>
      </c>
      <c r="AI131" s="222">
        <f t="shared" si="152"/>
        <v>0</v>
      </c>
      <c r="AJ131" s="293" t="s">
        <v>317</v>
      </c>
      <c r="AL131" s="229">
        <f t="shared" si="153"/>
        <v>0</v>
      </c>
      <c r="AM131" s="222">
        <f t="shared" si="128"/>
        <v>38500000</v>
      </c>
      <c r="AN131" s="292" t="str">
        <f t="shared" si="129"/>
        <v>2022</v>
      </c>
      <c r="AP131" s="229">
        <v>0</v>
      </c>
      <c r="AQ131" s="280">
        <v>0</v>
      </c>
      <c r="AR131" s="229">
        <f t="shared" si="130"/>
        <v>0</v>
      </c>
      <c r="AS131" s="229">
        <f t="shared" si="131"/>
        <v>0</v>
      </c>
      <c r="AT131" s="229">
        <f t="shared" si="132"/>
        <v>0</v>
      </c>
      <c r="AV131" s="293" t="s">
        <v>317</v>
      </c>
      <c r="AW131" s="229">
        <v>0</v>
      </c>
      <c r="AX131" s="280">
        <v>0</v>
      </c>
      <c r="AY131" s="229">
        <f t="shared" si="133"/>
        <v>0</v>
      </c>
      <c r="AZ131" s="229">
        <f t="shared" si="134"/>
        <v>0</v>
      </c>
      <c r="BA131" s="229">
        <f t="shared" si="135"/>
        <v>0</v>
      </c>
      <c r="BC131" s="293" t="s">
        <v>317</v>
      </c>
      <c r="BD131" s="229">
        <v>0</v>
      </c>
      <c r="BE131" s="280">
        <v>0</v>
      </c>
      <c r="BF131" s="229">
        <f t="shared" si="136"/>
        <v>0</v>
      </c>
      <c r="BG131" s="229">
        <f t="shared" si="137"/>
        <v>0</v>
      </c>
      <c r="BH131" s="229">
        <f t="shared" si="138"/>
        <v>0</v>
      </c>
      <c r="BJ131" s="288">
        <v>44000000</v>
      </c>
      <c r="BK131" s="280">
        <v>0.25</v>
      </c>
      <c r="BL131" s="229">
        <f t="shared" si="139"/>
        <v>11000000</v>
      </c>
      <c r="BM131" s="229">
        <f t="shared" si="140"/>
        <v>11000000</v>
      </c>
      <c r="BN131" s="229">
        <f t="shared" si="141"/>
        <v>33000000</v>
      </c>
    </row>
    <row r="132" spans="1:66">
      <c r="A132" s="253"/>
      <c r="B132" s="253">
        <v>61</v>
      </c>
      <c r="C132" s="253" t="s">
        <v>321</v>
      </c>
      <c r="D132" s="293" t="s">
        <v>317</v>
      </c>
      <c r="E132" s="256"/>
      <c r="F132" s="237" t="s">
        <v>275</v>
      </c>
      <c r="G132" s="257"/>
      <c r="H132" s="257">
        <v>23500000</v>
      </c>
      <c r="I132" s="264"/>
      <c r="J132" s="257">
        <f t="shared" si="142"/>
        <v>23500000</v>
      </c>
      <c r="K132" s="257">
        <f t="shared" si="112"/>
        <v>0</v>
      </c>
      <c r="L132" s="263">
        <v>0.125</v>
      </c>
      <c r="M132" s="256">
        <f t="shared" si="149"/>
        <v>2937500</v>
      </c>
      <c r="N132" s="264"/>
      <c r="O132" s="257">
        <f t="shared" si="144"/>
        <v>2937500</v>
      </c>
      <c r="P132" s="256">
        <f t="shared" si="145"/>
        <v>20562500</v>
      </c>
      <c r="R132" s="222">
        <f t="shared" si="113"/>
        <v>0</v>
      </c>
      <c r="S132" s="222">
        <f t="shared" si="114"/>
        <v>0</v>
      </c>
      <c r="T132" s="222">
        <f t="shared" si="115"/>
        <v>0</v>
      </c>
      <c r="U132" s="222">
        <f t="shared" si="146"/>
        <v>0</v>
      </c>
      <c r="V132" s="222">
        <f t="shared" si="116"/>
        <v>0</v>
      </c>
      <c r="W132" s="222">
        <f t="shared" si="117"/>
        <v>0</v>
      </c>
      <c r="X132" s="222">
        <f t="shared" si="118"/>
        <v>0</v>
      </c>
      <c r="Y132" s="222">
        <f t="shared" si="147"/>
        <v>0</v>
      </c>
      <c r="Z132" s="222">
        <f t="shared" si="155"/>
        <v>0</v>
      </c>
      <c r="AA132" s="222">
        <f t="shared" si="120"/>
        <v>0</v>
      </c>
      <c r="AB132" s="222">
        <f t="shared" si="151"/>
        <v>0</v>
      </c>
      <c r="AC132" s="222">
        <f t="shared" si="148"/>
        <v>0</v>
      </c>
      <c r="AD132" s="222">
        <f t="shared" si="156"/>
        <v>0</v>
      </c>
      <c r="AE132" s="222">
        <f t="shared" si="154"/>
        <v>0</v>
      </c>
      <c r="AF132" s="222">
        <f t="shared" si="150"/>
        <v>0</v>
      </c>
      <c r="AG132" s="222">
        <f t="shared" si="154"/>
        <v>0</v>
      </c>
      <c r="AH132" s="222">
        <f t="shared" si="125"/>
        <v>0</v>
      </c>
      <c r="AI132" s="222">
        <f t="shared" si="152"/>
        <v>0</v>
      </c>
      <c r="AJ132" s="293" t="s">
        <v>317</v>
      </c>
      <c r="AL132" s="229">
        <f t="shared" si="153"/>
        <v>0</v>
      </c>
      <c r="AM132" s="222">
        <f t="shared" si="128"/>
        <v>20562500</v>
      </c>
      <c r="AN132" s="292" t="str">
        <f t="shared" si="129"/>
        <v>2022</v>
      </c>
      <c r="AP132" s="229">
        <v>0</v>
      </c>
      <c r="AQ132" s="280">
        <v>0</v>
      </c>
      <c r="AR132" s="229">
        <f t="shared" si="130"/>
        <v>0</v>
      </c>
      <c r="AS132" s="229">
        <f t="shared" si="131"/>
        <v>0</v>
      </c>
      <c r="AT132" s="229">
        <f t="shared" si="132"/>
        <v>0</v>
      </c>
      <c r="AV132" s="293" t="s">
        <v>317</v>
      </c>
      <c r="AW132" s="229">
        <v>0</v>
      </c>
      <c r="AX132" s="280">
        <v>0</v>
      </c>
      <c r="AY132" s="229">
        <f t="shared" si="133"/>
        <v>0</v>
      </c>
      <c r="AZ132" s="229">
        <f t="shared" si="134"/>
        <v>0</v>
      </c>
      <c r="BA132" s="229">
        <f t="shared" si="135"/>
        <v>0</v>
      </c>
      <c r="BC132" s="293" t="s">
        <v>317</v>
      </c>
      <c r="BD132" s="229">
        <v>0</v>
      </c>
      <c r="BE132" s="280">
        <v>0</v>
      </c>
      <c r="BF132" s="229">
        <f t="shared" si="136"/>
        <v>0</v>
      </c>
      <c r="BG132" s="229">
        <f t="shared" si="137"/>
        <v>0</v>
      </c>
      <c r="BH132" s="229">
        <f t="shared" si="138"/>
        <v>0</v>
      </c>
      <c r="BJ132" s="288">
        <v>23500000</v>
      </c>
      <c r="BK132" s="280">
        <v>0.25</v>
      </c>
      <c r="BL132" s="229">
        <f t="shared" si="139"/>
        <v>5875000</v>
      </c>
      <c r="BM132" s="229">
        <f t="shared" si="140"/>
        <v>5875000</v>
      </c>
      <c r="BN132" s="229">
        <f t="shared" si="141"/>
        <v>17625000</v>
      </c>
    </row>
    <row r="133" spans="1:66">
      <c r="A133" s="253"/>
      <c r="B133" s="253">
        <v>62</v>
      </c>
      <c r="C133" s="253" t="s">
        <v>328</v>
      </c>
      <c r="D133" s="291">
        <v>44872</v>
      </c>
      <c r="E133" s="256"/>
      <c r="F133" s="237" t="s">
        <v>275</v>
      </c>
      <c r="G133" s="257"/>
      <c r="H133" s="257">
        <v>270000000</v>
      </c>
      <c r="I133" s="264"/>
      <c r="J133" s="257">
        <f t="shared" si="142"/>
        <v>270000000</v>
      </c>
      <c r="K133" s="257">
        <f t="shared" si="112"/>
        <v>0</v>
      </c>
      <c r="L133" s="263">
        <v>0.125</v>
      </c>
      <c r="M133" s="256">
        <f t="shared" si="149"/>
        <v>33750000</v>
      </c>
      <c r="N133" s="264"/>
      <c r="O133" s="257">
        <f t="shared" si="144"/>
        <v>33750000</v>
      </c>
      <c r="P133" s="256">
        <f t="shared" si="145"/>
        <v>236250000</v>
      </c>
      <c r="R133" s="222">
        <f t="shared" si="113"/>
        <v>0</v>
      </c>
      <c r="S133" s="222">
        <f t="shared" si="114"/>
        <v>0</v>
      </c>
      <c r="T133" s="222">
        <f t="shared" si="115"/>
        <v>0</v>
      </c>
      <c r="U133" s="222">
        <f t="shared" si="146"/>
        <v>0</v>
      </c>
      <c r="V133" s="222">
        <f t="shared" si="116"/>
        <v>0</v>
      </c>
      <c r="W133" s="222">
        <f t="shared" si="117"/>
        <v>0</v>
      </c>
      <c r="X133" s="222">
        <f t="shared" si="118"/>
        <v>0</v>
      </c>
      <c r="Y133" s="222">
        <f t="shared" si="147"/>
        <v>0</v>
      </c>
      <c r="Z133" s="222">
        <f t="shared" si="155"/>
        <v>0</v>
      </c>
      <c r="AA133" s="222">
        <f t="shared" si="120"/>
        <v>0</v>
      </c>
      <c r="AB133" s="222">
        <f t="shared" si="151"/>
        <v>0</v>
      </c>
      <c r="AC133" s="222">
        <f t="shared" si="148"/>
        <v>0</v>
      </c>
      <c r="AD133" s="222">
        <f t="shared" si="156"/>
        <v>0</v>
      </c>
      <c r="AE133" s="222">
        <f t="shared" si="154"/>
        <v>0</v>
      </c>
      <c r="AF133" s="222">
        <f t="shared" si="150"/>
        <v>0</v>
      </c>
      <c r="AG133" s="222">
        <f t="shared" si="154"/>
        <v>0</v>
      </c>
      <c r="AH133" s="222">
        <f t="shared" si="125"/>
        <v>0</v>
      </c>
      <c r="AI133" s="222">
        <f t="shared" si="152"/>
        <v>0</v>
      </c>
      <c r="AJ133" s="291">
        <v>44872</v>
      </c>
      <c r="AL133" s="229">
        <f t="shared" si="153"/>
        <v>0</v>
      </c>
      <c r="AM133" s="222">
        <f t="shared" si="128"/>
        <v>236250000</v>
      </c>
      <c r="AN133" s="292">
        <f t="shared" si="129"/>
        <v>44872</v>
      </c>
      <c r="AP133" s="229">
        <v>0</v>
      </c>
      <c r="AQ133" s="280">
        <v>0</v>
      </c>
      <c r="AR133" s="229">
        <f t="shared" si="130"/>
        <v>0</v>
      </c>
      <c r="AS133" s="229">
        <f t="shared" si="131"/>
        <v>0</v>
      </c>
      <c r="AT133" s="229">
        <f t="shared" si="132"/>
        <v>0</v>
      </c>
      <c r="AV133" s="291">
        <v>44872</v>
      </c>
      <c r="AW133" s="229">
        <v>0</v>
      </c>
      <c r="AX133" s="280">
        <v>0</v>
      </c>
      <c r="AY133" s="229">
        <f t="shared" si="133"/>
        <v>0</v>
      </c>
      <c r="AZ133" s="229">
        <f t="shared" si="134"/>
        <v>0</v>
      </c>
      <c r="BA133" s="229">
        <f t="shared" si="135"/>
        <v>0</v>
      </c>
      <c r="BC133" s="291">
        <v>44872</v>
      </c>
      <c r="BD133" s="229">
        <v>0</v>
      </c>
      <c r="BE133" s="280">
        <v>0</v>
      </c>
      <c r="BF133" s="229">
        <f t="shared" si="136"/>
        <v>0</v>
      </c>
      <c r="BG133" s="229">
        <f t="shared" si="137"/>
        <v>0</v>
      </c>
      <c r="BH133" s="229">
        <f t="shared" si="138"/>
        <v>0</v>
      </c>
      <c r="BJ133" s="229">
        <v>270000000</v>
      </c>
      <c r="BK133" s="280">
        <v>0.25</v>
      </c>
      <c r="BL133" s="229">
        <f t="shared" si="139"/>
        <v>67500000</v>
      </c>
      <c r="BM133" s="229">
        <f t="shared" si="140"/>
        <v>67500000</v>
      </c>
      <c r="BN133" s="229">
        <f t="shared" si="141"/>
        <v>202500000</v>
      </c>
    </row>
    <row r="134" spans="1:66">
      <c r="A134" s="253"/>
      <c r="B134" s="253">
        <v>63</v>
      </c>
      <c r="C134" s="253" t="s">
        <v>329</v>
      </c>
      <c r="D134" s="291">
        <v>44872</v>
      </c>
      <c r="E134" s="256"/>
      <c r="F134" s="237" t="s">
        <v>275</v>
      </c>
      <c r="G134" s="257"/>
      <c r="H134" s="257">
        <v>55000000</v>
      </c>
      <c r="I134" s="264"/>
      <c r="J134" s="257">
        <f t="shared" si="142"/>
        <v>55000000</v>
      </c>
      <c r="K134" s="257">
        <f t="shared" si="112"/>
        <v>0</v>
      </c>
      <c r="L134" s="263">
        <v>0.125</v>
      </c>
      <c r="M134" s="256">
        <f t="shared" si="149"/>
        <v>6875000</v>
      </c>
      <c r="N134" s="264"/>
      <c r="O134" s="257">
        <f t="shared" si="144"/>
        <v>6875000</v>
      </c>
      <c r="P134" s="256">
        <f t="shared" si="145"/>
        <v>48125000</v>
      </c>
      <c r="R134" s="222">
        <f t="shared" si="113"/>
        <v>0</v>
      </c>
      <c r="S134" s="222">
        <f t="shared" si="114"/>
        <v>0</v>
      </c>
      <c r="T134" s="222">
        <f t="shared" si="115"/>
        <v>0</v>
      </c>
      <c r="U134" s="222">
        <f t="shared" si="146"/>
        <v>0</v>
      </c>
      <c r="V134" s="222">
        <f t="shared" si="116"/>
        <v>0</v>
      </c>
      <c r="W134" s="222">
        <f t="shared" si="117"/>
        <v>0</v>
      </c>
      <c r="X134" s="222">
        <f t="shared" si="118"/>
        <v>0</v>
      </c>
      <c r="Y134" s="222">
        <f t="shared" si="147"/>
        <v>0</v>
      </c>
      <c r="Z134" s="222">
        <f t="shared" si="155"/>
        <v>0</v>
      </c>
      <c r="AA134" s="222">
        <f t="shared" si="120"/>
        <v>0</v>
      </c>
      <c r="AB134" s="222">
        <f t="shared" si="151"/>
        <v>0</v>
      </c>
      <c r="AC134" s="222">
        <f t="shared" si="148"/>
        <v>0</v>
      </c>
      <c r="AD134" s="222">
        <f t="shared" si="156"/>
        <v>0</v>
      </c>
      <c r="AE134" s="222">
        <f t="shared" si="154"/>
        <v>0</v>
      </c>
      <c r="AF134" s="222">
        <f t="shared" si="150"/>
        <v>0</v>
      </c>
      <c r="AG134" s="222">
        <f t="shared" si="154"/>
        <v>0</v>
      </c>
      <c r="AH134" s="222">
        <f t="shared" si="125"/>
        <v>0</v>
      </c>
      <c r="AI134" s="222">
        <f t="shared" si="152"/>
        <v>0</v>
      </c>
      <c r="AJ134" s="291">
        <v>44872</v>
      </c>
      <c r="AL134" s="229">
        <f t="shared" si="153"/>
        <v>0</v>
      </c>
      <c r="AM134" s="222">
        <f t="shared" si="128"/>
        <v>48125000</v>
      </c>
      <c r="AN134" s="292">
        <f t="shared" si="129"/>
        <v>44872</v>
      </c>
      <c r="AP134" s="229">
        <v>0</v>
      </c>
      <c r="AQ134" s="280">
        <v>0</v>
      </c>
      <c r="AR134" s="229">
        <f t="shared" si="130"/>
        <v>0</v>
      </c>
      <c r="AS134" s="229">
        <f t="shared" si="131"/>
        <v>0</v>
      </c>
      <c r="AT134" s="229">
        <f t="shared" si="132"/>
        <v>0</v>
      </c>
      <c r="AV134" s="291">
        <v>44872</v>
      </c>
      <c r="AW134" s="229">
        <v>0</v>
      </c>
      <c r="AX134" s="280">
        <v>0</v>
      </c>
      <c r="AY134" s="229">
        <f t="shared" si="133"/>
        <v>0</v>
      </c>
      <c r="AZ134" s="229">
        <f t="shared" si="134"/>
        <v>0</v>
      </c>
      <c r="BA134" s="229">
        <f t="shared" si="135"/>
        <v>0</v>
      </c>
      <c r="BC134" s="291">
        <v>44872</v>
      </c>
      <c r="BD134" s="229">
        <v>0</v>
      </c>
      <c r="BE134" s="280">
        <v>0</v>
      </c>
      <c r="BF134" s="229">
        <f t="shared" si="136"/>
        <v>0</v>
      </c>
      <c r="BG134" s="229">
        <f t="shared" si="137"/>
        <v>0</v>
      </c>
      <c r="BH134" s="229">
        <f t="shared" si="138"/>
        <v>0</v>
      </c>
      <c r="BJ134" s="229">
        <v>55000000</v>
      </c>
      <c r="BK134" s="280">
        <v>0.25</v>
      </c>
      <c r="BL134" s="229">
        <f t="shared" si="139"/>
        <v>13750000</v>
      </c>
      <c r="BM134" s="229">
        <f t="shared" si="140"/>
        <v>13750000</v>
      </c>
      <c r="BN134" s="229">
        <f t="shared" si="141"/>
        <v>41250000</v>
      </c>
    </row>
    <row r="135" spans="1:66">
      <c r="A135" s="253"/>
      <c r="B135" s="253">
        <v>64</v>
      </c>
      <c r="C135" s="253" t="s">
        <v>330</v>
      </c>
      <c r="D135" s="293" t="s">
        <v>317</v>
      </c>
      <c r="E135" s="256"/>
      <c r="F135" s="237" t="s">
        <v>275</v>
      </c>
      <c r="G135" s="257"/>
      <c r="H135" s="257">
        <v>6000000</v>
      </c>
      <c r="I135" s="264"/>
      <c r="J135" s="257">
        <f t="shared" si="142"/>
        <v>6000000</v>
      </c>
      <c r="K135" s="257">
        <f t="shared" si="112"/>
        <v>0</v>
      </c>
      <c r="L135" s="263">
        <v>0.125</v>
      </c>
      <c r="M135" s="256">
        <f t="shared" si="149"/>
        <v>750000</v>
      </c>
      <c r="N135" s="264"/>
      <c r="O135" s="257">
        <f t="shared" si="144"/>
        <v>750000</v>
      </c>
      <c r="P135" s="256">
        <f t="shared" si="145"/>
        <v>5250000</v>
      </c>
      <c r="R135" s="222">
        <f t="shared" si="113"/>
        <v>0</v>
      </c>
      <c r="S135" s="222">
        <f t="shared" si="114"/>
        <v>0</v>
      </c>
      <c r="T135" s="222">
        <f t="shared" si="115"/>
        <v>0</v>
      </c>
      <c r="U135" s="222">
        <f t="shared" si="146"/>
        <v>0</v>
      </c>
      <c r="V135" s="222">
        <f t="shared" si="116"/>
        <v>0</v>
      </c>
      <c r="W135" s="222">
        <f t="shared" si="117"/>
        <v>0</v>
      </c>
      <c r="X135" s="222">
        <f t="shared" si="118"/>
        <v>0</v>
      </c>
      <c r="Y135" s="222">
        <f t="shared" si="147"/>
        <v>0</v>
      </c>
      <c r="Z135" s="222">
        <f t="shared" si="155"/>
        <v>0</v>
      </c>
      <c r="AA135" s="222">
        <f t="shared" si="120"/>
        <v>0</v>
      </c>
      <c r="AB135" s="222">
        <f t="shared" si="151"/>
        <v>0</v>
      </c>
      <c r="AC135" s="222">
        <f t="shared" si="148"/>
        <v>0</v>
      </c>
      <c r="AD135" s="222">
        <f t="shared" si="156"/>
        <v>0</v>
      </c>
      <c r="AE135" s="222">
        <f t="shared" si="154"/>
        <v>0</v>
      </c>
      <c r="AF135" s="222">
        <f t="shared" si="150"/>
        <v>0</v>
      </c>
      <c r="AG135" s="222">
        <f t="shared" si="154"/>
        <v>0</v>
      </c>
      <c r="AH135" s="222">
        <f t="shared" si="125"/>
        <v>0</v>
      </c>
      <c r="AI135" s="222">
        <f t="shared" si="152"/>
        <v>0</v>
      </c>
      <c r="AJ135" s="293" t="s">
        <v>317</v>
      </c>
      <c r="AL135" s="229">
        <f t="shared" si="153"/>
        <v>0</v>
      </c>
      <c r="AM135" s="222">
        <f t="shared" si="128"/>
        <v>5250000</v>
      </c>
      <c r="AN135" s="292" t="str">
        <f t="shared" si="129"/>
        <v>2022</v>
      </c>
      <c r="AP135" s="229">
        <v>0</v>
      </c>
      <c r="AQ135" s="280">
        <v>0</v>
      </c>
      <c r="AR135" s="229">
        <f t="shared" si="130"/>
        <v>0</v>
      </c>
      <c r="AS135" s="229">
        <f t="shared" si="131"/>
        <v>0</v>
      </c>
      <c r="AT135" s="229">
        <f t="shared" si="132"/>
        <v>0</v>
      </c>
      <c r="AV135" s="293" t="s">
        <v>317</v>
      </c>
      <c r="AW135" s="229">
        <v>0</v>
      </c>
      <c r="AX135" s="280">
        <v>0</v>
      </c>
      <c r="AY135" s="229">
        <f t="shared" si="133"/>
        <v>0</v>
      </c>
      <c r="AZ135" s="229">
        <f t="shared" si="134"/>
        <v>0</v>
      </c>
      <c r="BA135" s="229">
        <f t="shared" si="135"/>
        <v>0</v>
      </c>
      <c r="BC135" s="293" t="s">
        <v>317</v>
      </c>
      <c r="BD135" s="229">
        <v>0</v>
      </c>
      <c r="BE135" s="280">
        <v>0</v>
      </c>
      <c r="BF135" s="229">
        <f t="shared" si="136"/>
        <v>0</v>
      </c>
      <c r="BG135" s="229">
        <f t="shared" si="137"/>
        <v>0</v>
      </c>
      <c r="BH135" s="229">
        <f t="shared" si="138"/>
        <v>0</v>
      </c>
      <c r="BJ135" s="229">
        <v>6000000</v>
      </c>
      <c r="BK135" s="280">
        <v>0.125</v>
      </c>
      <c r="BL135" s="229">
        <f t="shared" si="139"/>
        <v>750000</v>
      </c>
      <c r="BM135" s="229">
        <f t="shared" si="140"/>
        <v>750000</v>
      </c>
      <c r="BN135" s="229">
        <f t="shared" si="141"/>
        <v>5250000</v>
      </c>
    </row>
    <row r="136" spans="1:66">
      <c r="A136" s="253"/>
      <c r="B136" s="253">
        <v>65</v>
      </c>
      <c r="C136" s="253" t="s">
        <v>331</v>
      </c>
      <c r="D136" s="291">
        <v>44643</v>
      </c>
      <c r="E136" s="256"/>
      <c r="F136" s="237" t="s">
        <v>275</v>
      </c>
      <c r="G136" s="257"/>
      <c r="H136" s="257">
        <v>138400000</v>
      </c>
      <c r="I136" s="264"/>
      <c r="J136" s="257">
        <f t="shared" si="142"/>
        <v>138400000</v>
      </c>
      <c r="K136" s="257">
        <f t="shared" ref="K136:K141" si="157">T136</f>
        <v>0</v>
      </c>
      <c r="L136" s="263">
        <v>0.125</v>
      </c>
      <c r="M136" s="256">
        <f t="shared" si="149"/>
        <v>17300000</v>
      </c>
      <c r="N136" s="264"/>
      <c r="O136" s="257">
        <f t="shared" si="144"/>
        <v>17300000</v>
      </c>
      <c r="P136" s="256">
        <f t="shared" si="145"/>
        <v>121100000</v>
      </c>
      <c r="R136" s="222">
        <f t="shared" ref="R136:R141" si="158">G136</f>
        <v>0</v>
      </c>
      <c r="S136" s="222">
        <f t="shared" ref="S136:S141" si="159">L136*R136</f>
        <v>0</v>
      </c>
      <c r="T136" s="222">
        <f t="shared" ref="T136:T141" si="160">S136+X136</f>
        <v>0</v>
      </c>
      <c r="U136" s="222">
        <f t="shared" si="146"/>
        <v>0</v>
      </c>
      <c r="V136" s="222">
        <f t="shared" ref="V136:V141" si="161">G136</f>
        <v>0</v>
      </c>
      <c r="W136" s="222">
        <f t="shared" ref="W136:W141" si="162">L136*V136</f>
        <v>0</v>
      </c>
      <c r="X136" s="222">
        <f t="shared" ref="X136:X141" si="163">W136+AB136</f>
        <v>0</v>
      </c>
      <c r="Y136" s="222">
        <f t="shared" si="147"/>
        <v>0</v>
      </c>
      <c r="Z136" s="222">
        <f t="shared" si="155"/>
        <v>0</v>
      </c>
      <c r="AA136" s="222">
        <f t="shared" ref="AA136:AA141" si="164">Z136*L136</f>
        <v>0</v>
      </c>
      <c r="AB136" s="222">
        <f t="shared" si="151"/>
        <v>0</v>
      </c>
      <c r="AC136" s="222">
        <f t="shared" si="148"/>
        <v>0</v>
      </c>
      <c r="AD136" s="222">
        <f t="shared" si="156"/>
        <v>0</v>
      </c>
      <c r="AE136" s="222">
        <f t="shared" ref="AE136:AG141" si="165">AD136+AG136</f>
        <v>0</v>
      </c>
      <c r="AF136" s="222">
        <f t="shared" si="150"/>
        <v>0</v>
      </c>
      <c r="AG136" s="222">
        <f t="shared" si="165"/>
        <v>0</v>
      </c>
      <c r="AH136" s="222">
        <f t="shared" ref="AH136:AH141" si="166">AD136-AG136</f>
        <v>0</v>
      </c>
      <c r="AI136" s="222">
        <f t="shared" si="152"/>
        <v>0</v>
      </c>
      <c r="AJ136" s="291">
        <v>44643</v>
      </c>
      <c r="AL136" s="229">
        <f t="shared" si="153"/>
        <v>0</v>
      </c>
      <c r="AM136" s="222">
        <f t="shared" ref="AM136:AM141" si="167">P136</f>
        <v>121100000</v>
      </c>
      <c r="AN136" s="292">
        <f t="shared" ref="AN136:AN141" si="168">D136</f>
        <v>44643</v>
      </c>
      <c r="AP136" s="229">
        <v>0</v>
      </c>
      <c r="AQ136" s="280">
        <v>0</v>
      </c>
      <c r="AR136" s="229">
        <f t="shared" ref="AR136:AR141" si="169">AP136*AQ136</f>
        <v>0</v>
      </c>
      <c r="AS136" s="229">
        <f t="shared" ref="AS136:AS141" si="170">AR136+AG136</f>
        <v>0</v>
      </c>
      <c r="AT136" s="229">
        <f t="shared" ref="AT136:AT141" si="171">AP136-AS136</f>
        <v>0</v>
      </c>
      <c r="AV136" s="291">
        <v>44643</v>
      </c>
      <c r="AW136" s="229">
        <v>0</v>
      </c>
      <c r="AX136" s="280">
        <v>0</v>
      </c>
      <c r="AY136" s="229">
        <f t="shared" ref="AY136:AY141" si="172">AW136*AX136</f>
        <v>0</v>
      </c>
      <c r="AZ136" s="229">
        <f t="shared" ref="AZ136:AZ141" si="173">AY136+AS136</f>
        <v>0</v>
      </c>
      <c r="BA136" s="229">
        <f t="shared" ref="BA136:BA141" si="174">AW136-AZ136</f>
        <v>0</v>
      </c>
      <c r="BC136" s="291">
        <v>44643</v>
      </c>
      <c r="BD136" s="229">
        <v>0</v>
      </c>
      <c r="BE136" s="280">
        <v>0</v>
      </c>
      <c r="BF136" s="229">
        <f t="shared" ref="BF136:BF141" si="175">BD136*BE136</f>
        <v>0</v>
      </c>
      <c r="BG136" s="229">
        <f t="shared" ref="BG136:BG141" si="176">BF136+AZ136</f>
        <v>0</v>
      </c>
      <c r="BH136" s="229">
        <f t="shared" ref="BH136:BH141" si="177">BD136-BG136</f>
        <v>0</v>
      </c>
      <c r="BJ136" s="229">
        <v>138400000</v>
      </c>
      <c r="BK136" s="280">
        <v>0.125</v>
      </c>
      <c r="BL136" s="229">
        <f t="shared" ref="BL136:BL141" si="178">BJ136*BK136</f>
        <v>17300000</v>
      </c>
      <c r="BM136" s="229">
        <f t="shared" ref="BM136:BM141" si="179">BL136+BF136</f>
        <v>17300000</v>
      </c>
      <c r="BN136" s="229">
        <f t="shared" ref="BN136:BN141" si="180">BJ136-BM136</f>
        <v>121100000</v>
      </c>
    </row>
    <row r="137" spans="1:66">
      <c r="A137" s="253"/>
      <c r="B137" s="253">
        <v>66</v>
      </c>
      <c r="C137" s="253" t="s">
        <v>332</v>
      </c>
      <c r="D137" s="291">
        <v>44572</v>
      </c>
      <c r="E137" s="256"/>
      <c r="F137" s="237" t="s">
        <v>275</v>
      </c>
      <c r="G137" s="257"/>
      <c r="H137" s="257">
        <v>948060000</v>
      </c>
      <c r="I137" s="264"/>
      <c r="J137" s="257">
        <f t="shared" ref="J137:J200" si="181">G137+H137-I137</f>
        <v>948060000</v>
      </c>
      <c r="K137" s="257">
        <f t="shared" si="157"/>
        <v>0</v>
      </c>
      <c r="L137" s="263">
        <v>0.125</v>
      </c>
      <c r="M137" s="256">
        <f t="shared" si="149"/>
        <v>118507500</v>
      </c>
      <c r="N137" s="264"/>
      <c r="O137" s="257">
        <f t="shared" ref="O137:O200" si="182">K137+M137</f>
        <v>118507500</v>
      </c>
      <c r="P137" s="256">
        <f t="shared" ref="P137:P200" si="183">J137-O137</f>
        <v>829552500</v>
      </c>
      <c r="R137" s="222">
        <f t="shared" si="158"/>
        <v>0</v>
      </c>
      <c r="S137" s="222">
        <f t="shared" si="159"/>
        <v>0</v>
      </c>
      <c r="T137" s="222">
        <f t="shared" si="160"/>
        <v>0</v>
      </c>
      <c r="U137" s="222">
        <f t="shared" ref="U137:U141" si="184">R137-T137</f>
        <v>0</v>
      </c>
      <c r="V137" s="222">
        <f t="shared" si="161"/>
        <v>0</v>
      </c>
      <c r="W137" s="222">
        <f t="shared" si="162"/>
        <v>0</v>
      </c>
      <c r="X137" s="222">
        <f t="shared" si="163"/>
        <v>0</v>
      </c>
      <c r="Y137" s="222">
        <f t="shared" ref="Y137:Y141" si="185">V137-X137</f>
        <v>0</v>
      </c>
      <c r="Z137" s="222">
        <f t="shared" si="155"/>
        <v>0</v>
      </c>
      <c r="AA137" s="222">
        <f t="shared" si="164"/>
        <v>0</v>
      </c>
      <c r="AB137" s="222">
        <f t="shared" si="151"/>
        <v>0</v>
      </c>
      <c r="AC137" s="222">
        <f t="shared" ref="AC137:AC141" si="186">Z137-AB137</f>
        <v>0</v>
      </c>
      <c r="AD137" s="222">
        <f t="shared" si="156"/>
        <v>0</v>
      </c>
      <c r="AE137" s="222">
        <f t="shared" si="165"/>
        <v>0</v>
      </c>
      <c r="AF137" s="222">
        <f t="shared" si="150"/>
        <v>0</v>
      </c>
      <c r="AG137" s="222">
        <f t="shared" si="165"/>
        <v>0</v>
      </c>
      <c r="AH137" s="222">
        <f t="shared" si="166"/>
        <v>0</v>
      </c>
      <c r="AI137" s="222">
        <f t="shared" si="152"/>
        <v>0</v>
      </c>
      <c r="AJ137" s="291">
        <v>44572</v>
      </c>
      <c r="AL137" s="229">
        <f t="shared" si="153"/>
        <v>0</v>
      </c>
      <c r="AM137" s="222">
        <f t="shared" si="167"/>
        <v>829552500</v>
      </c>
      <c r="AN137" s="292">
        <f t="shared" si="168"/>
        <v>44572</v>
      </c>
      <c r="AP137" s="229">
        <v>0</v>
      </c>
      <c r="AQ137" s="280">
        <v>0</v>
      </c>
      <c r="AR137" s="229">
        <f t="shared" si="169"/>
        <v>0</v>
      </c>
      <c r="AS137" s="229">
        <f t="shared" si="170"/>
        <v>0</v>
      </c>
      <c r="AT137" s="229">
        <f t="shared" si="171"/>
        <v>0</v>
      </c>
      <c r="AV137" s="291">
        <v>44572</v>
      </c>
      <c r="AW137" s="229">
        <v>0</v>
      </c>
      <c r="AX137" s="280">
        <v>0</v>
      </c>
      <c r="AY137" s="229">
        <f t="shared" si="172"/>
        <v>0</v>
      </c>
      <c r="AZ137" s="229">
        <f t="shared" si="173"/>
        <v>0</v>
      </c>
      <c r="BA137" s="229">
        <f t="shared" si="174"/>
        <v>0</v>
      </c>
      <c r="BC137" s="291">
        <v>44572</v>
      </c>
      <c r="BD137" s="229">
        <v>0</v>
      </c>
      <c r="BE137" s="280">
        <v>0</v>
      </c>
      <c r="BF137" s="229">
        <f t="shared" si="175"/>
        <v>0</v>
      </c>
      <c r="BG137" s="229">
        <f t="shared" si="176"/>
        <v>0</v>
      </c>
      <c r="BH137" s="229">
        <f t="shared" si="177"/>
        <v>0</v>
      </c>
      <c r="BJ137" s="229">
        <v>948060000</v>
      </c>
      <c r="BK137" s="280">
        <v>0.125</v>
      </c>
      <c r="BL137" s="229">
        <f t="shared" si="178"/>
        <v>118507500</v>
      </c>
      <c r="BM137" s="229">
        <f t="shared" si="179"/>
        <v>118507500</v>
      </c>
      <c r="BN137" s="229">
        <f t="shared" si="180"/>
        <v>829552500</v>
      </c>
    </row>
    <row r="138" spans="1:66">
      <c r="A138" s="253"/>
      <c r="B138" s="253">
        <v>67</v>
      </c>
      <c r="C138" s="253" t="s">
        <v>333</v>
      </c>
      <c r="D138" s="291">
        <v>44862</v>
      </c>
      <c r="E138" s="256"/>
      <c r="F138" s="237" t="s">
        <v>275</v>
      </c>
      <c r="G138" s="257"/>
      <c r="H138" s="257">
        <v>179820000</v>
      </c>
      <c r="I138" s="264"/>
      <c r="J138" s="257">
        <f t="shared" si="181"/>
        <v>179820000</v>
      </c>
      <c r="K138" s="257">
        <f t="shared" si="157"/>
        <v>0</v>
      </c>
      <c r="L138" s="263">
        <v>0.125</v>
      </c>
      <c r="M138" s="256">
        <f t="shared" si="149"/>
        <v>22477500</v>
      </c>
      <c r="N138" s="264"/>
      <c r="O138" s="257">
        <f t="shared" si="182"/>
        <v>22477500</v>
      </c>
      <c r="P138" s="256">
        <f t="shared" si="183"/>
        <v>157342500</v>
      </c>
      <c r="R138" s="222">
        <f t="shared" si="158"/>
        <v>0</v>
      </c>
      <c r="S138" s="222">
        <f t="shared" si="159"/>
        <v>0</v>
      </c>
      <c r="T138" s="222">
        <f t="shared" si="160"/>
        <v>0</v>
      </c>
      <c r="U138" s="222">
        <f t="shared" si="184"/>
        <v>0</v>
      </c>
      <c r="V138" s="222">
        <f t="shared" si="161"/>
        <v>0</v>
      </c>
      <c r="W138" s="222">
        <f t="shared" si="162"/>
        <v>0</v>
      </c>
      <c r="X138" s="222">
        <f t="shared" si="163"/>
        <v>0</v>
      </c>
      <c r="Y138" s="222">
        <f t="shared" si="185"/>
        <v>0</v>
      </c>
      <c r="Z138" s="222">
        <f t="shared" si="155"/>
        <v>0</v>
      </c>
      <c r="AA138" s="222">
        <f t="shared" si="164"/>
        <v>0</v>
      </c>
      <c r="AB138" s="222">
        <f t="shared" si="151"/>
        <v>0</v>
      </c>
      <c r="AC138" s="222">
        <f t="shared" si="186"/>
        <v>0</v>
      </c>
      <c r="AD138" s="222">
        <f t="shared" si="156"/>
        <v>0</v>
      </c>
      <c r="AE138" s="222">
        <f t="shared" si="165"/>
        <v>0</v>
      </c>
      <c r="AF138" s="222">
        <f t="shared" si="150"/>
        <v>0</v>
      </c>
      <c r="AG138" s="222">
        <f t="shared" si="165"/>
        <v>0</v>
      </c>
      <c r="AH138" s="222">
        <f t="shared" si="166"/>
        <v>0</v>
      </c>
      <c r="AI138" s="222">
        <f t="shared" si="152"/>
        <v>0</v>
      </c>
      <c r="AJ138" s="291">
        <v>44862</v>
      </c>
      <c r="AL138" s="229">
        <f t="shared" si="153"/>
        <v>0</v>
      </c>
      <c r="AM138" s="222">
        <f t="shared" si="167"/>
        <v>157342500</v>
      </c>
      <c r="AN138" s="292">
        <f t="shared" si="168"/>
        <v>44862</v>
      </c>
      <c r="AP138" s="229">
        <v>0</v>
      </c>
      <c r="AQ138" s="280">
        <v>0</v>
      </c>
      <c r="AR138" s="229">
        <f t="shared" si="169"/>
        <v>0</v>
      </c>
      <c r="AS138" s="229">
        <f t="shared" si="170"/>
        <v>0</v>
      </c>
      <c r="AT138" s="229">
        <f t="shared" si="171"/>
        <v>0</v>
      </c>
      <c r="AV138" s="291">
        <v>44862</v>
      </c>
      <c r="AW138" s="229">
        <v>0</v>
      </c>
      <c r="AX138" s="280">
        <v>0</v>
      </c>
      <c r="AY138" s="229">
        <f t="shared" si="172"/>
        <v>0</v>
      </c>
      <c r="AZ138" s="229">
        <f t="shared" si="173"/>
        <v>0</v>
      </c>
      <c r="BA138" s="229">
        <f t="shared" si="174"/>
        <v>0</v>
      </c>
      <c r="BC138" s="291">
        <v>44862</v>
      </c>
      <c r="BD138" s="229">
        <v>0</v>
      </c>
      <c r="BE138" s="280">
        <v>0</v>
      </c>
      <c r="BF138" s="229">
        <f t="shared" si="175"/>
        <v>0</v>
      </c>
      <c r="BG138" s="229">
        <f t="shared" si="176"/>
        <v>0</v>
      </c>
      <c r="BH138" s="229">
        <f t="shared" si="177"/>
        <v>0</v>
      </c>
      <c r="BJ138" s="229">
        <v>179820000</v>
      </c>
      <c r="BK138" s="280">
        <v>0.125</v>
      </c>
      <c r="BL138" s="229">
        <f t="shared" si="178"/>
        <v>22477500</v>
      </c>
      <c r="BM138" s="229">
        <f t="shared" si="179"/>
        <v>22477500</v>
      </c>
      <c r="BN138" s="229">
        <f t="shared" si="180"/>
        <v>157342500</v>
      </c>
    </row>
    <row r="139" spans="1:66">
      <c r="A139" s="253"/>
      <c r="B139" s="253">
        <v>68</v>
      </c>
      <c r="C139" s="253" t="s">
        <v>334</v>
      </c>
      <c r="D139" s="291">
        <v>44667</v>
      </c>
      <c r="E139" s="256"/>
      <c r="F139" s="237" t="s">
        <v>275</v>
      </c>
      <c r="G139" s="257"/>
      <c r="H139" s="257">
        <v>2325000</v>
      </c>
      <c r="I139" s="264"/>
      <c r="J139" s="257">
        <f t="shared" si="181"/>
        <v>2325000</v>
      </c>
      <c r="K139" s="257">
        <f t="shared" si="157"/>
        <v>0</v>
      </c>
      <c r="L139" s="263">
        <v>0.125</v>
      </c>
      <c r="M139" s="256">
        <f t="shared" si="149"/>
        <v>290625</v>
      </c>
      <c r="N139" s="264"/>
      <c r="O139" s="257">
        <f t="shared" si="182"/>
        <v>290625</v>
      </c>
      <c r="P139" s="256">
        <f t="shared" si="183"/>
        <v>2034375</v>
      </c>
      <c r="R139" s="222">
        <f t="shared" si="158"/>
        <v>0</v>
      </c>
      <c r="S139" s="222">
        <f t="shared" si="159"/>
        <v>0</v>
      </c>
      <c r="T139" s="222">
        <f t="shared" si="160"/>
        <v>0</v>
      </c>
      <c r="U139" s="222">
        <f t="shared" si="184"/>
        <v>0</v>
      </c>
      <c r="V139" s="222">
        <f t="shared" si="161"/>
        <v>0</v>
      </c>
      <c r="W139" s="222">
        <f t="shared" si="162"/>
        <v>0</v>
      </c>
      <c r="X139" s="222">
        <f t="shared" si="163"/>
        <v>0</v>
      </c>
      <c r="Y139" s="222">
        <f t="shared" si="185"/>
        <v>0</v>
      </c>
      <c r="Z139" s="222">
        <f t="shared" si="155"/>
        <v>0</v>
      </c>
      <c r="AA139" s="222">
        <f t="shared" si="164"/>
        <v>0</v>
      </c>
      <c r="AB139" s="222">
        <f t="shared" si="151"/>
        <v>0</v>
      </c>
      <c r="AC139" s="222">
        <f t="shared" si="186"/>
        <v>0</v>
      </c>
      <c r="AD139" s="222">
        <f t="shared" si="156"/>
        <v>0</v>
      </c>
      <c r="AE139" s="222">
        <f t="shared" si="165"/>
        <v>0</v>
      </c>
      <c r="AF139" s="222">
        <f t="shared" si="150"/>
        <v>0</v>
      </c>
      <c r="AG139" s="222">
        <f t="shared" si="165"/>
        <v>0</v>
      </c>
      <c r="AH139" s="222">
        <f t="shared" si="166"/>
        <v>0</v>
      </c>
      <c r="AI139" s="222">
        <f t="shared" si="152"/>
        <v>0</v>
      </c>
      <c r="AJ139" s="291">
        <v>44667</v>
      </c>
      <c r="AL139" s="229">
        <f t="shared" si="153"/>
        <v>0</v>
      </c>
      <c r="AM139" s="222">
        <f t="shared" si="167"/>
        <v>2034375</v>
      </c>
      <c r="AN139" s="292">
        <f t="shared" si="168"/>
        <v>44667</v>
      </c>
      <c r="AP139" s="229">
        <v>0</v>
      </c>
      <c r="AQ139" s="280">
        <v>0</v>
      </c>
      <c r="AR139" s="229">
        <f t="shared" si="169"/>
        <v>0</v>
      </c>
      <c r="AS139" s="229">
        <f t="shared" si="170"/>
        <v>0</v>
      </c>
      <c r="AT139" s="229">
        <f t="shared" si="171"/>
        <v>0</v>
      </c>
      <c r="AV139" s="291">
        <v>44667</v>
      </c>
      <c r="AW139" s="229">
        <v>0</v>
      </c>
      <c r="AX139" s="280">
        <v>0</v>
      </c>
      <c r="AY139" s="229">
        <f t="shared" si="172"/>
        <v>0</v>
      </c>
      <c r="AZ139" s="229">
        <f t="shared" si="173"/>
        <v>0</v>
      </c>
      <c r="BA139" s="229">
        <f t="shared" si="174"/>
        <v>0</v>
      </c>
      <c r="BC139" s="291">
        <v>44667</v>
      </c>
      <c r="BD139" s="229">
        <v>0</v>
      </c>
      <c r="BE139" s="280">
        <v>0</v>
      </c>
      <c r="BF139" s="229">
        <f t="shared" si="175"/>
        <v>0</v>
      </c>
      <c r="BG139" s="229">
        <f t="shared" si="176"/>
        <v>0</v>
      </c>
      <c r="BH139" s="229">
        <f t="shared" si="177"/>
        <v>0</v>
      </c>
      <c r="BJ139" s="229">
        <v>2325000</v>
      </c>
      <c r="BK139" s="280">
        <v>0.125</v>
      </c>
      <c r="BL139" s="229">
        <f t="shared" si="178"/>
        <v>290625</v>
      </c>
      <c r="BM139" s="229">
        <f t="shared" si="179"/>
        <v>290625</v>
      </c>
      <c r="BN139" s="229">
        <f t="shared" si="180"/>
        <v>2034375</v>
      </c>
    </row>
    <row r="140" spans="1:66">
      <c r="A140" s="253"/>
      <c r="B140" s="253">
        <v>69</v>
      </c>
      <c r="C140" s="253" t="s">
        <v>335</v>
      </c>
      <c r="D140" s="291">
        <v>44667</v>
      </c>
      <c r="E140" s="256"/>
      <c r="F140" s="237" t="s">
        <v>275</v>
      </c>
      <c r="G140" s="257"/>
      <c r="H140" s="257">
        <v>9682900</v>
      </c>
      <c r="I140" s="264"/>
      <c r="J140" s="257">
        <f t="shared" si="181"/>
        <v>9682900</v>
      </c>
      <c r="K140" s="257">
        <f t="shared" si="157"/>
        <v>0</v>
      </c>
      <c r="L140" s="263">
        <v>0.125</v>
      </c>
      <c r="M140" s="256">
        <f t="shared" si="149"/>
        <v>1210362.5</v>
      </c>
      <c r="N140" s="264"/>
      <c r="O140" s="257">
        <f t="shared" si="182"/>
        <v>1210362.5</v>
      </c>
      <c r="P140" s="256">
        <f t="shared" si="183"/>
        <v>8472537.5</v>
      </c>
      <c r="R140" s="222">
        <f t="shared" si="158"/>
        <v>0</v>
      </c>
      <c r="S140" s="222">
        <f t="shared" si="159"/>
        <v>0</v>
      </c>
      <c r="T140" s="222">
        <f t="shared" si="160"/>
        <v>0</v>
      </c>
      <c r="U140" s="222">
        <f t="shared" si="184"/>
        <v>0</v>
      </c>
      <c r="V140" s="222">
        <f t="shared" si="161"/>
        <v>0</v>
      </c>
      <c r="W140" s="222">
        <f t="shared" si="162"/>
        <v>0</v>
      </c>
      <c r="X140" s="222">
        <f t="shared" si="163"/>
        <v>0</v>
      </c>
      <c r="Y140" s="222">
        <f t="shared" si="185"/>
        <v>0</v>
      </c>
      <c r="Z140" s="222">
        <f t="shared" si="155"/>
        <v>0</v>
      </c>
      <c r="AA140" s="222">
        <f t="shared" si="164"/>
        <v>0</v>
      </c>
      <c r="AB140" s="222">
        <f t="shared" si="151"/>
        <v>0</v>
      </c>
      <c r="AC140" s="222">
        <f t="shared" si="186"/>
        <v>0</v>
      </c>
      <c r="AD140" s="222">
        <f t="shared" si="156"/>
        <v>0</v>
      </c>
      <c r="AE140" s="222">
        <f t="shared" si="165"/>
        <v>0</v>
      </c>
      <c r="AF140" s="222">
        <f t="shared" si="150"/>
        <v>0</v>
      </c>
      <c r="AG140" s="222">
        <f t="shared" si="165"/>
        <v>0</v>
      </c>
      <c r="AH140" s="222">
        <f t="shared" si="166"/>
        <v>0</v>
      </c>
      <c r="AI140" s="222">
        <f t="shared" si="152"/>
        <v>0</v>
      </c>
      <c r="AJ140" s="291">
        <v>44667</v>
      </c>
      <c r="AL140" s="229">
        <f t="shared" si="153"/>
        <v>0</v>
      </c>
      <c r="AM140" s="222">
        <f t="shared" si="167"/>
        <v>8472537.5</v>
      </c>
      <c r="AN140" s="292">
        <f t="shared" si="168"/>
        <v>44667</v>
      </c>
      <c r="AP140" s="229">
        <v>0</v>
      </c>
      <c r="AQ140" s="280">
        <v>0</v>
      </c>
      <c r="AR140" s="229">
        <f t="shared" si="169"/>
        <v>0</v>
      </c>
      <c r="AS140" s="229">
        <f t="shared" si="170"/>
        <v>0</v>
      </c>
      <c r="AT140" s="229">
        <f t="shared" si="171"/>
        <v>0</v>
      </c>
      <c r="AV140" s="291">
        <v>44667</v>
      </c>
      <c r="AW140" s="229">
        <v>0</v>
      </c>
      <c r="AX140" s="280">
        <v>0</v>
      </c>
      <c r="AY140" s="229">
        <f t="shared" si="172"/>
        <v>0</v>
      </c>
      <c r="AZ140" s="229">
        <f t="shared" si="173"/>
        <v>0</v>
      </c>
      <c r="BA140" s="229">
        <f t="shared" si="174"/>
        <v>0</v>
      </c>
      <c r="BC140" s="291">
        <v>44667</v>
      </c>
      <c r="BD140" s="229">
        <v>0</v>
      </c>
      <c r="BE140" s="280">
        <v>0</v>
      </c>
      <c r="BF140" s="229">
        <f t="shared" si="175"/>
        <v>0</v>
      </c>
      <c r="BG140" s="229">
        <f t="shared" si="176"/>
        <v>0</v>
      </c>
      <c r="BH140" s="229">
        <f t="shared" si="177"/>
        <v>0</v>
      </c>
      <c r="BJ140" s="229">
        <v>9682900</v>
      </c>
      <c r="BK140" s="280">
        <v>0.25</v>
      </c>
      <c r="BL140" s="229">
        <f t="shared" si="178"/>
        <v>2420725</v>
      </c>
      <c r="BM140" s="229">
        <f t="shared" si="179"/>
        <v>2420725</v>
      </c>
      <c r="BN140" s="229">
        <f t="shared" si="180"/>
        <v>7262175</v>
      </c>
    </row>
    <row r="141" spans="1:66">
      <c r="A141" s="253"/>
      <c r="B141" s="253">
        <v>70</v>
      </c>
      <c r="C141" s="253" t="s">
        <v>335</v>
      </c>
      <c r="D141" s="291">
        <v>44886</v>
      </c>
      <c r="E141" s="256"/>
      <c r="F141" s="237" t="s">
        <v>275</v>
      </c>
      <c r="G141" s="257"/>
      <c r="H141" s="257">
        <v>3135000</v>
      </c>
      <c r="I141" s="264"/>
      <c r="J141" s="257">
        <f t="shared" si="181"/>
        <v>3135000</v>
      </c>
      <c r="K141" s="257">
        <f t="shared" si="157"/>
        <v>0</v>
      </c>
      <c r="L141" s="263">
        <v>0.125</v>
      </c>
      <c r="M141" s="256">
        <f t="shared" si="149"/>
        <v>391875</v>
      </c>
      <c r="N141" s="264"/>
      <c r="O141" s="257">
        <f t="shared" si="182"/>
        <v>391875</v>
      </c>
      <c r="P141" s="256">
        <f t="shared" si="183"/>
        <v>2743125</v>
      </c>
      <c r="R141" s="222">
        <f t="shared" si="158"/>
        <v>0</v>
      </c>
      <c r="S141" s="222">
        <f t="shared" si="159"/>
        <v>0</v>
      </c>
      <c r="T141" s="222">
        <f t="shared" si="160"/>
        <v>0</v>
      </c>
      <c r="U141" s="222">
        <f t="shared" si="184"/>
        <v>0</v>
      </c>
      <c r="V141" s="222">
        <f t="shared" si="161"/>
        <v>0</v>
      </c>
      <c r="W141" s="222">
        <f t="shared" si="162"/>
        <v>0</v>
      </c>
      <c r="X141" s="222">
        <f t="shared" si="163"/>
        <v>0</v>
      </c>
      <c r="Y141" s="222">
        <f t="shared" si="185"/>
        <v>0</v>
      </c>
      <c r="Z141" s="222">
        <f t="shared" si="155"/>
        <v>0</v>
      </c>
      <c r="AA141" s="222">
        <f t="shared" si="164"/>
        <v>0</v>
      </c>
      <c r="AB141" s="222">
        <f t="shared" si="151"/>
        <v>0</v>
      </c>
      <c r="AC141" s="222">
        <f t="shared" si="186"/>
        <v>0</v>
      </c>
      <c r="AD141" s="222">
        <f t="shared" si="156"/>
        <v>0</v>
      </c>
      <c r="AE141" s="222">
        <f t="shared" si="165"/>
        <v>0</v>
      </c>
      <c r="AF141" s="222">
        <f t="shared" si="150"/>
        <v>0</v>
      </c>
      <c r="AG141" s="222">
        <f t="shared" si="165"/>
        <v>0</v>
      </c>
      <c r="AH141" s="222">
        <f t="shared" si="166"/>
        <v>0</v>
      </c>
      <c r="AI141" s="222">
        <f t="shared" si="152"/>
        <v>0</v>
      </c>
      <c r="AJ141" s="291">
        <v>44886</v>
      </c>
      <c r="AL141" s="229">
        <f t="shared" si="153"/>
        <v>0</v>
      </c>
      <c r="AM141" s="222">
        <f t="shared" si="167"/>
        <v>2743125</v>
      </c>
      <c r="AN141" s="292">
        <f t="shared" si="168"/>
        <v>44886</v>
      </c>
      <c r="AP141" s="229">
        <v>0</v>
      </c>
      <c r="AQ141" s="280">
        <v>0</v>
      </c>
      <c r="AR141" s="229">
        <f t="shared" si="169"/>
        <v>0</v>
      </c>
      <c r="AS141" s="229">
        <f t="shared" si="170"/>
        <v>0</v>
      </c>
      <c r="AT141" s="229">
        <f t="shared" si="171"/>
        <v>0</v>
      </c>
      <c r="AV141" s="291">
        <v>44886</v>
      </c>
      <c r="AW141" s="229">
        <v>0</v>
      </c>
      <c r="AX141" s="280">
        <v>0</v>
      </c>
      <c r="AY141" s="229">
        <f t="shared" si="172"/>
        <v>0</v>
      </c>
      <c r="AZ141" s="229">
        <f t="shared" si="173"/>
        <v>0</v>
      </c>
      <c r="BA141" s="229">
        <f t="shared" si="174"/>
        <v>0</v>
      </c>
      <c r="BC141" s="291">
        <v>44886</v>
      </c>
      <c r="BD141" s="229">
        <v>0</v>
      </c>
      <c r="BE141" s="280">
        <v>0</v>
      </c>
      <c r="BF141" s="229">
        <f t="shared" si="175"/>
        <v>0</v>
      </c>
      <c r="BG141" s="229">
        <f t="shared" si="176"/>
        <v>0</v>
      </c>
      <c r="BH141" s="229">
        <f t="shared" si="177"/>
        <v>0</v>
      </c>
      <c r="BJ141" s="229">
        <v>3135000</v>
      </c>
      <c r="BK141" s="280">
        <v>0.25</v>
      </c>
      <c r="BL141" s="229">
        <f t="shared" si="178"/>
        <v>783750</v>
      </c>
      <c r="BM141" s="229">
        <f t="shared" si="179"/>
        <v>783750</v>
      </c>
      <c r="BN141" s="229">
        <f t="shared" si="180"/>
        <v>2351250</v>
      </c>
    </row>
    <row r="142" spans="1:66">
      <c r="A142" s="253"/>
      <c r="B142" s="253"/>
      <c r="C142" s="260" t="s">
        <v>229</v>
      </c>
      <c r="D142" s="297"/>
      <c r="E142" s="256"/>
      <c r="F142" s="237"/>
      <c r="G142" s="249">
        <f>SUM(G72:G141)</f>
        <v>1648340900</v>
      </c>
      <c r="H142" s="249">
        <f t="shared" ref="H142:P142" si="187">SUM(H72:H141)</f>
        <v>2256307900</v>
      </c>
      <c r="I142" s="249">
        <f t="shared" si="187"/>
        <v>0</v>
      </c>
      <c r="J142" s="249">
        <f t="shared" si="187"/>
        <v>3904648800</v>
      </c>
      <c r="K142" s="249">
        <f t="shared" si="187"/>
        <v>1080656250</v>
      </c>
      <c r="L142" s="249"/>
      <c r="M142" s="249">
        <f t="shared" si="187"/>
        <v>389157100</v>
      </c>
      <c r="N142" s="249">
        <f t="shared" si="187"/>
        <v>0</v>
      </c>
      <c r="O142" s="249">
        <f t="shared" si="187"/>
        <v>1469813350</v>
      </c>
      <c r="P142" s="249">
        <f t="shared" si="187"/>
        <v>2434835450</v>
      </c>
      <c r="R142" s="249">
        <f t="shared" ref="R142:AI142" si="188">SUM(R72:R141)</f>
        <v>1648340900</v>
      </c>
      <c r="S142" s="249">
        <f t="shared" si="188"/>
        <v>206042612.5</v>
      </c>
      <c r="T142" s="249">
        <f t="shared" si="188"/>
        <v>1080656250</v>
      </c>
      <c r="U142" s="249">
        <f t="shared" si="188"/>
        <v>567684650</v>
      </c>
      <c r="V142" s="249">
        <f t="shared" si="188"/>
        <v>1494774800</v>
      </c>
      <c r="W142" s="249">
        <f t="shared" si="188"/>
        <v>186846850</v>
      </c>
      <c r="X142" s="249">
        <f t="shared" si="188"/>
        <v>874613637.5</v>
      </c>
      <c r="Y142" s="249">
        <f t="shared" si="188"/>
        <v>620161162.5</v>
      </c>
      <c r="Z142" s="249">
        <f t="shared" si="188"/>
        <v>1339304300</v>
      </c>
      <c r="AA142" s="249">
        <f t="shared" si="188"/>
        <v>167413037.5</v>
      </c>
      <c r="AB142" s="249">
        <f t="shared" si="188"/>
        <v>687766787.5</v>
      </c>
      <c r="AC142" s="249">
        <f t="shared" si="188"/>
        <v>651537512.5</v>
      </c>
      <c r="AD142" s="249">
        <f t="shared" si="188"/>
        <v>997262000</v>
      </c>
      <c r="AE142" s="249">
        <f t="shared" si="188"/>
        <v>395696000</v>
      </c>
      <c r="AF142" s="249">
        <f t="shared" si="188"/>
        <v>124657750</v>
      </c>
      <c r="AG142" s="249">
        <f t="shared" si="188"/>
        <v>520353750</v>
      </c>
      <c r="AH142" s="249">
        <f t="shared" si="188"/>
        <v>476908250</v>
      </c>
      <c r="AI142" s="249">
        <f t="shared" si="188"/>
        <v>645011500</v>
      </c>
      <c r="AJ142" s="297"/>
      <c r="AK142" s="249">
        <f>SUM(AK72:AK141)</f>
        <v>997262000</v>
      </c>
      <c r="AL142" s="249">
        <f>SUM(AL72:AL141)</f>
        <v>563109037.5</v>
      </c>
      <c r="AM142" s="249">
        <f>SUM(AM72:AM141)</f>
        <v>2434835450</v>
      </c>
      <c r="AN142" s="292"/>
      <c r="AP142" s="229">
        <v>1339304300</v>
      </c>
      <c r="AQ142" s="249"/>
      <c r="AR142" s="249">
        <f t="shared" ref="AR142" si="189">SUM(AR72:AR141)</f>
        <v>169615912.5</v>
      </c>
      <c r="AS142" s="249">
        <f>SUM(AS72:AS141)</f>
        <v>689969662.5</v>
      </c>
      <c r="AT142" s="249">
        <f>SUM(AT72:AT141)</f>
        <v>649334637.5</v>
      </c>
      <c r="AV142" s="297"/>
      <c r="AW142" s="229">
        <v>1494774800</v>
      </c>
      <c r="AX142" s="249"/>
      <c r="AY142" s="249">
        <f t="shared" ref="AY142" si="190">SUM(AY72:AY141)</f>
        <v>189049725</v>
      </c>
      <c r="AZ142" s="249">
        <f>SUM(AZ72:AZ141)</f>
        <v>879019387.5</v>
      </c>
      <c r="BA142" s="249">
        <f>SUM(BA72:BA141)</f>
        <v>615755412.5</v>
      </c>
      <c r="BB142" s="218"/>
      <c r="BC142" s="297"/>
      <c r="BD142" s="229">
        <v>1648340900</v>
      </c>
      <c r="BE142" s="249"/>
      <c r="BF142" s="249">
        <f t="shared" ref="BF142" si="191">SUM(BF72:BF141)</f>
        <v>226253750</v>
      </c>
      <c r="BG142" s="249">
        <f>SUM(BG72:BG141)</f>
        <v>1105273137.5</v>
      </c>
      <c r="BH142" s="249">
        <f>SUM(BH72:BH141)</f>
        <v>543067762.5</v>
      </c>
      <c r="BJ142" s="229">
        <v>1648340900</v>
      </c>
      <c r="BK142" s="249"/>
      <c r="BL142" s="249">
        <f t="shared" ref="BL142" si="192">SUM(BL72:BL141)</f>
        <v>596713850</v>
      </c>
      <c r="BM142" s="249">
        <f>SUM(BM72:BM141)</f>
        <v>822967600</v>
      </c>
      <c r="BN142" s="249">
        <f>SUM(BN72:BN141)</f>
        <v>3081681200</v>
      </c>
    </row>
    <row r="143" spans="1:66">
      <c r="A143" s="253"/>
      <c r="B143" s="251" t="s">
        <v>336</v>
      </c>
      <c r="C143" s="253"/>
      <c r="D143" s="298"/>
      <c r="E143" s="256"/>
      <c r="F143" s="237"/>
      <c r="G143" s="257"/>
      <c r="H143" s="257"/>
      <c r="I143" s="264"/>
      <c r="J143" s="257"/>
      <c r="K143" s="257"/>
      <c r="L143" s="263"/>
      <c r="M143" s="256"/>
      <c r="N143" s="264"/>
      <c r="O143" s="257"/>
      <c r="P143" s="256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>
        <f t="shared" ref="AI143:AI206" si="193">AB143</f>
        <v>0</v>
      </c>
      <c r="AJ143" s="298"/>
      <c r="AL143" s="229">
        <f>AL142-AG142</f>
        <v>42755287.5</v>
      </c>
      <c r="AN143" s="292"/>
      <c r="AV143" s="298"/>
      <c r="BC143" s="298"/>
      <c r="BK143" s="229"/>
      <c r="BL143" s="229"/>
      <c r="BM143" s="229"/>
      <c r="BN143" s="229"/>
    </row>
    <row r="144" spans="1:66">
      <c r="A144" s="253"/>
      <c r="B144" s="253">
        <v>1</v>
      </c>
      <c r="C144" s="253" t="s">
        <v>337</v>
      </c>
      <c r="D144" s="298" t="s">
        <v>279</v>
      </c>
      <c r="E144" s="256">
        <v>1</v>
      </c>
      <c r="F144" s="237" t="s">
        <v>275</v>
      </c>
      <c r="G144" s="257">
        <v>3500000</v>
      </c>
      <c r="H144" s="257"/>
      <c r="I144" s="264"/>
      <c r="J144" s="257">
        <f t="shared" si="181"/>
        <v>3500000</v>
      </c>
      <c r="K144" s="257">
        <f t="shared" ref="K144:K207" si="194">T144</f>
        <v>3500000</v>
      </c>
      <c r="L144" s="263">
        <v>0.125</v>
      </c>
      <c r="M144" s="256">
        <f t="shared" ref="M144:M207" si="195">J144-K144</f>
        <v>0</v>
      </c>
      <c r="N144" s="264"/>
      <c r="O144" s="257">
        <f t="shared" si="182"/>
        <v>3500000</v>
      </c>
      <c r="P144" s="256">
        <f t="shared" si="183"/>
        <v>0</v>
      </c>
      <c r="R144" s="222">
        <f t="shared" ref="R144:R207" si="196">G144</f>
        <v>3500000</v>
      </c>
      <c r="S144" s="222">
        <f t="shared" ref="S144:S207" si="197">L144*R144</f>
        <v>437500</v>
      </c>
      <c r="T144" s="222">
        <f t="shared" ref="T144:T207" si="198">S144+X144</f>
        <v>3500000</v>
      </c>
      <c r="U144" s="222">
        <f>R144-T144</f>
        <v>0</v>
      </c>
      <c r="V144" s="222">
        <f t="shared" ref="V144:V207" si="199">G144</f>
        <v>3500000</v>
      </c>
      <c r="W144" s="222">
        <f t="shared" ref="W144:W207" si="200">L144*V144</f>
        <v>437500</v>
      </c>
      <c r="X144" s="222">
        <f t="shared" ref="X144:X207" si="201">W144+AB144</f>
        <v>3062500</v>
      </c>
      <c r="Y144" s="222">
        <f>V144-X144</f>
        <v>437500</v>
      </c>
      <c r="Z144" s="222">
        <f t="shared" ref="Z144:Z207" si="202">G144</f>
        <v>3500000</v>
      </c>
      <c r="AA144" s="222">
        <f t="shared" ref="AA144:AA207" si="203">Z144*L144</f>
        <v>437500</v>
      </c>
      <c r="AB144" s="222">
        <f t="shared" ref="AB144:AB207" si="204">AA144+AG144</f>
        <v>2625000</v>
      </c>
      <c r="AC144" s="222">
        <f>Z144-AB144</f>
        <v>875000</v>
      </c>
      <c r="AD144" s="222">
        <f t="shared" ref="AD144:AD207" si="205">Z144</f>
        <v>3500000</v>
      </c>
      <c r="AE144" s="222">
        <v>1750000</v>
      </c>
      <c r="AF144" s="222">
        <f t="shared" ref="AF144:AF207" si="206">L144*AD144</f>
        <v>437500</v>
      </c>
      <c r="AG144" s="222">
        <f t="shared" ref="AG144:AG207" si="207">AE144+AF144</f>
        <v>2187500</v>
      </c>
      <c r="AH144" s="222">
        <f t="shared" ref="AH144:AH207" si="208">AD144-AG144</f>
        <v>1312500</v>
      </c>
      <c r="AI144" s="222">
        <f t="shared" si="193"/>
        <v>2625000</v>
      </c>
      <c r="AJ144" s="298" t="s">
        <v>279</v>
      </c>
      <c r="AK144" s="222">
        <f t="shared" ref="AK144:AK207" si="209">Z144</f>
        <v>3500000</v>
      </c>
      <c r="AL144" s="229">
        <f t="shared" ref="AL144:AL207" si="210">Z144*L144*5</f>
        <v>2187500</v>
      </c>
      <c r="AM144" s="222">
        <f t="shared" ref="AM144:AM207" si="211">P144</f>
        <v>0</v>
      </c>
      <c r="AN144" s="292" t="str">
        <f t="shared" ref="AN144:AN207" si="212">D144</f>
        <v>24/07/2012</v>
      </c>
      <c r="AP144" s="229">
        <v>3500000</v>
      </c>
      <c r="AQ144" s="280">
        <v>0</v>
      </c>
      <c r="AR144" s="229">
        <f t="shared" ref="AR144:AR207" si="213">AP144*AQ144</f>
        <v>0</v>
      </c>
      <c r="AS144" s="229">
        <f t="shared" ref="AS144:AS207" si="214">AR144+AG144</f>
        <v>2187500</v>
      </c>
      <c r="AT144" s="229">
        <f t="shared" ref="AT144:AT207" si="215">AP144-AS144</f>
        <v>1312500</v>
      </c>
      <c r="AV144" s="298" t="s">
        <v>279</v>
      </c>
      <c r="AW144" s="229">
        <v>3500000</v>
      </c>
      <c r="AX144" s="280">
        <v>0</v>
      </c>
      <c r="AY144" s="229">
        <f t="shared" ref="AY144:AY207" si="216">AW144*AX144</f>
        <v>0</v>
      </c>
      <c r="AZ144" s="229">
        <f t="shared" ref="AZ144:AZ207" si="217">AY144+AS144</f>
        <v>2187500</v>
      </c>
      <c r="BA144" s="229">
        <f t="shared" ref="BA144:BA207" si="218">AW144-AZ144</f>
        <v>1312500</v>
      </c>
      <c r="BC144" s="298" t="s">
        <v>279</v>
      </c>
      <c r="BD144" s="229">
        <v>3500000</v>
      </c>
      <c r="BE144" s="280">
        <v>0</v>
      </c>
      <c r="BF144" s="229">
        <f t="shared" ref="BF144:BF207" si="219">BD144*BE144</f>
        <v>0</v>
      </c>
      <c r="BG144" s="229">
        <f t="shared" ref="BG144:BG207" si="220">BF144+AZ144</f>
        <v>2187500</v>
      </c>
      <c r="BH144" s="229">
        <f t="shared" ref="BH144:BH207" si="221">BD144-BG144</f>
        <v>1312500</v>
      </c>
      <c r="BJ144" s="229">
        <v>3500000</v>
      </c>
      <c r="BK144" s="280">
        <v>0</v>
      </c>
      <c r="BL144" s="229">
        <f t="shared" ref="BL144:BL207" si="222">BJ144*BK144</f>
        <v>0</v>
      </c>
      <c r="BM144" s="229">
        <f t="shared" ref="BM144:BM207" si="223">BL144+BF144</f>
        <v>0</v>
      </c>
      <c r="BN144" s="229">
        <f t="shared" ref="BN144:BN207" si="224">BJ144-BM144</f>
        <v>3500000</v>
      </c>
    </row>
    <row r="145" spans="1:66">
      <c r="A145" s="253"/>
      <c r="B145" s="253">
        <v>2</v>
      </c>
      <c r="C145" s="253" t="s">
        <v>338</v>
      </c>
      <c r="D145" s="298" t="s">
        <v>339</v>
      </c>
      <c r="E145" s="256">
        <v>1</v>
      </c>
      <c r="F145" s="237" t="s">
        <v>275</v>
      </c>
      <c r="G145" s="257">
        <v>3500000</v>
      </c>
      <c r="H145" s="257"/>
      <c r="I145" s="264"/>
      <c r="J145" s="257">
        <f t="shared" si="181"/>
        <v>3500000</v>
      </c>
      <c r="K145" s="257">
        <f t="shared" si="194"/>
        <v>3500000</v>
      </c>
      <c r="L145" s="263">
        <v>0.125</v>
      </c>
      <c r="M145" s="256">
        <f t="shared" si="195"/>
        <v>0</v>
      </c>
      <c r="N145" s="264"/>
      <c r="O145" s="257">
        <f t="shared" si="182"/>
        <v>3500000</v>
      </c>
      <c r="P145" s="256">
        <f t="shared" si="183"/>
        <v>0</v>
      </c>
      <c r="R145" s="222">
        <f t="shared" si="196"/>
        <v>3500000</v>
      </c>
      <c r="S145" s="222">
        <f t="shared" si="197"/>
        <v>437500</v>
      </c>
      <c r="T145" s="222">
        <f t="shared" si="198"/>
        <v>3500000</v>
      </c>
      <c r="U145" s="222">
        <f t="shared" ref="U145:U208" si="225">R145-T145</f>
        <v>0</v>
      </c>
      <c r="V145" s="222">
        <f t="shared" si="199"/>
        <v>3500000</v>
      </c>
      <c r="W145" s="222">
        <f t="shared" si="200"/>
        <v>437500</v>
      </c>
      <c r="X145" s="222">
        <f t="shared" si="201"/>
        <v>3062500</v>
      </c>
      <c r="Y145" s="222">
        <f t="shared" ref="Y145:Y208" si="226">V145-X145</f>
        <v>437500</v>
      </c>
      <c r="Z145" s="222">
        <f t="shared" si="202"/>
        <v>3500000</v>
      </c>
      <c r="AA145" s="222">
        <f t="shared" si="203"/>
        <v>437500</v>
      </c>
      <c r="AB145" s="222">
        <f t="shared" si="204"/>
        <v>2625000</v>
      </c>
      <c r="AC145" s="222">
        <f t="shared" ref="AC145:AC208" si="227">Z145-AB145</f>
        <v>875000</v>
      </c>
      <c r="AD145" s="222">
        <f t="shared" si="205"/>
        <v>3500000</v>
      </c>
      <c r="AE145" s="222">
        <v>1750000</v>
      </c>
      <c r="AF145" s="222">
        <f t="shared" si="206"/>
        <v>437500</v>
      </c>
      <c r="AG145" s="222">
        <f t="shared" si="207"/>
        <v>2187500</v>
      </c>
      <c r="AH145" s="222">
        <f t="shared" si="208"/>
        <v>1312500</v>
      </c>
      <c r="AI145" s="222">
        <f t="shared" si="193"/>
        <v>2625000</v>
      </c>
      <c r="AJ145" s="298" t="s">
        <v>339</v>
      </c>
      <c r="AK145" s="222">
        <f t="shared" si="209"/>
        <v>3500000</v>
      </c>
      <c r="AL145" s="229">
        <f t="shared" si="210"/>
        <v>2187500</v>
      </c>
      <c r="AM145" s="222">
        <f t="shared" si="211"/>
        <v>0</v>
      </c>
      <c r="AN145" s="292" t="str">
        <f t="shared" si="212"/>
        <v>20/07/2010</v>
      </c>
      <c r="AP145" s="229">
        <v>3500000</v>
      </c>
      <c r="AQ145" s="280">
        <v>0</v>
      </c>
      <c r="AR145" s="229">
        <f t="shared" si="213"/>
        <v>0</v>
      </c>
      <c r="AS145" s="229">
        <f t="shared" si="214"/>
        <v>2187500</v>
      </c>
      <c r="AT145" s="229">
        <f t="shared" si="215"/>
        <v>1312500</v>
      </c>
      <c r="AV145" s="298" t="s">
        <v>339</v>
      </c>
      <c r="AW145" s="229">
        <v>3500000</v>
      </c>
      <c r="AX145" s="280">
        <v>0</v>
      </c>
      <c r="AY145" s="229">
        <f t="shared" si="216"/>
        <v>0</v>
      </c>
      <c r="AZ145" s="229">
        <f t="shared" si="217"/>
        <v>2187500</v>
      </c>
      <c r="BA145" s="229">
        <f t="shared" si="218"/>
        <v>1312500</v>
      </c>
      <c r="BC145" s="298" t="s">
        <v>339</v>
      </c>
      <c r="BD145" s="229">
        <v>3500000</v>
      </c>
      <c r="BE145" s="280">
        <v>0</v>
      </c>
      <c r="BF145" s="229">
        <f t="shared" si="219"/>
        <v>0</v>
      </c>
      <c r="BG145" s="229">
        <f t="shared" si="220"/>
        <v>2187500</v>
      </c>
      <c r="BH145" s="229">
        <f t="shared" si="221"/>
        <v>1312500</v>
      </c>
      <c r="BJ145" s="229">
        <v>3500000</v>
      </c>
      <c r="BK145" s="280">
        <v>0</v>
      </c>
      <c r="BL145" s="229">
        <f t="shared" si="222"/>
        <v>0</v>
      </c>
      <c r="BM145" s="229">
        <f t="shared" si="223"/>
        <v>0</v>
      </c>
      <c r="BN145" s="229">
        <f t="shared" si="224"/>
        <v>3500000</v>
      </c>
    </row>
    <row r="146" spans="1:66">
      <c r="A146" s="253"/>
      <c r="B146" s="253">
        <v>3</v>
      </c>
      <c r="C146" s="253" t="s">
        <v>340</v>
      </c>
      <c r="D146" s="298" t="s">
        <v>341</v>
      </c>
      <c r="E146" s="256">
        <v>1</v>
      </c>
      <c r="F146" s="237" t="s">
        <v>275</v>
      </c>
      <c r="G146" s="257">
        <v>1050000</v>
      </c>
      <c r="H146" s="257"/>
      <c r="I146" s="264"/>
      <c r="J146" s="257">
        <f t="shared" si="181"/>
        <v>1050000</v>
      </c>
      <c r="K146" s="257">
        <f t="shared" si="194"/>
        <v>1050000</v>
      </c>
      <c r="L146" s="263">
        <v>0.125</v>
      </c>
      <c r="M146" s="256">
        <f t="shared" si="195"/>
        <v>0</v>
      </c>
      <c r="N146" s="264"/>
      <c r="O146" s="257">
        <f t="shared" si="182"/>
        <v>1050000</v>
      </c>
      <c r="P146" s="256">
        <f t="shared" si="183"/>
        <v>0</v>
      </c>
      <c r="R146" s="222">
        <f t="shared" si="196"/>
        <v>1050000</v>
      </c>
      <c r="S146" s="222">
        <f t="shared" si="197"/>
        <v>131250</v>
      </c>
      <c r="T146" s="222">
        <f t="shared" si="198"/>
        <v>1050000</v>
      </c>
      <c r="U146" s="222">
        <f t="shared" si="225"/>
        <v>0</v>
      </c>
      <c r="V146" s="222">
        <f t="shared" si="199"/>
        <v>1050000</v>
      </c>
      <c r="W146" s="222">
        <f t="shared" si="200"/>
        <v>131250</v>
      </c>
      <c r="X146" s="222">
        <f t="shared" si="201"/>
        <v>918750</v>
      </c>
      <c r="Y146" s="222">
        <f t="shared" si="226"/>
        <v>131250</v>
      </c>
      <c r="Z146" s="222">
        <f t="shared" si="202"/>
        <v>1050000</v>
      </c>
      <c r="AA146" s="222">
        <f t="shared" si="203"/>
        <v>131250</v>
      </c>
      <c r="AB146" s="222">
        <f t="shared" si="204"/>
        <v>787500</v>
      </c>
      <c r="AC146" s="222">
        <f t="shared" si="227"/>
        <v>262500</v>
      </c>
      <c r="AD146" s="222">
        <f t="shared" si="205"/>
        <v>1050000</v>
      </c>
      <c r="AE146" s="222">
        <v>525000</v>
      </c>
      <c r="AF146" s="222">
        <f t="shared" si="206"/>
        <v>131250</v>
      </c>
      <c r="AG146" s="222">
        <f t="shared" si="207"/>
        <v>656250</v>
      </c>
      <c r="AH146" s="222">
        <f t="shared" si="208"/>
        <v>393750</v>
      </c>
      <c r="AI146" s="222">
        <f t="shared" si="193"/>
        <v>787500</v>
      </c>
      <c r="AJ146" s="298" t="s">
        <v>341</v>
      </c>
      <c r="AK146" s="222">
        <f t="shared" si="209"/>
        <v>1050000</v>
      </c>
      <c r="AL146" s="229">
        <f t="shared" si="210"/>
        <v>656250</v>
      </c>
      <c r="AM146" s="222">
        <f t="shared" si="211"/>
        <v>0</v>
      </c>
      <c r="AN146" s="292" t="str">
        <f t="shared" si="212"/>
        <v>03/9/2009</v>
      </c>
      <c r="AP146" s="229">
        <v>1050000</v>
      </c>
      <c r="AQ146" s="280">
        <v>0</v>
      </c>
      <c r="AR146" s="229">
        <f t="shared" si="213"/>
        <v>0</v>
      </c>
      <c r="AS146" s="229">
        <f t="shared" si="214"/>
        <v>656250</v>
      </c>
      <c r="AT146" s="229">
        <f t="shared" si="215"/>
        <v>393750</v>
      </c>
      <c r="AV146" s="298" t="s">
        <v>341</v>
      </c>
      <c r="AW146" s="229">
        <v>1050000</v>
      </c>
      <c r="AX146" s="280">
        <v>0</v>
      </c>
      <c r="AY146" s="229">
        <f t="shared" si="216"/>
        <v>0</v>
      </c>
      <c r="AZ146" s="229">
        <f t="shared" si="217"/>
        <v>656250</v>
      </c>
      <c r="BA146" s="229">
        <f t="shared" si="218"/>
        <v>393750</v>
      </c>
      <c r="BC146" s="298" t="s">
        <v>341</v>
      </c>
      <c r="BD146" s="229">
        <v>1050000</v>
      </c>
      <c r="BE146" s="280">
        <v>0</v>
      </c>
      <c r="BF146" s="229">
        <f t="shared" si="219"/>
        <v>0</v>
      </c>
      <c r="BG146" s="229">
        <f t="shared" si="220"/>
        <v>656250</v>
      </c>
      <c r="BH146" s="229">
        <f t="shared" si="221"/>
        <v>393750</v>
      </c>
      <c r="BJ146" s="229">
        <v>1050000</v>
      </c>
      <c r="BK146" s="280">
        <v>0</v>
      </c>
      <c r="BL146" s="229">
        <f t="shared" si="222"/>
        <v>0</v>
      </c>
      <c r="BM146" s="229">
        <f t="shared" si="223"/>
        <v>0</v>
      </c>
      <c r="BN146" s="229">
        <f t="shared" si="224"/>
        <v>1050000</v>
      </c>
    </row>
    <row r="147" spans="1:66">
      <c r="A147" s="253"/>
      <c r="B147" s="253">
        <v>4</v>
      </c>
      <c r="C147" s="253" t="s">
        <v>342</v>
      </c>
      <c r="D147" s="298" t="s">
        <v>339</v>
      </c>
      <c r="E147" s="256">
        <v>1</v>
      </c>
      <c r="F147" s="237" t="s">
        <v>275</v>
      </c>
      <c r="G147" s="257">
        <v>4300000</v>
      </c>
      <c r="H147" s="257"/>
      <c r="I147" s="264"/>
      <c r="J147" s="257">
        <f t="shared" si="181"/>
        <v>4300000</v>
      </c>
      <c r="K147" s="257">
        <f t="shared" si="194"/>
        <v>4300000</v>
      </c>
      <c r="L147" s="263">
        <v>0.125</v>
      </c>
      <c r="M147" s="256">
        <f t="shared" si="195"/>
        <v>0</v>
      </c>
      <c r="N147" s="264"/>
      <c r="O147" s="257">
        <f t="shared" si="182"/>
        <v>4300000</v>
      </c>
      <c r="P147" s="256">
        <f t="shared" si="183"/>
        <v>0</v>
      </c>
      <c r="R147" s="222">
        <f t="shared" si="196"/>
        <v>4300000</v>
      </c>
      <c r="S147" s="222">
        <f t="shared" si="197"/>
        <v>537500</v>
      </c>
      <c r="T147" s="222">
        <f t="shared" si="198"/>
        <v>4300000</v>
      </c>
      <c r="U147" s="222">
        <f t="shared" si="225"/>
        <v>0</v>
      </c>
      <c r="V147" s="222">
        <f t="shared" si="199"/>
        <v>4300000</v>
      </c>
      <c r="W147" s="222">
        <f t="shared" si="200"/>
        <v>537500</v>
      </c>
      <c r="X147" s="222">
        <f t="shared" si="201"/>
        <v>3762500</v>
      </c>
      <c r="Y147" s="222">
        <f t="shared" si="226"/>
        <v>537500</v>
      </c>
      <c r="Z147" s="222">
        <f t="shared" si="202"/>
        <v>4300000</v>
      </c>
      <c r="AA147" s="222">
        <f t="shared" si="203"/>
        <v>537500</v>
      </c>
      <c r="AB147" s="222">
        <f t="shared" si="204"/>
        <v>3225000</v>
      </c>
      <c r="AC147" s="222">
        <f t="shared" si="227"/>
        <v>1075000</v>
      </c>
      <c r="AD147" s="222">
        <f t="shared" si="205"/>
        <v>4300000</v>
      </c>
      <c r="AE147" s="222">
        <v>2150000</v>
      </c>
      <c r="AF147" s="222">
        <f t="shared" si="206"/>
        <v>537500</v>
      </c>
      <c r="AG147" s="222">
        <f t="shared" si="207"/>
        <v>2687500</v>
      </c>
      <c r="AH147" s="222">
        <f t="shared" si="208"/>
        <v>1612500</v>
      </c>
      <c r="AI147" s="222">
        <f t="shared" si="193"/>
        <v>3225000</v>
      </c>
      <c r="AJ147" s="298" t="s">
        <v>339</v>
      </c>
      <c r="AK147" s="222">
        <f t="shared" si="209"/>
        <v>4300000</v>
      </c>
      <c r="AL147" s="229">
        <f t="shared" si="210"/>
        <v>2687500</v>
      </c>
      <c r="AM147" s="222">
        <f t="shared" si="211"/>
        <v>0</v>
      </c>
      <c r="AN147" s="292" t="str">
        <f t="shared" si="212"/>
        <v>20/07/2010</v>
      </c>
      <c r="AP147" s="229">
        <v>4300000</v>
      </c>
      <c r="AQ147" s="280">
        <v>0</v>
      </c>
      <c r="AR147" s="229">
        <f t="shared" si="213"/>
        <v>0</v>
      </c>
      <c r="AS147" s="229">
        <f t="shared" si="214"/>
        <v>2687500</v>
      </c>
      <c r="AT147" s="229">
        <f t="shared" si="215"/>
        <v>1612500</v>
      </c>
      <c r="AV147" s="298" t="s">
        <v>339</v>
      </c>
      <c r="AW147" s="229">
        <v>4300000</v>
      </c>
      <c r="AX147" s="280">
        <v>0</v>
      </c>
      <c r="AY147" s="229">
        <f t="shared" si="216"/>
        <v>0</v>
      </c>
      <c r="AZ147" s="229">
        <f t="shared" si="217"/>
        <v>2687500</v>
      </c>
      <c r="BA147" s="229">
        <f t="shared" si="218"/>
        <v>1612500</v>
      </c>
      <c r="BC147" s="298" t="s">
        <v>339</v>
      </c>
      <c r="BD147" s="229">
        <v>4300000</v>
      </c>
      <c r="BE147" s="280">
        <v>0</v>
      </c>
      <c r="BF147" s="229">
        <f t="shared" si="219"/>
        <v>0</v>
      </c>
      <c r="BG147" s="229">
        <f t="shared" si="220"/>
        <v>2687500</v>
      </c>
      <c r="BH147" s="229">
        <f t="shared" si="221"/>
        <v>1612500</v>
      </c>
      <c r="BJ147" s="229">
        <v>4300000</v>
      </c>
      <c r="BK147" s="280">
        <v>0</v>
      </c>
      <c r="BL147" s="229">
        <f t="shared" si="222"/>
        <v>0</v>
      </c>
      <c r="BM147" s="229">
        <f t="shared" si="223"/>
        <v>0</v>
      </c>
      <c r="BN147" s="229">
        <f t="shared" si="224"/>
        <v>4300000</v>
      </c>
    </row>
    <row r="148" spans="1:66">
      <c r="A148" s="253"/>
      <c r="B148" s="253">
        <v>5</v>
      </c>
      <c r="C148" s="253" t="s">
        <v>343</v>
      </c>
      <c r="D148" s="298" t="s">
        <v>339</v>
      </c>
      <c r="E148" s="256">
        <v>1</v>
      </c>
      <c r="F148" s="237" t="s">
        <v>275</v>
      </c>
      <c r="G148" s="257">
        <v>1045000</v>
      </c>
      <c r="H148" s="257"/>
      <c r="I148" s="264"/>
      <c r="J148" s="257">
        <f t="shared" si="181"/>
        <v>1045000</v>
      </c>
      <c r="K148" s="257">
        <f t="shared" si="194"/>
        <v>1045000</v>
      </c>
      <c r="L148" s="263">
        <v>0.125</v>
      </c>
      <c r="M148" s="256">
        <f t="shared" si="195"/>
        <v>0</v>
      </c>
      <c r="N148" s="264"/>
      <c r="O148" s="257">
        <f t="shared" si="182"/>
        <v>1045000</v>
      </c>
      <c r="P148" s="256">
        <f t="shared" si="183"/>
        <v>0</v>
      </c>
      <c r="R148" s="222">
        <f t="shared" si="196"/>
        <v>1045000</v>
      </c>
      <c r="S148" s="222">
        <f t="shared" si="197"/>
        <v>130625</v>
      </c>
      <c r="T148" s="222">
        <f t="shared" si="198"/>
        <v>1045000</v>
      </c>
      <c r="U148" s="222">
        <f t="shared" si="225"/>
        <v>0</v>
      </c>
      <c r="V148" s="222">
        <f t="shared" si="199"/>
        <v>1045000</v>
      </c>
      <c r="W148" s="222">
        <f t="shared" si="200"/>
        <v>130625</v>
      </c>
      <c r="X148" s="222">
        <f t="shared" si="201"/>
        <v>914375</v>
      </c>
      <c r="Y148" s="222">
        <f t="shared" si="226"/>
        <v>130625</v>
      </c>
      <c r="Z148" s="222">
        <f t="shared" si="202"/>
        <v>1045000</v>
      </c>
      <c r="AA148" s="222">
        <f t="shared" si="203"/>
        <v>130625</v>
      </c>
      <c r="AB148" s="222">
        <f t="shared" si="204"/>
        <v>783750</v>
      </c>
      <c r="AC148" s="222">
        <f t="shared" si="227"/>
        <v>261250</v>
      </c>
      <c r="AD148" s="222">
        <f t="shared" si="205"/>
        <v>1045000</v>
      </c>
      <c r="AE148" s="222">
        <v>522500</v>
      </c>
      <c r="AF148" s="222">
        <f t="shared" si="206"/>
        <v>130625</v>
      </c>
      <c r="AG148" s="222">
        <f t="shared" si="207"/>
        <v>653125</v>
      </c>
      <c r="AH148" s="222">
        <f t="shared" si="208"/>
        <v>391875</v>
      </c>
      <c r="AI148" s="222">
        <f t="shared" si="193"/>
        <v>783750</v>
      </c>
      <c r="AJ148" s="298" t="s">
        <v>339</v>
      </c>
      <c r="AK148" s="222">
        <f t="shared" si="209"/>
        <v>1045000</v>
      </c>
      <c r="AL148" s="229">
        <f t="shared" si="210"/>
        <v>653125</v>
      </c>
      <c r="AM148" s="222">
        <f t="shared" si="211"/>
        <v>0</v>
      </c>
      <c r="AN148" s="292" t="str">
        <f t="shared" si="212"/>
        <v>20/07/2010</v>
      </c>
      <c r="AP148" s="229">
        <v>1045000</v>
      </c>
      <c r="AQ148" s="280">
        <v>0</v>
      </c>
      <c r="AR148" s="229">
        <f t="shared" si="213"/>
        <v>0</v>
      </c>
      <c r="AS148" s="229">
        <f t="shared" si="214"/>
        <v>653125</v>
      </c>
      <c r="AT148" s="229">
        <f t="shared" si="215"/>
        <v>391875</v>
      </c>
      <c r="AV148" s="298" t="s">
        <v>339</v>
      </c>
      <c r="AW148" s="229">
        <v>1045000</v>
      </c>
      <c r="AX148" s="280">
        <v>0</v>
      </c>
      <c r="AY148" s="229">
        <f t="shared" si="216"/>
        <v>0</v>
      </c>
      <c r="AZ148" s="229">
        <f t="shared" si="217"/>
        <v>653125</v>
      </c>
      <c r="BA148" s="229">
        <f t="shared" si="218"/>
        <v>391875</v>
      </c>
      <c r="BC148" s="298" t="s">
        <v>339</v>
      </c>
      <c r="BD148" s="229">
        <v>1045000</v>
      </c>
      <c r="BE148" s="280">
        <v>0</v>
      </c>
      <c r="BF148" s="229">
        <f t="shared" si="219"/>
        <v>0</v>
      </c>
      <c r="BG148" s="229">
        <f t="shared" si="220"/>
        <v>653125</v>
      </c>
      <c r="BH148" s="229">
        <f t="shared" si="221"/>
        <v>391875</v>
      </c>
      <c r="BJ148" s="229">
        <v>1045000</v>
      </c>
      <c r="BK148" s="280">
        <v>0</v>
      </c>
      <c r="BL148" s="229">
        <f t="shared" si="222"/>
        <v>0</v>
      </c>
      <c r="BM148" s="229">
        <f t="shared" si="223"/>
        <v>0</v>
      </c>
      <c r="BN148" s="229">
        <f t="shared" si="224"/>
        <v>1045000</v>
      </c>
    </row>
    <row r="149" spans="1:66">
      <c r="A149" s="253"/>
      <c r="B149" s="253">
        <v>6</v>
      </c>
      <c r="C149" s="253" t="s">
        <v>343</v>
      </c>
      <c r="D149" s="298" t="s">
        <v>339</v>
      </c>
      <c r="E149" s="256">
        <v>2</v>
      </c>
      <c r="F149" s="237" t="s">
        <v>275</v>
      </c>
      <c r="G149" s="257">
        <v>500000</v>
      </c>
      <c r="H149" s="257"/>
      <c r="I149" s="264"/>
      <c r="J149" s="257">
        <f t="shared" si="181"/>
        <v>500000</v>
      </c>
      <c r="K149" s="257">
        <f t="shared" si="194"/>
        <v>500000</v>
      </c>
      <c r="L149" s="263">
        <v>0.125</v>
      </c>
      <c r="M149" s="256">
        <f t="shared" si="195"/>
        <v>0</v>
      </c>
      <c r="N149" s="264"/>
      <c r="O149" s="257">
        <f t="shared" si="182"/>
        <v>500000</v>
      </c>
      <c r="P149" s="256">
        <f t="shared" si="183"/>
        <v>0</v>
      </c>
      <c r="R149" s="222">
        <f t="shared" si="196"/>
        <v>500000</v>
      </c>
      <c r="S149" s="222">
        <f t="shared" si="197"/>
        <v>62500</v>
      </c>
      <c r="T149" s="222">
        <f t="shared" si="198"/>
        <v>500000</v>
      </c>
      <c r="U149" s="222">
        <f t="shared" si="225"/>
        <v>0</v>
      </c>
      <c r="V149" s="222">
        <f t="shared" si="199"/>
        <v>500000</v>
      </c>
      <c r="W149" s="222">
        <f t="shared" si="200"/>
        <v>62500</v>
      </c>
      <c r="X149" s="222">
        <f t="shared" si="201"/>
        <v>437500</v>
      </c>
      <c r="Y149" s="222">
        <f t="shared" si="226"/>
        <v>62500</v>
      </c>
      <c r="Z149" s="222">
        <f t="shared" si="202"/>
        <v>500000</v>
      </c>
      <c r="AA149" s="222">
        <f t="shared" si="203"/>
        <v>62500</v>
      </c>
      <c r="AB149" s="222">
        <f t="shared" si="204"/>
        <v>375000</v>
      </c>
      <c r="AC149" s="222">
        <f t="shared" si="227"/>
        <v>125000</v>
      </c>
      <c r="AD149" s="222">
        <f t="shared" si="205"/>
        <v>500000</v>
      </c>
      <c r="AE149" s="222">
        <v>250000</v>
      </c>
      <c r="AF149" s="222">
        <f t="shared" si="206"/>
        <v>62500</v>
      </c>
      <c r="AG149" s="222">
        <f t="shared" si="207"/>
        <v>312500</v>
      </c>
      <c r="AH149" s="222">
        <f t="shared" si="208"/>
        <v>187500</v>
      </c>
      <c r="AI149" s="222">
        <f t="shared" si="193"/>
        <v>375000</v>
      </c>
      <c r="AJ149" s="298" t="s">
        <v>339</v>
      </c>
      <c r="AK149" s="222">
        <f t="shared" si="209"/>
        <v>500000</v>
      </c>
      <c r="AL149" s="229">
        <f t="shared" si="210"/>
        <v>312500</v>
      </c>
      <c r="AM149" s="222">
        <f t="shared" si="211"/>
        <v>0</v>
      </c>
      <c r="AN149" s="292" t="str">
        <f t="shared" si="212"/>
        <v>20/07/2010</v>
      </c>
      <c r="AP149" s="229">
        <v>500000</v>
      </c>
      <c r="AQ149" s="280">
        <v>0</v>
      </c>
      <c r="AR149" s="229">
        <f t="shared" si="213"/>
        <v>0</v>
      </c>
      <c r="AS149" s="229">
        <f t="shared" si="214"/>
        <v>312500</v>
      </c>
      <c r="AT149" s="229">
        <f t="shared" si="215"/>
        <v>187500</v>
      </c>
      <c r="AV149" s="298" t="s">
        <v>339</v>
      </c>
      <c r="AW149" s="229">
        <v>500000</v>
      </c>
      <c r="AX149" s="280">
        <v>0</v>
      </c>
      <c r="AY149" s="229">
        <f t="shared" si="216"/>
        <v>0</v>
      </c>
      <c r="AZ149" s="229">
        <f t="shared" si="217"/>
        <v>312500</v>
      </c>
      <c r="BA149" s="229">
        <f t="shared" si="218"/>
        <v>187500</v>
      </c>
      <c r="BC149" s="298" t="s">
        <v>339</v>
      </c>
      <c r="BD149" s="229">
        <v>500000</v>
      </c>
      <c r="BE149" s="280">
        <v>0</v>
      </c>
      <c r="BF149" s="229">
        <f t="shared" si="219"/>
        <v>0</v>
      </c>
      <c r="BG149" s="229">
        <f t="shared" si="220"/>
        <v>312500</v>
      </c>
      <c r="BH149" s="229">
        <f t="shared" si="221"/>
        <v>187500</v>
      </c>
      <c r="BJ149" s="229">
        <v>500000</v>
      </c>
      <c r="BK149" s="280">
        <v>0</v>
      </c>
      <c r="BL149" s="229">
        <f t="shared" si="222"/>
        <v>0</v>
      </c>
      <c r="BM149" s="229">
        <f t="shared" si="223"/>
        <v>0</v>
      </c>
      <c r="BN149" s="229">
        <f t="shared" si="224"/>
        <v>500000</v>
      </c>
    </row>
    <row r="150" spans="1:66">
      <c r="A150" s="253"/>
      <c r="B150" s="253">
        <v>7</v>
      </c>
      <c r="C150" s="253" t="s">
        <v>344</v>
      </c>
      <c r="D150" s="298" t="s">
        <v>339</v>
      </c>
      <c r="E150" s="256">
        <v>1</v>
      </c>
      <c r="F150" s="237" t="s">
        <v>275</v>
      </c>
      <c r="G150" s="257">
        <v>280000</v>
      </c>
      <c r="H150" s="257"/>
      <c r="I150" s="264"/>
      <c r="J150" s="257">
        <f t="shared" si="181"/>
        <v>280000</v>
      </c>
      <c r="K150" s="257">
        <f t="shared" si="194"/>
        <v>280000</v>
      </c>
      <c r="L150" s="263">
        <v>0.125</v>
      </c>
      <c r="M150" s="256">
        <f t="shared" si="195"/>
        <v>0</v>
      </c>
      <c r="N150" s="264"/>
      <c r="O150" s="257">
        <f t="shared" si="182"/>
        <v>280000</v>
      </c>
      <c r="P150" s="256">
        <f t="shared" si="183"/>
        <v>0</v>
      </c>
      <c r="R150" s="222">
        <f t="shared" si="196"/>
        <v>280000</v>
      </c>
      <c r="S150" s="222">
        <f t="shared" si="197"/>
        <v>35000</v>
      </c>
      <c r="T150" s="222">
        <f t="shared" si="198"/>
        <v>280000</v>
      </c>
      <c r="U150" s="222">
        <f t="shared" si="225"/>
        <v>0</v>
      </c>
      <c r="V150" s="222">
        <f t="shared" si="199"/>
        <v>280000</v>
      </c>
      <c r="W150" s="222">
        <f t="shared" si="200"/>
        <v>35000</v>
      </c>
      <c r="X150" s="222">
        <f t="shared" si="201"/>
        <v>245000</v>
      </c>
      <c r="Y150" s="222">
        <f t="shared" si="226"/>
        <v>35000</v>
      </c>
      <c r="Z150" s="222">
        <f t="shared" si="202"/>
        <v>280000</v>
      </c>
      <c r="AA150" s="222">
        <f t="shared" si="203"/>
        <v>35000</v>
      </c>
      <c r="AB150" s="222">
        <f t="shared" si="204"/>
        <v>210000</v>
      </c>
      <c r="AC150" s="222">
        <f t="shared" si="227"/>
        <v>70000</v>
      </c>
      <c r="AD150" s="222">
        <f t="shared" si="205"/>
        <v>280000</v>
      </c>
      <c r="AE150" s="222">
        <v>140000</v>
      </c>
      <c r="AF150" s="222">
        <f t="shared" si="206"/>
        <v>35000</v>
      </c>
      <c r="AG150" s="222">
        <f t="shared" si="207"/>
        <v>175000</v>
      </c>
      <c r="AH150" s="222">
        <f t="shared" si="208"/>
        <v>105000</v>
      </c>
      <c r="AI150" s="222">
        <f t="shared" si="193"/>
        <v>210000</v>
      </c>
      <c r="AJ150" s="298" t="s">
        <v>339</v>
      </c>
      <c r="AK150" s="222">
        <f t="shared" si="209"/>
        <v>280000</v>
      </c>
      <c r="AL150" s="229">
        <f t="shared" si="210"/>
        <v>175000</v>
      </c>
      <c r="AM150" s="222">
        <f t="shared" si="211"/>
        <v>0</v>
      </c>
      <c r="AN150" s="292" t="str">
        <f t="shared" si="212"/>
        <v>20/07/2010</v>
      </c>
      <c r="AP150" s="229">
        <v>280000</v>
      </c>
      <c r="AQ150" s="280">
        <v>0</v>
      </c>
      <c r="AR150" s="229">
        <f t="shared" si="213"/>
        <v>0</v>
      </c>
      <c r="AS150" s="229">
        <f t="shared" si="214"/>
        <v>175000</v>
      </c>
      <c r="AT150" s="229">
        <f t="shared" si="215"/>
        <v>105000</v>
      </c>
      <c r="AV150" s="298" t="s">
        <v>339</v>
      </c>
      <c r="AW150" s="229">
        <v>280000</v>
      </c>
      <c r="AX150" s="280">
        <v>0</v>
      </c>
      <c r="AY150" s="229">
        <f t="shared" si="216"/>
        <v>0</v>
      </c>
      <c r="AZ150" s="229">
        <f t="shared" si="217"/>
        <v>175000</v>
      </c>
      <c r="BA150" s="229">
        <f t="shared" si="218"/>
        <v>105000</v>
      </c>
      <c r="BC150" s="298" t="s">
        <v>339</v>
      </c>
      <c r="BD150" s="229">
        <v>280000</v>
      </c>
      <c r="BE150" s="280">
        <v>0</v>
      </c>
      <c r="BF150" s="229">
        <f t="shared" si="219"/>
        <v>0</v>
      </c>
      <c r="BG150" s="229">
        <f t="shared" si="220"/>
        <v>175000</v>
      </c>
      <c r="BH150" s="229">
        <f t="shared" si="221"/>
        <v>105000</v>
      </c>
      <c r="BJ150" s="229">
        <v>280000</v>
      </c>
      <c r="BK150" s="280">
        <v>0</v>
      </c>
      <c r="BL150" s="229">
        <f t="shared" si="222"/>
        <v>0</v>
      </c>
      <c r="BM150" s="229">
        <f t="shared" si="223"/>
        <v>0</v>
      </c>
      <c r="BN150" s="229">
        <f t="shared" si="224"/>
        <v>280000</v>
      </c>
    </row>
    <row r="151" spans="1:66">
      <c r="A151" s="253"/>
      <c r="B151" s="253">
        <v>8</v>
      </c>
      <c r="C151" s="253" t="s">
        <v>345</v>
      </c>
      <c r="D151" s="298">
        <v>40490</v>
      </c>
      <c r="E151" s="256">
        <v>1</v>
      </c>
      <c r="F151" s="237" t="s">
        <v>275</v>
      </c>
      <c r="G151" s="257">
        <v>1900000</v>
      </c>
      <c r="H151" s="257"/>
      <c r="I151" s="264"/>
      <c r="J151" s="257">
        <f t="shared" si="181"/>
        <v>1900000</v>
      </c>
      <c r="K151" s="257">
        <f t="shared" si="194"/>
        <v>1900000</v>
      </c>
      <c r="L151" s="263">
        <v>0.125</v>
      </c>
      <c r="M151" s="256">
        <f t="shared" si="195"/>
        <v>0</v>
      </c>
      <c r="N151" s="264"/>
      <c r="O151" s="257">
        <f t="shared" si="182"/>
        <v>1900000</v>
      </c>
      <c r="P151" s="256">
        <f t="shared" si="183"/>
        <v>0</v>
      </c>
      <c r="R151" s="222">
        <f t="shared" si="196"/>
        <v>1900000</v>
      </c>
      <c r="S151" s="222">
        <f t="shared" si="197"/>
        <v>237500</v>
      </c>
      <c r="T151" s="222">
        <f t="shared" si="198"/>
        <v>1900000</v>
      </c>
      <c r="U151" s="222">
        <f t="shared" si="225"/>
        <v>0</v>
      </c>
      <c r="V151" s="222">
        <f t="shared" si="199"/>
        <v>1900000</v>
      </c>
      <c r="W151" s="222">
        <f t="shared" si="200"/>
        <v>237500</v>
      </c>
      <c r="X151" s="222">
        <f t="shared" si="201"/>
        <v>1662500</v>
      </c>
      <c r="Y151" s="222">
        <f t="shared" si="226"/>
        <v>237500</v>
      </c>
      <c r="Z151" s="222">
        <f t="shared" si="202"/>
        <v>1900000</v>
      </c>
      <c r="AA151" s="222">
        <f t="shared" si="203"/>
        <v>237500</v>
      </c>
      <c r="AB151" s="222">
        <f t="shared" si="204"/>
        <v>1425000</v>
      </c>
      <c r="AC151" s="222">
        <f t="shared" si="227"/>
        <v>475000</v>
      </c>
      <c r="AD151" s="222">
        <f t="shared" si="205"/>
        <v>1900000</v>
      </c>
      <c r="AE151" s="222">
        <v>950000</v>
      </c>
      <c r="AF151" s="222">
        <f t="shared" si="206"/>
        <v>237500</v>
      </c>
      <c r="AG151" s="222">
        <f t="shared" si="207"/>
        <v>1187500</v>
      </c>
      <c r="AH151" s="222">
        <f t="shared" si="208"/>
        <v>712500</v>
      </c>
      <c r="AI151" s="222">
        <f t="shared" si="193"/>
        <v>1425000</v>
      </c>
      <c r="AJ151" s="298">
        <v>40490</v>
      </c>
      <c r="AK151" s="222">
        <f t="shared" si="209"/>
        <v>1900000</v>
      </c>
      <c r="AL151" s="229">
        <f t="shared" si="210"/>
        <v>1187500</v>
      </c>
      <c r="AM151" s="222">
        <f t="shared" si="211"/>
        <v>0</v>
      </c>
      <c r="AN151" s="292">
        <f t="shared" si="212"/>
        <v>40490</v>
      </c>
      <c r="AP151" s="229">
        <v>1900000</v>
      </c>
      <c r="AQ151" s="280">
        <v>0</v>
      </c>
      <c r="AR151" s="229">
        <f t="shared" si="213"/>
        <v>0</v>
      </c>
      <c r="AS151" s="229">
        <f t="shared" si="214"/>
        <v>1187500</v>
      </c>
      <c r="AT151" s="229">
        <f t="shared" si="215"/>
        <v>712500</v>
      </c>
      <c r="AV151" s="298">
        <v>40490</v>
      </c>
      <c r="AW151" s="229">
        <v>1900000</v>
      </c>
      <c r="AX151" s="280">
        <v>0</v>
      </c>
      <c r="AY151" s="229">
        <f t="shared" si="216"/>
        <v>0</v>
      </c>
      <c r="AZ151" s="229">
        <f t="shared" si="217"/>
        <v>1187500</v>
      </c>
      <c r="BA151" s="229">
        <f t="shared" si="218"/>
        <v>712500</v>
      </c>
      <c r="BC151" s="298">
        <v>40490</v>
      </c>
      <c r="BD151" s="229">
        <v>1900000</v>
      </c>
      <c r="BE151" s="280">
        <v>0</v>
      </c>
      <c r="BF151" s="229">
        <f t="shared" si="219"/>
        <v>0</v>
      </c>
      <c r="BG151" s="229">
        <f t="shared" si="220"/>
        <v>1187500</v>
      </c>
      <c r="BH151" s="229">
        <f t="shared" si="221"/>
        <v>712500</v>
      </c>
      <c r="BJ151" s="229">
        <v>1900000</v>
      </c>
      <c r="BK151" s="280">
        <v>0</v>
      </c>
      <c r="BL151" s="229">
        <f t="shared" si="222"/>
        <v>0</v>
      </c>
      <c r="BM151" s="229">
        <f t="shared" si="223"/>
        <v>0</v>
      </c>
      <c r="BN151" s="229">
        <f t="shared" si="224"/>
        <v>1900000</v>
      </c>
    </row>
    <row r="152" spans="1:66">
      <c r="A152" s="253"/>
      <c r="B152" s="253">
        <v>9</v>
      </c>
      <c r="C152" s="253" t="s">
        <v>282</v>
      </c>
      <c r="D152" s="298" t="s">
        <v>346</v>
      </c>
      <c r="E152" s="256">
        <v>1</v>
      </c>
      <c r="F152" s="237" t="s">
        <v>275</v>
      </c>
      <c r="G152" s="257">
        <v>6300000</v>
      </c>
      <c r="H152" s="257"/>
      <c r="I152" s="264"/>
      <c r="J152" s="257">
        <f t="shared" si="181"/>
        <v>6300000</v>
      </c>
      <c r="K152" s="257">
        <f t="shared" si="194"/>
        <v>6300000</v>
      </c>
      <c r="L152" s="263">
        <v>0.125</v>
      </c>
      <c r="M152" s="256">
        <f t="shared" si="195"/>
        <v>0</v>
      </c>
      <c r="N152" s="264"/>
      <c r="O152" s="257">
        <f t="shared" si="182"/>
        <v>6300000</v>
      </c>
      <c r="P152" s="256">
        <f t="shared" si="183"/>
        <v>0</v>
      </c>
      <c r="R152" s="222">
        <f t="shared" si="196"/>
        <v>6300000</v>
      </c>
      <c r="S152" s="222">
        <f t="shared" si="197"/>
        <v>787500</v>
      </c>
      <c r="T152" s="222">
        <f t="shared" si="198"/>
        <v>6300000</v>
      </c>
      <c r="U152" s="222">
        <f t="shared" si="225"/>
        <v>0</v>
      </c>
      <c r="V152" s="222">
        <f t="shared" si="199"/>
        <v>6300000</v>
      </c>
      <c r="W152" s="222">
        <f t="shared" si="200"/>
        <v>787500</v>
      </c>
      <c r="X152" s="222">
        <f t="shared" si="201"/>
        <v>5512500</v>
      </c>
      <c r="Y152" s="222">
        <f t="shared" si="226"/>
        <v>787500</v>
      </c>
      <c r="Z152" s="222">
        <f t="shared" si="202"/>
        <v>6300000</v>
      </c>
      <c r="AA152" s="222">
        <f t="shared" si="203"/>
        <v>787500</v>
      </c>
      <c r="AB152" s="222">
        <f t="shared" si="204"/>
        <v>4725000</v>
      </c>
      <c r="AC152" s="222">
        <f t="shared" si="227"/>
        <v>1575000</v>
      </c>
      <c r="AD152" s="222">
        <f t="shared" si="205"/>
        <v>6300000</v>
      </c>
      <c r="AE152" s="222">
        <v>3150000</v>
      </c>
      <c r="AF152" s="222">
        <f t="shared" si="206"/>
        <v>787500</v>
      </c>
      <c r="AG152" s="222">
        <f t="shared" si="207"/>
        <v>3937500</v>
      </c>
      <c r="AH152" s="222">
        <f t="shared" si="208"/>
        <v>2362500</v>
      </c>
      <c r="AI152" s="222">
        <f t="shared" si="193"/>
        <v>4725000</v>
      </c>
      <c r="AJ152" s="298" t="s">
        <v>346</v>
      </c>
      <c r="AK152" s="222">
        <f t="shared" si="209"/>
        <v>6300000</v>
      </c>
      <c r="AL152" s="229">
        <f t="shared" si="210"/>
        <v>3937500</v>
      </c>
      <c r="AM152" s="222">
        <f t="shared" si="211"/>
        <v>0</v>
      </c>
      <c r="AN152" s="292" t="str">
        <f t="shared" si="212"/>
        <v>09/03/2010</v>
      </c>
      <c r="AP152" s="229">
        <v>6300000</v>
      </c>
      <c r="AQ152" s="280">
        <v>0</v>
      </c>
      <c r="AR152" s="229">
        <f t="shared" si="213"/>
        <v>0</v>
      </c>
      <c r="AS152" s="229">
        <f t="shared" si="214"/>
        <v>3937500</v>
      </c>
      <c r="AT152" s="229">
        <f t="shared" si="215"/>
        <v>2362500</v>
      </c>
      <c r="AV152" s="298" t="s">
        <v>346</v>
      </c>
      <c r="AW152" s="229">
        <v>6300000</v>
      </c>
      <c r="AX152" s="280">
        <v>0</v>
      </c>
      <c r="AY152" s="229">
        <f t="shared" si="216"/>
        <v>0</v>
      </c>
      <c r="AZ152" s="229">
        <f t="shared" si="217"/>
        <v>3937500</v>
      </c>
      <c r="BA152" s="229">
        <f t="shared" si="218"/>
        <v>2362500</v>
      </c>
      <c r="BC152" s="298" t="s">
        <v>346</v>
      </c>
      <c r="BD152" s="229">
        <v>6300000</v>
      </c>
      <c r="BE152" s="280">
        <v>0</v>
      </c>
      <c r="BF152" s="229">
        <f t="shared" si="219"/>
        <v>0</v>
      </c>
      <c r="BG152" s="229">
        <f t="shared" si="220"/>
        <v>3937500</v>
      </c>
      <c r="BH152" s="229">
        <f t="shared" si="221"/>
        <v>2362500</v>
      </c>
      <c r="BJ152" s="229">
        <v>6300000</v>
      </c>
      <c r="BK152" s="280">
        <v>0</v>
      </c>
      <c r="BL152" s="229">
        <f t="shared" si="222"/>
        <v>0</v>
      </c>
      <c r="BM152" s="229">
        <f t="shared" si="223"/>
        <v>0</v>
      </c>
      <c r="BN152" s="229">
        <f t="shared" si="224"/>
        <v>6300000</v>
      </c>
    </row>
    <row r="153" spans="1:66">
      <c r="A153" s="253"/>
      <c r="B153" s="253">
        <v>10</v>
      </c>
      <c r="C153" s="253" t="s">
        <v>276</v>
      </c>
      <c r="D153" s="298" t="s">
        <v>341</v>
      </c>
      <c r="E153" s="256">
        <v>20</v>
      </c>
      <c r="F153" s="237" t="s">
        <v>275</v>
      </c>
      <c r="G153" s="257">
        <v>3600000</v>
      </c>
      <c r="H153" s="257"/>
      <c r="I153" s="264"/>
      <c r="J153" s="257">
        <f t="shared" si="181"/>
        <v>3600000</v>
      </c>
      <c r="K153" s="257">
        <f t="shared" si="194"/>
        <v>3600000</v>
      </c>
      <c r="L153" s="263">
        <v>0.125</v>
      </c>
      <c r="M153" s="256">
        <f t="shared" si="195"/>
        <v>0</v>
      </c>
      <c r="N153" s="264"/>
      <c r="O153" s="257">
        <f t="shared" si="182"/>
        <v>3600000</v>
      </c>
      <c r="P153" s="256">
        <f t="shared" si="183"/>
        <v>0</v>
      </c>
      <c r="R153" s="222">
        <f t="shared" si="196"/>
        <v>3600000</v>
      </c>
      <c r="S153" s="222">
        <f t="shared" si="197"/>
        <v>450000</v>
      </c>
      <c r="T153" s="222">
        <f t="shared" si="198"/>
        <v>3600000</v>
      </c>
      <c r="U153" s="222">
        <f t="shared" si="225"/>
        <v>0</v>
      </c>
      <c r="V153" s="222">
        <f t="shared" si="199"/>
        <v>3600000</v>
      </c>
      <c r="W153" s="222">
        <f t="shared" si="200"/>
        <v>450000</v>
      </c>
      <c r="X153" s="222">
        <f t="shared" si="201"/>
        <v>3150000</v>
      </c>
      <c r="Y153" s="222">
        <f t="shared" si="226"/>
        <v>450000</v>
      </c>
      <c r="Z153" s="222">
        <f t="shared" si="202"/>
        <v>3600000</v>
      </c>
      <c r="AA153" s="222">
        <f t="shared" si="203"/>
        <v>450000</v>
      </c>
      <c r="AB153" s="222">
        <f t="shared" si="204"/>
        <v>2700000</v>
      </c>
      <c r="AC153" s="222">
        <f t="shared" si="227"/>
        <v>900000</v>
      </c>
      <c r="AD153" s="222">
        <f t="shared" si="205"/>
        <v>3600000</v>
      </c>
      <c r="AE153" s="222">
        <v>1800000</v>
      </c>
      <c r="AF153" s="222">
        <f t="shared" si="206"/>
        <v>450000</v>
      </c>
      <c r="AG153" s="222">
        <f t="shared" si="207"/>
        <v>2250000</v>
      </c>
      <c r="AH153" s="222">
        <f t="shared" si="208"/>
        <v>1350000</v>
      </c>
      <c r="AI153" s="222">
        <f t="shared" si="193"/>
        <v>2700000</v>
      </c>
      <c r="AJ153" s="298" t="s">
        <v>341</v>
      </c>
      <c r="AK153" s="222">
        <f t="shared" si="209"/>
        <v>3600000</v>
      </c>
      <c r="AL153" s="229">
        <f t="shared" si="210"/>
        <v>2250000</v>
      </c>
      <c r="AM153" s="222">
        <f t="shared" si="211"/>
        <v>0</v>
      </c>
      <c r="AN153" s="292" t="str">
        <f t="shared" si="212"/>
        <v>03/9/2009</v>
      </c>
      <c r="AP153" s="229">
        <v>3600000</v>
      </c>
      <c r="AQ153" s="280">
        <v>0</v>
      </c>
      <c r="AR153" s="229">
        <f t="shared" si="213"/>
        <v>0</v>
      </c>
      <c r="AS153" s="229">
        <f t="shared" si="214"/>
        <v>2250000</v>
      </c>
      <c r="AT153" s="229">
        <f t="shared" si="215"/>
        <v>1350000</v>
      </c>
      <c r="AV153" s="298" t="s">
        <v>341</v>
      </c>
      <c r="AW153" s="229">
        <v>3600000</v>
      </c>
      <c r="AX153" s="280">
        <v>0</v>
      </c>
      <c r="AY153" s="229">
        <f t="shared" si="216"/>
        <v>0</v>
      </c>
      <c r="AZ153" s="229">
        <f t="shared" si="217"/>
        <v>2250000</v>
      </c>
      <c r="BA153" s="229">
        <f t="shared" si="218"/>
        <v>1350000</v>
      </c>
      <c r="BC153" s="298" t="s">
        <v>341</v>
      </c>
      <c r="BD153" s="229">
        <v>3600000</v>
      </c>
      <c r="BE153" s="280">
        <v>0</v>
      </c>
      <c r="BF153" s="229">
        <f t="shared" si="219"/>
        <v>0</v>
      </c>
      <c r="BG153" s="229">
        <f t="shared" si="220"/>
        <v>2250000</v>
      </c>
      <c r="BH153" s="229">
        <f t="shared" si="221"/>
        <v>1350000</v>
      </c>
      <c r="BJ153" s="229">
        <v>3600000</v>
      </c>
      <c r="BK153" s="280">
        <v>0</v>
      </c>
      <c r="BL153" s="229">
        <f t="shared" si="222"/>
        <v>0</v>
      </c>
      <c r="BM153" s="229">
        <f t="shared" si="223"/>
        <v>0</v>
      </c>
      <c r="BN153" s="229">
        <f t="shared" si="224"/>
        <v>3600000</v>
      </c>
    </row>
    <row r="154" spans="1:66">
      <c r="A154" s="253"/>
      <c r="B154" s="253">
        <v>11</v>
      </c>
      <c r="C154" s="253" t="s">
        <v>282</v>
      </c>
      <c r="D154" s="298" t="s">
        <v>341</v>
      </c>
      <c r="E154" s="256">
        <v>2</v>
      </c>
      <c r="F154" s="237" t="s">
        <v>275</v>
      </c>
      <c r="G154" s="257">
        <v>12600000</v>
      </c>
      <c r="H154" s="257"/>
      <c r="I154" s="264"/>
      <c r="J154" s="257">
        <f t="shared" si="181"/>
        <v>12600000</v>
      </c>
      <c r="K154" s="257">
        <f t="shared" si="194"/>
        <v>12600000</v>
      </c>
      <c r="L154" s="263">
        <v>0.125</v>
      </c>
      <c r="M154" s="256">
        <f t="shared" si="195"/>
        <v>0</v>
      </c>
      <c r="N154" s="264"/>
      <c r="O154" s="257">
        <f t="shared" si="182"/>
        <v>12600000</v>
      </c>
      <c r="P154" s="256">
        <f t="shared" si="183"/>
        <v>0</v>
      </c>
      <c r="R154" s="222">
        <f t="shared" si="196"/>
        <v>12600000</v>
      </c>
      <c r="S154" s="222">
        <f t="shared" si="197"/>
        <v>1575000</v>
      </c>
      <c r="T154" s="222">
        <f t="shared" si="198"/>
        <v>12600000</v>
      </c>
      <c r="U154" s="222">
        <f t="shared" si="225"/>
        <v>0</v>
      </c>
      <c r="V154" s="222">
        <f t="shared" si="199"/>
        <v>12600000</v>
      </c>
      <c r="W154" s="222">
        <f t="shared" si="200"/>
        <v>1575000</v>
      </c>
      <c r="X154" s="222">
        <f t="shared" si="201"/>
        <v>11025000</v>
      </c>
      <c r="Y154" s="222">
        <f t="shared" si="226"/>
        <v>1575000</v>
      </c>
      <c r="Z154" s="222">
        <f t="shared" si="202"/>
        <v>12600000</v>
      </c>
      <c r="AA154" s="222">
        <f t="shared" si="203"/>
        <v>1575000</v>
      </c>
      <c r="AB154" s="222">
        <f t="shared" si="204"/>
        <v>9450000</v>
      </c>
      <c r="AC154" s="222">
        <f t="shared" si="227"/>
        <v>3150000</v>
      </c>
      <c r="AD154" s="222">
        <f t="shared" si="205"/>
        <v>12600000</v>
      </c>
      <c r="AE154" s="222">
        <v>6300000</v>
      </c>
      <c r="AF154" s="222">
        <f t="shared" si="206"/>
        <v>1575000</v>
      </c>
      <c r="AG154" s="222">
        <f t="shared" si="207"/>
        <v>7875000</v>
      </c>
      <c r="AH154" s="222">
        <f t="shared" si="208"/>
        <v>4725000</v>
      </c>
      <c r="AI154" s="222">
        <f t="shared" si="193"/>
        <v>9450000</v>
      </c>
      <c r="AJ154" s="298" t="s">
        <v>341</v>
      </c>
      <c r="AK154" s="222">
        <f t="shared" si="209"/>
        <v>12600000</v>
      </c>
      <c r="AL154" s="229">
        <f t="shared" si="210"/>
        <v>7875000</v>
      </c>
      <c r="AM154" s="222">
        <f t="shared" si="211"/>
        <v>0</v>
      </c>
      <c r="AN154" s="292" t="str">
        <f t="shared" si="212"/>
        <v>03/9/2009</v>
      </c>
      <c r="AP154" s="229">
        <v>12600000</v>
      </c>
      <c r="AQ154" s="280">
        <v>0</v>
      </c>
      <c r="AR154" s="229">
        <f t="shared" si="213"/>
        <v>0</v>
      </c>
      <c r="AS154" s="229">
        <f t="shared" si="214"/>
        <v>7875000</v>
      </c>
      <c r="AT154" s="229">
        <f t="shared" si="215"/>
        <v>4725000</v>
      </c>
      <c r="AV154" s="298" t="s">
        <v>341</v>
      </c>
      <c r="AW154" s="229">
        <v>12600000</v>
      </c>
      <c r="AX154" s="280">
        <v>0</v>
      </c>
      <c r="AY154" s="229">
        <f t="shared" si="216"/>
        <v>0</v>
      </c>
      <c r="AZ154" s="229">
        <f t="shared" si="217"/>
        <v>7875000</v>
      </c>
      <c r="BA154" s="229">
        <f t="shared" si="218"/>
        <v>4725000</v>
      </c>
      <c r="BC154" s="298" t="s">
        <v>341</v>
      </c>
      <c r="BD154" s="229">
        <v>12600000</v>
      </c>
      <c r="BE154" s="280">
        <v>0</v>
      </c>
      <c r="BF154" s="229">
        <f t="shared" si="219"/>
        <v>0</v>
      </c>
      <c r="BG154" s="229">
        <f t="shared" si="220"/>
        <v>7875000</v>
      </c>
      <c r="BH154" s="229">
        <f t="shared" si="221"/>
        <v>4725000</v>
      </c>
      <c r="BJ154" s="229">
        <v>12600000</v>
      </c>
      <c r="BK154" s="280">
        <v>0</v>
      </c>
      <c r="BL154" s="229">
        <f t="shared" si="222"/>
        <v>0</v>
      </c>
      <c r="BM154" s="229">
        <f t="shared" si="223"/>
        <v>0</v>
      </c>
      <c r="BN154" s="229">
        <f t="shared" si="224"/>
        <v>12600000</v>
      </c>
    </row>
    <row r="155" spans="1:66">
      <c r="A155" s="253"/>
      <c r="B155" s="253">
        <v>12</v>
      </c>
      <c r="C155" s="253" t="s">
        <v>347</v>
      </c>
      <c r="D155" s="298" t="s">
        <v>341</v>
      </c>
      <c r="E155" s="256">
        <v>1</v>
      </c>
      <c r="F155" s="237" t="s">
        <v>275</v>
      </c>
      <c r="G155" s="257">
        <v>3000000</v>
      </c>
      <c r="H155" s="257"/>
      <c r="I155" s="264"/>
      <c r="J155" s="257">
        <f t="shared" si="181"/>
        <v>3000000</v>
      </c>
      <c r="K155" s="257">
        <f t="shared" si="194"/>
        <v>3000000</v>
      </c>
      <c r="L155" s="263">
        <v>0.125</v>
      </c>
      <c r="M155" s="256">
        <f t="shared" si="195"/>
        <v>0</v>
      </c>
      <c r="N155" s="264"/>
      <c r="O155" s="257">
        <f t="shared" si="182"/>
        <v>3000000</v>
      </c>
      <c r="P155" s="256">
        <f t="shared" si="183"/>
        <v>0</v>
      </c>
      <c r="R155" s="222">
        <f t="shared" si="196"/>
        <v>3000000</v>
      </c>
      <c r="S155" s="222">
        <f t="shared" si="197"/>
        <v>375000</v>
      </c>
      <c r="T155" s="222">
        <f t="shared" si="198"/>
        <v>3000000</v>
      </c>
      <c r="U155" s="222">
        <f t="shared" si="225"/>
        <v>0</v>
      </c>
      <c r="V155" s="222">
        <f t="shared" si="199"/>
        <v>3000000</v>
      </c>
      <c r="W155" s="222">
        <f t="shared" si="200"/>
        <v>375000</v>
      </c>
      <c r="X155" s="222">
        <f t="shared" si="201"/>
        <v>2625000</v>
      </c>
      <c r="Y155" s="222">
        <f t="shared" si="226"/>
        <v>375000</v>
      </c>
      <c r="Z155" s="222">
        <f t="shared" si="202"/>
        <v>3000000</v>
      </c>
      <c r="AA155" s="222">
        <f t="shared" si="203"/>
        <v>375000</v>
      </c>
      <c r="AB155" s="222">
        <f t="shared" si="204"/>
        <v>2250000</v>
      </c>
      <c r="AC155" s="222">
        <f t="shared" si="227"/>
        <v>750000</v>
      </c>
      <c r="AD155" s="222">
        <f t="shared" si="205"/>
        <v>3000000</v>
      </c>
      <c r="AE155" s="222">
        <v>1500000</v>
      </c>
      <c r="AF155" s="222">
        <f t="shared" si="206"/>
        <v>375000</v>
      </c>
      <c r="AG155" s="222">
        <f t="shared" si="207"/>
        <v>1875000</v>
      </c>
      <c r="AH155" s="222">
        <f t="shared" si="208"/>
        <v>1125000</v>
      </c>
      <c r="AI155" s="222">
        <f t="shared" si="193"/>
        <v>2250000</v>
      </c>
      <c r="AJ155" s="298" t="s">
        <v>341</v>
      </c>
      <c r="AK155" s="222">
        <f t="shared" si="209"/>
        <v>3000000</v>
      </c>
      <c r="AL155" s="229">
        <f t="shared" si="210"/>
        <v>1875000</v>
      </c>
      <c r="AM155" s="222">
        <f t="shared" si="211"/>
        <v>0</v>
      </c>
      <c r="AN155" s="292" t="str">
        <f t="shared" si="212"/>
        <v>03/9/2009</v>
      </c>
      <c r="AP155" s="229">
        <v>3000000</v>
      </c>
      <c r="AQ155" s="280">
        <v>0</v>
      </c>
      <c r="AR155" s="229">
        <f t="shared" si="213"/>
        <v>0</v>
      </c>
      <c r="AS155" s="229">
        <f t="shared" si="214"/>
        <v>1875000</v>
      </c>
      <c r="AT155" s="229">
        <f t="shared" si="215"/>
        <v>1125000</v>
      </c>
      <c r="AV155" s="298" t="s">
        <v>341</v>
      </c>
      <c r="AW155" s="229">
        <v>3000000</v>
      </c>
      <c r="AX155" s="280">
        <v>0</v>
      </c>
      <c r="AY155" s="229">
        <f t="shared" si="216"/>
        <v>0</v>
      </c>
      <c r="AZ155" s="229">
        <f t="shared" si="217"/>
        <v>1875000</v>
      </c>
      <c r="BA155" s="229">
        <f t="shared" si="218"/>
        <v>1125000</v>
      </c>
      <c r="BC155" s="298" t="s">
        <v>341</v>
      </c>
      <c r="BD155" s="229">
        <v>3000000</v>
      </c>
      <c r="BE155" s="280">
        <v>0</v>
      </c>
      <c r="BF155" s="229">
        <f t="shared" si="219"/>
        <v>0</v>
      </c>
      <c r="BG155" s="229">
        <f t="shared" si="220"/>
        <v>1875000</v>
      </c>
      <c r="BH155" s="229">
        <f t="shared" si="221"/>
        <v>1125000</v>
      </c>
      <c r="BJ155" s="229">
        <v>3000000</v>
      </c>
      <c r="BK155" s="280">
        <v>0</v>
      </c>
      <c r="BL155" s="229">
        <f t="shared" si="222"/>
        <v>0</v>
      </c>
      <c r="BM155" s="229">
        <f t="shared" si="223"/>
        <v>0</v>
      </c>
      <c r="BN155" s="229">
        <f t="shared" si="224"/>
        <v>3000000</v>
      </c>
    </row>
    <row r="156" spans="1:66">
      <c r="A156" s="253"/>
      <c r="B156" s="253">
        <v>13</v>
      </c>
      <c r="C156" s="253" t="s">
        <v>348</v>
      </c>
      <c r="D156" s="298" t="s">
        <v>349</v>
      </c>
      <c r="E156" s="256">
        <v>1</v>
      </c>
      <c r="F156" s="237" t="s">
        <v>275</v>
      </c>
      <c r="G156" s="257">
        <v>2500000</v>
      </c>
      <c r="H156" s="257"/>
      <c r="I156" s="264"/>
      <c r="J156" s="257">
        <f t="shared" si="181"/>
        <v>2500000</v>
      </c>
      <c r="K156" s="257">
        <f t="shared" si="194"/>
        <v>2500000</v>
      </c>
      <c r="L156" s="263">
        <v>0.125</v>
      </c>
      <c r="M156" s="256">
        <f t="shared" si="195"/>
        <v>0</v>
      </c>
      <c r="N156" s="264"/>
      <c r="O156" s="257">
        <f t="shared" si="182"/>
        <v>2500000</v>
      </c>
      <c r="P156" s="256">
        <f t="shared" si="183"/>
        <v>0</v>
      </c>
      <c r="R156" s="222">
        <f t="shared" si="196"/>
        <v>2500000</v>
      </c>
      <c r="S156" s="222">
        <f t="shared" si="197"/>
        <v>312500</v>
      </c>
      <c r="T156" s="222">
        <f t="shared" si="198"/>
        <v>2500000</v>
      </c>
      <c r="U156" s="222">
        <f t="shared" si="225"/>
        <v>0</v>
      </c>
      <c r="V156" s="222">
        <f t="shared" si="199"/>
        <v>2500000</v>
      </c>
      <c r="W156" s="222">
        <f t="shared" si="200"/>
        <v>312500</v>
      </c>
      <c r="X156" s="222">
        <f t="shared" si="201"/>
        <v>2187500</v>
      </c>
      <c r="Y156" s="222">
        <f t="shared" si="226"/>
        <v>312500</v>
      </c>
      <c r="Z156" s="222">
        <f t="shared" si="202"/>
        <v>2500000</v>
      </c>
      <c r="AA156" s="222">
        <f t="shared" si="203"/>
        <v>312500</v>
      </c>
      <c r="AB156" s="222">
        <f t="shared" si="204"/>
        <v>1875000</v>
      </c>
      <c r="AC156" s="222">
        <f t="shared" si="227"/>
        <v>625000</v>
      </c>
      <c r="AD156" s="222">
        <f t="shared" si="205"/>
        <v>2500000</v>
      </c>
      <c r="AE156" s="222">
        <v>1250000</v>
      </c>
      <c r="AF156" s="222">
        <f t="shared" si="206"/>
        <v>312500</v>
      </c>
      <c r="AG156" s="222">
        <f t="shared" si="207"/>
        <v>1562500</v>
      </c>
      <c r="AH156" s="222">
        <f t="shared" si="208"/>
        <v>937500</v>
      </c>
      <c r="AI156" s="222">
        <f t="shared" si="193"/>
        <v>1875000</v>
      </c>
      <c r="AJ156" s="298" t="s">
        <v>349</v>
      </c>
      <c r="AK156" s="222">
        <f t="shared" si="209"/>
        <v>2500000</v>
      </c>
      <c r="AL156" s="229">
        <f t="shared" si="210"/>
        <v>1562500</v>
      </c>
      <c r="AM156" s="222">
        <f t="shared" si="211"/>
        <v>0</v>
      </c>
      <c r="AN156" s="292" t="str">
        <f t="shared" si="212"/>
        <v>30/9/2019</v>
      </c>
      <c r="AP156" s="229">
        <v>2500000</v>
      </c>
      <c r="AQ156" s="280">
        <v>0.25</v>
      </c>
      <c r="AR156" s="229">
        <f t="shared" si="213"/>
        <v>625000</v>
      </c>
      <c r="AS156" s="229">
        <f t="shared" si="214"/>
        <v>2187500</v>
      </c>
      <c r="AT156" s="229">
        <f t="shared" si="215"/>
        <v>312500</v>
      </c>
      <c r="AV156" s="298" t="s">
        <v>349</v>
      </c>
      <c r="AW156" s="229">
        <v>2500000</v>
      </c>
      <c r="AX156" s="280">
        <v>0.25</v>
      </c>
      <c r="AY156" s="229">
        <f t="shared" si="216"/>
        <v>625000</v>
      </c>
      <c r="AZ156" s="229">
        <f t="shared" si="217"/>
        <v>2812500</v>
      </c>
      <c r="BA156" s="229">
        <f t="shared" si="218"/>
        <v>-312500</v>
      </c>
      <c r="BC156" s="298" t="s">
        <v>349</v>
      </c>
      <c r="BD156" s="229">
        <v>2500000</v>
      </c>
      <c r="BE156" s="280">
        <v>0.25</v>
      </c>
      <c r="BF156" s="229">
        <f t="shared" si="219"/>
        <v>625000</v>
      </c>
      <c r="BG156" s="229">
        <f t="shared" si="220"/>
        <v>3437500</v>
      </c>
      <c r="BH156" s="229">
        <f t="shared" si="221"/>
        <v>-937500</v>
      </c>
      <c r="BJ156" s="229">
        <v>2500000</v>
      </c>
      <c r="BK156" s="280">
        <v>0.25</v>
      </c>
      <c r="BL156" s="229">
        <f t="shared" si="222"/>
        <v>625000</v>
      </c>
      <c r="BM156" s="229">
        <f t="shared" si="223"/>
        <v>1250000</v>
      </c>
      <c r="BN156" s="229">
        <f t="shared" si="224"/>
        <v>1250000</v>
      </c>
    </row>
    <row r="157" spans="1:66">
      <c r="A157" s="253"/>
      <c r="B157" s="253">
        <v>14</v>
      </c>
      <c r="C157" s="253" t="s">
        <v>276</v>
      </c>
      <c r="D157" s="298" t="s">
        <v>277</v>
      </c>
      <c r="E157" s="256">
        <v>20</v>
      </c>
      <c r="F157" s="237" t="s">
        <v>275</v>
      </c>
      <c r="G157" s="257">
        <v>3700000</v>
      </c>
      <c r="H157" s="257"/>
      <c r="I157" s="264"/>
      <c r="J157" s="257">
        <f t="shared" si="181"/>
        <v>3700000</v>
      </c>
      <c r="K157" s="257">
        <f t="shared" si="194"/>
        <v>3700000</v>
      </c>
      <c r="L157" s="263">
        <v>0.125</v>
      </c>
      <c r="M157" s="256">
        <f t="shared" si="195"/>
        <v>0</v>
      </c>
      <c r="N157" s="264"/>
      <c r="O157" s="257">
        <f t="shared" si="182"/>
        <v>3700000</v>
      </c>
      <c r="P157" s="256">
        <f t="shared" si="183"/>
        <v>0</v>
      </c>
      <c r="R157" s="222">
        <f t="shared" si="196"/>
        <v>3700000</v>
      </c>
      <c r="S157" s="222">
        <f t="shared" si="197"/>
        <v>462500</v>
      </c>
      <c r="T157" s="222">
        <f t="shared" si="198"/>
        <v>3700000</v>
      </c>
      <c r="U157" s="222">
        <f t="shared" si="225"/>
        <v>0</v>
      </c>
      <c r="V157" s="222">
        <f t="shared" si="199"/>
        <v>3700000</v>
      </c>
      <c r="W157" s="222">
        <f t="shared" si="200"/>
        <v>462500</v>
      </c>
      <c r="X157" s="222">
        <f t="shared" si="201"/>
        <v>3237500</v>
      </c>
      <c r="Y157" s="222">
        <f t="shared" si="226"/>
        <v>462500</v>
      </c>
      <c r="Z157" s="222">
        <f t="shared" si="202"/>
        <v>3700000</v>
      </c>
      <c r="AA157" s="222">
        <f t="shared" si="203"/>
        <v>462500</v>
      </c>
      <c r="AB157" s="222">
        <f t="shared" si="204"/>
        <v>2775000</v>
      </c>
      <c r="AC157" s="222">
        <f t="shared" si="227"/>
        <v>925000</v>
      </c>
      <c r="AD157" s="222">
        <f t="shared" si="205"/>
        <v>3700000</v>
      </c>
      <c r="AE157" s="222">
        <v>1850000</v>
      </c>
      <c r="AF157" s="222">
        <f t="shared" si="206"/>
        <v>462500</v>
      </c>
      <c r="AG157" s="222">
        <f t="shared" si="207"/>
        <v>2312500</v>
      </c>
      <c r="AH157" s="222">
        <f t="shared" si="208"/>
        <v>1387500</v>
      </c>
      <c r="AI157" s="222">
        <f t="shared" si="193"/>
        <v>2775000</v>
      </c>
      <c r="AJ157" s="298" t="s">
        <v>277</v>
      </c>
      <c r="AK157" s="222">
        <f t="shared" si="209"/>
        <v>3700000</v>
      </c>
      <c r="AL157" s="229">
        <f t="shared" si="210"/>
        <v>2312500</v>
      </c>
      <c r="AM157" s="222">
        <f t="shared" si="211"/>
        <v>0</v>
      </c>
      <c r="AN157" s="292" t="str">
        <f t="shared" si="212"/>
        <v>26/07/2010</v>
      </c>
      <c r="AP157" s="229">
        <v>3700000</v>
      </c>
      <c r="AQ157" s="280">
        <v>0</v>
      </c>
      <c r="AR157" s="229">
        <f t="shared" si="213"/>
        <v>0</v>
      </c>
      <c r="AS157" s="229">
        <f t="shared" si="214"/>
        <v>2312500</v>
      </c>
      <c r="AT157" s="229">
        <f t="shared" si="215"/>
        <v>1387500</v>
      </c>
      <c r="AV157" s="298" t="s">
        <v>277</v>
      </c>
      <c r="AW157" s="229">
        <v>3700000</v>
      </c>
      <c r="AX157" s="280">
        <v>0</v>
      </c>
      <c r="AY157" s="229">
        <f t="shared" si="216"/>
        <v>0</v>
      </c>
      <c r="AZ157" s="229">
        <f t="shared" si="217"/>
        <v>2312500</v>
      </c>
      <c r="BA157" s="229">
        <f t="shared" si="218"/>
        <v>1387500</v>
      </c>
      <c r="BC157" s="298" t="s">
        <v>277</v>
      </c>
      <c r="BD157" s="229">
        <v>3700000</v>
      </c>
      <c r="BE157" s="280">
        <v>0</v>
      </c>
      <c r="BF157" s="229">
        <f t="shared" si="219"/>
        <v>0</v>
      </c>
      <c r="BG157" s="229">
        <f t="shared" si="220"/>
        <v>2312500</v>
      </c>
      <c r="BH157" s="229">
        <f t="shared" si="221"/>
        <v>1387500</v>
      </c>
      <c r="BJ157" s="229">
        <v>3700000</v>
      </c>
      <c r="BK157" s="280">
        <v>0</v>
      </c>
      <c r="BL157" s="229">
        <f t="shared" si="222"/>
        <v>0</v>
      </c>
      <c r="BM157" s="229">
        <f t="shared" si="223"/>
        <v>0</v>
      </c>
      <c r="BN157" s="229">
        <f t="shared" si="224"/>
        <v>3700000</v>
      </c>
    </row>
    <row r="158" spans="1:66">
      <c r="A158" s="253"/>
      <c r="B158" s="253">
        <v>15</v>
      </c>
      <c r="C158" s="253" t="s">
        <v>350</v>
      </c>
      <c r="D158" s="298">
        <v>40490</v>
      </c>
      <c r="E158" s="256">
        <v>1</v>
      </c>
      <c r="F158" s="237" t="s">
        <v>275</v>
      </c>
      <c r="G158" s="257">
        <v>5000000</v>
      </c>
      <c r="H158" s="257"/>
      <c r="I158" s="264"/>
      <c r="J158" s="257">
        <f t="shared" si="181"/>
        <v>5000000</v>
      </c>
      <c r="K158" s="257">
        <f t="shared" si="194"/>
        <v>5000000</v>
      </c>
      <c r="L158" s="263">
        <v>0.125</v>
      </c>
      <c r="M158" s="256">
        <f t="shared" si="195"/>
        <v>0</v>
      </c>
      <c r="N158" s="264"/>
      <c r="O158" s="257">
        <f t="shared" si="182"/>
        <v>5000000</v>
      </c>
      <c r="P158" s="256">
        <f t="shared" si="183"/>
        <v>0</v>
      </c>
      <c r="R158" s="222">
        <f t="shared" si="196"/>
        <v>5000000</v>
      </c>
      <c r="S158" s="222">
        <f t="shared" si="197"/>
        <v>625000</v>
      </c>
      <c r="T158" s="222">
        <f t="shared" si="198"/>
        <v>5000000</v>
      </c>
      <c r="U158" s="222">
        <f t="shared" si="225"/>
        <v>0</v>
      </c>
      <c r="V158" s="222">
        <f t="shared" si="199"/>
        <v>5000000</v>
      </c>
      <c r="W158" s="222">
        <f t="shared" si="200"/>
        <v>625000</v>
      </c>
      <c r="X158" s="222">
        <f t="shared" si="201"/>
        <v>4375000</v>
      </c>
      <c r="Y158" s="222">
        <f t="shared" si="226"/>
        <v>625000</v>
      </c>
      <c r="Z158" s="222">
        <f t="shared" si="202"/>
        <v>5000000</v>
      </c>
      <c r="AA158" s="222">
        <f t="shared" si="203"/>
        <v>625000</v>
      </c>
      <c r="AB158" s="222">
        <f t="shared" si="204"/>
        <v>3750000</v>
      </c>
      <c r="AC158" s="222">
        <f t="shared" si="227"/>
        <v>1250000</v>
      </c>
      <c r="AD158" s="222">
        <f t="shared" si="205"/>
        <v>5000000</v>
      </c>
      <c r="AE158" s="222">
        <v>2500000</v>
      </c>
      <c r="AF158" s="222">
        <f t="shared" si="206"/>
        <v>625000</v>
      </c>
      <c r="AG158" s="222">
        <f t="shared" si="207"/>
        <v>3125000</v>
      </c>
      <c r="AH158" s="222">
        <f t="shared" si="208"/>
        <v>1875000</v>
      </c>
      <c r="AI158" s="222">
        <f t="shared" si="193"/>
        <v>3750000</v>
      </c>
      <c r="AJ158" s="298">
        <v>40490</v>
      </c>
      <c r="AK158" s="222">
        <f t="shared" si="209"/>
        <v>5000000</v>
      </c>
      <c r="AL158" s="229">
        <f t="shared" si="210"/>
        <v>3125000</v>
      </c>
      <c r="AM158" s="222">
        <f t="shared" si="211"/>
        <v>0</v>
      </c>
      <c r="AN158" s="292">
        <f t="shared" si="212"/>
        <v>40490</v>
      </c>
      <c r="AP158" s="229">
        <v>5000000</v>
      </c>
      <c r="AQ158" s="280">
        <v>0</v>
      </c>
      <c r="AR158" s="229">
        <f t="shared" si="213"/>
        <v>0</v>
      </c>
      <c r="AS158" s="229">
        <f t="shared" si="214"/>
        <v>3125000</v>
      </c>
      <c r="AT158" s="229">
        <f t="shared" si="215"/>
        <v>1875000</v>
      </c>
      <c r="AV158" s="298">
        <v>40490</v>
      </c>
      <c r="AW158" s="229">
        <v>5000000</v>
      </c>
      <c r="AX158" s="280">
        <v>0</v>
      </c>
      <c r="AY158" s="229">
        <f t="shared" si="216"/>
        <v>0</v>
      </c>
      <c r="AZ158" s="229">
        <f t="shared" si="217"/>
        <v>3125000</v>
      </c>
      <c r="BA158" s="229">
        <f t="shared" si="218"/>
        <v>1875000</v>
      </c>
      <c r="BC158" s="298">
        <v>40490</v>
      </c>
      <c r="BD158" s="229">
        <v>5000000</v>
      </c>
      <c r="BE158" s="280">
        <v>0</v>
      </c>
      <c r="BF158" s="229">
        <f t="shared" si="219"/>
        <v>0</v>
      </c>
      <c r="BG158" s="229">
        <f t="shared" si="220"/>
        <v>3125000</v>
      </c>
      <c r="BH158" s="229">
        <f t="shared" si="221"/>
        <v>1875000</v>
      </c>
      <c r="BJ158" s="229">
        <v>5000000</v>
      </c>
      <c r="BK158" s="280">
        <v>0</v>
      </c>
      <c r="BL158" s="229">
        <f t="shared" si="222"/>
        <v>0</v>
      </c>
      <c r="BM158" s="229">
        <f t="shared" si="223"/>
        <v>0</v>
      </c>
      <c r="BN158" s="229">
        <f t="shared" si="224"/>
        <v>5000000</v>
      </c>
    </row>
    <row r="159" spans="1:66">
      <c r="A159" s="253"/>
      <c r="B159" s="253">
        <v>16</v>
      </c>
      <c r="C159" s="253" t="s">
        <v>351</v>
      </c>
      <c r="D159" s="298">
        <v>40490</v>
      </c>
      <c r="E159" s="256">
        <v>1</v>
      </c>
      <c r="F159" s="237" t="s">
        <v>275</v>
      </c>
      <c r="G159" s="257">
        <v>450000</v>
      </c>
      <c r="H159" s="257"/>
      <c r="I159" s="264"/>
      <c r="J159" s="257">
        <f t="shared" si="181"/>
        <v>450000</v>
      </c>
      <c r="K159" s="257">
        <f t="shared" si="194"/>
        <v>450000</v>
      </c>
      <c r="L159" s="263">
        <v>0.125</v>
      </c>
      <c r="M159" s="256">
        <f t="shared" si="195"/>
        <v>0</v>
      </c>
      <c r="N159" s="264"/>
      <c r="O159" s="257">
        <f t="shared" si="182"/>
        <v>450000</v>
      </c>
      <c r="P159" s="256">
        <f t="shared" si="183"/>
        <v>0</v>
      </c>
      <c r="R159" s="222">
        <f t="shared" si="196"/>
        <v>450000</v>
      </c>
      <c r="S159" s="222">
        <f t="shared" si="197"/>
        <v>56250</v>
      </c>
      <c r="T159" s="222">
        <f t="shared" si="198"/>
        <v>450000</v>
      </c>
      <c r="U159" s="222">
        <f t="shared" si="225"/>
        <v>0</v>
      </c>
      <c r="V159" s="222">
        <f t="shared" si="199"/>
        <v>450000</v>
      </c>
      <c r="W159" s="222">
        <f t="shared" si="200"/>
        <v>56250</v>
      </c>
      <c r="X159" s="222">
        <f t="shared" si="201"/>
        <v>393750</v>
      </c>
      <c r="Y159" s="222">
        <f t="shared" si="226"/>
        <v>56250</v>
      </c>
      <c r="Z159" s="222">
        <f t="shared" si="202"/>
        <v>450000</v>
      </c>
      <c r="AA159" s="222">
        <f t="shared" si="203"/>
        <v>56250</v>
      </c>
      <c r="AB159" s="222">
        <f t="shared" si="204"/>
        <v>337500</v>
      </c>
      <c r="AC159" s="222">
        <f t="shared" si="227"/>
        <v>112500</v>
      </c>
      <c r="AD159" s="222">
        <f t="shared" si="205"/>
        <v>450000</v>
      </c>
      <c r="AE159" s="222">
        <v>225000</v>
      </c>
      <c r="AF159" s="222">
        <f t="shared" si="206"/>
        <v>56250</v>
      </c>
      <c r="AG159" s="222">
        <f t="shared" si="207"/>
        <v>281250</v>
      </c>
      <c r="AH159" s="222">
        <f t="shared" si="208"/>
        <v>168750</v>
      </c>
      <c r="AI159" s="222">
        <f t="shared" si="193"/>
        <v>337500</v>
      </c>
      <c r="AJ159" s="298">
        <v>40490</v>
      </c>
      <c r="AK159" s="222">
        <f t="shared" si="209"/>
        <v>450000</v>
      </c>
      <c r="AL159" s="229">
        <f t="shared" si="210"/>
        <v>281250</v>
      </c>
      <c r="AM159" s="222">
        <f t="shared" si="211"/>
        <v>0</v>
      </c>
      <c r="AN159" s="292">
        <f t="shared" si="212"/>
        <v>40490</v>
      </c>
      <c r="AP159" s="229">
        <v>450000</v>
      </c>
      <c r="AQ159" s="280">
        <v>0</v>
      </c>
      <c r="AR159" s="229">
        <f t="shared" si="213"/>
        <v>0</v>
      </c>
      <c r="AS159" s="229">
        <f t="shared" si="214"/>
        <v>281250</v>
      </c>
      <c r="AT159" s="229">
        <f t="shared" si="215"/>
        <v>168750</v>
      </c>
      <c r="AV159" s="298">
        <v>40490</v>
      </c>
      <c r="AW159" s="229">
        <v>450000</v>
      </c>
      <c r="AX159" s="280">
        <v>0</v>
      </c>
      <c r="AY159" s="229">
        <f t="shared" si="216"/>
        <v>0</v>
      </c>
      <c r="AZ159" s="229">
        <f t="shared" si="217"/>
        <v>281250</v>
      </c>
      <c r="BA159" s="229">
        <f t="shared" si="218"/>
        <v>168750</v>
      </c>
      <c r="BC159" s="298">
        <v>40490</v>
      </c>
      <c r="BD159" s="229">
        <v>450000</v>
      </c>
      <c r="BE159" s="280">
        <v>0</v>
      </c>
      <c r="BF159" s="229">
        <f t="shared" si="219"/>
        <v>0</v>
      </c>
      <c r="BG159" s="229">
        <f t="shared" si="220"/>
        <v>281250</v>
      </c>
      <c r="BH159" s="229">
        <f t="shared" si="221"/>
        <v>168750</v>
      </c>
      <c r="BJ159" s="229">
        <v>450000</v>
      </c>
      <c r="BK159" s="280">
        <v>0</v>
      </c>
      <c r="BL159" s="229">
        <f t="shared" si="222"/>
        <v>0</v>
      </c>
      <c r="BM159" s="229">
        <f t="shared" si="223"/>
        <v>0</v>
      </c>
      <c r="BN159" s="229">
        <f t="shared" si="224"/>
        <v>450000</v>
      </c>
    </row>
    <row r="160" spans="1:66">
      <c r="A160" s="253"/>
      <c r="B160" s="253">
        <v>17</v>
      </c>
      <c r="C160" s="253" t="s">
        <v>352</v>
      </c>
      <c r="D160" s="298" t="s">
        <v>279</v>
      </c>
      <c r="E160" s="256">
        <v>8</v>
      </c>
      <c r="F160" s="237" t="s">
        <v>275</v>
      </c>
      <c r="G160" s="257">
        <v>8000000</v>
      </c>
      <c r="H160" s="257"/>
      <c r="I160" s="264"/>
      <c r="J160" s="257">
        <f t="shared" si="181"/>
        <v>8000000</v>
      </c>
      <c r="K160" s="257">
        <f t="shared" si="194"/>
        <v>8000000</v>
      </c>
      <c r="L160" s="263">
        <v>0.125</v>
      </c>
      <c r="M160" s="256">
        <f t="shared" si="195"/>
        <v>0</v>
      </c>
      <c r="N160" s="264"/>
      <c r="O160" s="257">
        <f t="shared" si="182"/>
        <v>8000000</v>
      </c>
      <c r="P160" s="256">
        <f t="shared" si="183"/>
        <v>0</v>
      </c>
      <c r="R160" s="222">
        <f t="shared" si="196"/>
        <v>8000000</v>
      </c>
      <c r="S160" s="222">
        <f t="shared" si="197"/>
        <v>1000000</v>
      </c>
      <c r="T160" s="222">
        <f t="shared" si="198"/>
        <v>8000000</v>
      </c>
      <c r="U160" s="222">
        <f t="shared" si="225"/>
        <v>0</v>
      </c>
      <c r="V160" s="222">
        <f t="shared" si="199"/>
        <v>8000000</v>
      </c>
      <c r="W160" s="222">
        <f t="shared" si="200"/>
        <v>1000000</v>
      </c>
      <c r="X160" s="222">
        <f t="shared" si="201"/>
        <v>7000000</v>
      </c>
      <c r="Y160" s="222">
        <f t="shared" si="226"/>
        <v>1000000</v>
      </c>
      <c r="Z160" s="222">
        <f t="shared" si="202"/>
        <v>8000000</v>
      </c>
      <c r="AA160" s="222">
        <f t="shared" si="203"/>
        <v>1000000</v>
      </c>
      <c r="AB160" s="222">
        <f t="shared" si="204"/>
        <v>6000000</v>
      </c>
      <c r="AC160" s="222">
        <f t="shared" si="227"/>
        <v>2000000</v>
      </c>
      <c r="AD160" s="222">
        <f t="shared" si="205"/>
        <v>8000000</v>
      </c>
      <c r="AE160" s="222">
        <v>4000000</v>
      </c>
      <c r="AF160" s="222">
        <f t="shared" si="206"/>
        <v>1000000</v>
      </c>
      <c r="AG160" s="222">
        <f t="shared" si="207"/>
        <v>5000000</v>
      </c>
      <c r="AH160" s="222">
        <f t="shared" si="208"/>
        <v>3000000</v>
      </c>
      <c r="AI160" s="222">
        <f t="shared" si="193"/>
        <v>6000000</v>
      </c>
      <c r="AJ160" s="298" t="s">
        <v>279</v>
      </c>
      <c r="AK160" s="222">
        <f t="shared" si="209"/>
        <v>8000000</v>
      </c>
      <c r="AL160" s="229">
        <f t="shared" si="210"/>
        <v>5000000</v>
      </c>
      <c r="AM160" s="222">
        <f t="shared" si="211"/>
        <v>0</v>
      </c>
      <c r="AN160" s="292" t="str">
        <f t="shared" si="212"/>
        <v>24/07/2012</v>
      </c>
      <c r="AP160" s="229">
        <v>8000000</v>
      </c>
      <c r="AQ160" s="280">
        <v>0</v>
      </c>
      <c r="AR160" s="229">
        <f t="shared" si="213"/>
        <v>0</v>
      </c>
      <c r="AS160" s="229">
        <f t="shared" si="214"/>
        <v>5000000</v>
      </c>
      <c r="AT160" s="229">
        <f t="shared" si="215"/>
        <v>3000000</v>
      </c>
      <c r="AV160" s="298" t="s">
        <v>279</v>
      </c>
      <c r="AW160" s="229">
        <v>8000000</v>
      </c>
      <c r="AX160" s="280">
        <v>0</v>
      </c>
      <c r="AY160" s="229">
        <f t="shared" si="216"/>
        <v>0</v>
      </c>
      <c r="AZ160" s="229">
        <f t="shared" si="217"/>
        <v>5000000</v>
      </c>
      <c r="BA160" s="229">
        <f t="shared" si="218"/>
        <v>3000000</v>
      </c>
      <c r="BC160" s="298" t="s">
        <v>279</v>
      </c>
      <c r="BD160" s="229">
        <v>8000000</v>
      </c>
      <c r="BE160" s="280">
        <v>0</v>
      </c>
      <c r="BF160" s="229">
        <f t="shared" si="219"/>
        <v>0</v>
      </c>
      <c r="BG160" s="229">
        <f t="shared" si="220"/>
        <v>5000000</v>
      </c>
      <c r="BH160" s="229">
        <f t="shared" si="221"/>
        <v>3000000</v>
      </c>
      <c r="BJ160" s="229">
        <v>8000000</v>
      </c>
      <c r="BK160" s="280">
        <v>0</v>
      </c>
      <c r="BL160" s="229">
        <f t="shared" si="222"/>
        <v>0</v>
      </c>
      <c r="BM160" s="229">
        <f t="shared" si="223"/>
        <v>0</v>
      </c>
      <c r="BN160" s="229">
        <f t="shared" si="224"/>
        <v>8000000</v>
      </c>
    </row>
    <row r="161" spans="1:66">
      <c r="A161" s="253"/>
      <c r="B161" s="253">
        <v>18</v>
      </c>
      <c r="C161" s="253" t="s">
        <v>337</v>
      </c>
      <c r="D161" s="298" t="s">
        <v>353</v>
      </c>
      <c r="E161" s="256">
        <v>1</v>
      </c>
      <c r="F161" s="237" t="s">
        <v>275</v>
      </c>
      <c r="G161" s="257">
        <v>2700000</v>
      </c>
      <c r="H161" s="257"/>
      <c r="I161" s="264"/>
      <c r="J161" s="257">
        <f t="shared" si="181"/>
        <v>2700000</v>
      </c>
      <c r="K161" s="257">
        <f t="shared" si="194"/>
        <v>2700000</v>
      </c>
      <c r="L161" s="263">
        <v>0.125</v>
      </c>
      <c r="M161" s="256">
        <f t="shared" si="195"/>
        <v>0</v>
      </c>
      <c r="N161" s="264"/>
      <c r="O161" s="257">
        <f t="shared" si="182"/>
        <v>2700000</v>
      </c>
      <c r="P161" s="256">
        <f t="shared" si="183"/>
        <v>0</v>
      </c>
      <c r="R161" s="222">
        <f t="shared" si="196"/>
        <v>2700000</v>
      </c>
      <c r="S161" s="222">
        <f t="shared" si="197"/>
        <v>337500</v>
      </c>
      <c r="T161" s="222">
        <f t="shared" si="198"/>
        <v>2700000</v>
      </c>
      <c r="U161" s="222">
        <f t="shared" si="225"/>
        <v>0</v>
      </c>
      <c r="V161" s="222">
        <f t="shared" si="199"/>
        <v>2700000</v>
      </c>
      <c r="W161" s="222">
        <f t="shared" si="200"/>
        <v>337500</v>
      </c>
      <c r="X161" s="222">
        <f t="shared" si="201"/>
        <v>2362500</v>
      </c>
      <c r="Y161" s="222">
        <f t="shared" si="226"/>
        <v>337500</v>
      </c>
      <c r="Z161" s="222">
        <f t="shared" si="202"/>
        <v>2700000</v>
      </c>
      <c r="AA161" s="222">
        <f t="shared" si="203"/>
        <v>337500</v>
      </c>
      <c r="AB161" s="222">
        <f t="shared" si="204"/>
        <v>2025000</v>
      </c>
      <c r="AC161" s="222">
        <f t="shared" si="227"/>
        <v>675000</v>
      </c>
      <c r="AD161" s="222">
        <f t="shared" si="205"/>
        <v>2700000</v>
      </c>
      <c r="AE161" s="222">
        <v>1350000</v>
      </c>
      <c r="AF161" s="222">
        <f t="shared" si="206"/>
        <v>337500</v>
      </c>
      <c r="AG161" s="222">
        <f t="shared" si="207"/>
        <v>1687500</v>
      </c>
      <c r="AH161" s="222">
        <f t="shared" si="208"/>
        <v>1012500</v>
      </c>
      <c r="AI161" s="222">
        <f t="shared" si="193"/>
        <v>2025000</v>
      </c>
      <c r="AJ161" s="298" t="s">
        <v>353</v>
      </c>
      <c r="AK161" s="222">
        <f t="shared" si="209"/>
        <v>2700000</v>
      </c>
      <c r="AL161" s="229">
        <f t="shared" si="210"/>
        <v>1687500</v>
      </c>
      <c r="AM161" s="222">
        <f t="shared" si="211"/>
        <v>0</v>
      </c>
      <c r="AN161" s="292" t="str">
        <f t="shared" si="212"/>
        <v>05/03/2011</v>
      </c>
      <c r="AP161" s="229">
        <v>2700000</v>
      </c>
      <c r="AQ161" s="280">
        <v>0</v>
      </c>
      <c r="AR161" s="229">
        <f t="shared" si="213"/>
        <v>0</v>
      </c>
      <c r="AS161" s="229">
        <f t="shared" si="214"/>
        <v>1687500</v>
      </c>
      <c r="AT161" s="229">
        <f t="shared" si="215"/>
        <v>1012500</v>
      </c>
      <c r="AV161" s="298" t="s">
        <v>353</v>
      </c>
      <c r="AW161" s="229">
        <v>2700000</v>
      </c>
      <c r="AX161" s="280">
        <v>0</v>
      </c>
      <c r="AY161" s="229">
        <f t="shared" si="216"/>
        <v>0</v>
      </c>
      <c r="AZ161" s="229">
        <f t="shared" si="217"/>
        <v>1687500</v>
      </c>
      <c r="BA161" s="229">
        <f t="shared" si="218"/>
        <v>1012500</v>
      </c>
      <c r="BC161" s="298" t="s">
        <v>353</v>
      </c>
      <c r="BD161" s="229">
        <v>2700000</v>
      </c>
      <c r="BE161" s="280">
        <v>0</v>
      </c>
      <c r="BF161" s="229">
        <f t="shared" si="219"/>
        <v>0</v>
      </c>
      <c r="BG161" s="229">
        <f t="shared" si="220"/>
        <v>1687500</v>
      </c>
      <c r="BH161" s="229">
        <f t="shared" si="221"/>
        <v>1012500</v>
      </c>
      <c r="BJ161" s="229">
        <v>2700000</v>
      </c>
      <c r="BK161" s="280">
        <v>0</v>
      </c>
      <c r="BL161" s="229">
        <f t="shared" si="222"/>
        <v>0</v>
      </c>
      <c r="BM161" s="229">
        <f t="shared" si="223"/>
        <v>0</v>
      </c>
      <c r="BN161" s="229">
        <f t="shared" si="224"/>
        <v>2700000</v>
      </c>
    </row>
    <row r="162" spans="1:66">
      <c r="A162" s="253"/>
      <c r="B162" s="253">
        <v>19</v>
      </c>
      <c r="C162" s="253" t="s">
        <v>354</v>
      </c>
      <c r="D162" s="298" t="s">
        <v>355</v>
      </c>
      <c r="E162" s="256">
        <v>5</v>
      </c>
      <c r="F162" s="237" t="s">
        <v>275</v>
      </c>
      <c r="G162" s="257">
        <v>1825000</v>
      </c>
      <c r="H162" s="257"/>
      <c r="I162" s="264"/>
      <c r="J162" s="257">
        <f t="shared" si="181"/>
        <v>1825000</v>
      </c>
      <c r="K162" s="257">
        <f t="shared" si="194"/>
        <v>1825000</v>
      </c>
      <c r="L162" s="263">
        <v>0.125</v>
      </c>
      <c r="M162" s="256">
        <f t="shared" si="195"/>
        <v>0</v>
      </c>
      <c r="N162" s="264"/>
      <c r="O162" s="257">
        <f t="shared" si="182"/>
        <v>1825000</v>
      </c>
      <c r="P162" s="256">
        <f t="shared" si="183"/>
        <v>0</v>
      </c>
      <c r="R162" s="222">
        <f t="shared" si="196"/>
        <v>1825000</v>
      </c>
      <c r="S162" s="222">
        <f t="shared" si="197"/>
        <v>228125</v>
      </c>
      <c r="T162" s="222">
        <f t="shared" si="198"/>
        <v>1825000</v>
      </c>
      <c r="U162" s="222">
        <f t="shared" si="225"/>
        <v>0</v>
      </c>
      <c r="V162" s="222">
        <f t="shared" si="199"/>
        <v>1825000</v>
      </c>
      <c r="W162" s="222">
        <f t="shared" si="200"/>
        <v>228125</v>
      </c>
      <c r="X162" s="222">
        <f t="shared" si="201"/>
        <v>1596875</v>
      </c>
      <c r="Y162" s="222">
        <f t="shared" si="226"/>
        <v>228125</v>
      </c>
      <c r="Z162" s="222">
        <f t="shared" si="202"/>
        <v>1825000</v>
      </c>
      <c r="AA162" s="222">
        <f t="shared" si="203"/>
        <v>228125</v>
      </c>
      <c r="AB162" s="222">
        <f t="shared" si="204"/>
        <v>1368750</v>
      </c>
      <c r="AC162" s="222">
        <f t="shared" si="227"/>
        <v>456250</v>
      </c>
      <c r="AD162" s="222">
        <f t="shared" si="205"/>
        <v>1825000</v>
      </c>
      <c r="AE162" s="222">
        <v>912500</v>
      </c>
      <c r="AF162" s="222">
        <f t="shared" si="206"/>
        <v>228125</v>
      </c>
      <c r="AG162" s="222">
        <f t="shared" si="207"/>
        <v>1140625</v>
      </c>
      <c r="AH162" s="222">
        <f t="shared" si="208"/>
        <v>684375</v>
      </c>
      <c r="AI162" s="222">
        <f t="shared" si="193"/>
        <v>1368750</v>
      </c>
      <c r="AJ162" s="298" t="s">
        <v>355</v>
      </c>
      <c r="AK162" s="222">
        <f t="shared" si="209"/>
        <v>1825000</v>
      </c>
      <c r="AL162" s="229">
        <f t="shared" si="210"/>
        <v>1140625</v>
      </c>
      <c r="AM162" s="222">
        <f t="shared" si="211"/>
        <v>0</v>
      </c>
      <c r="AN162" s="292" t="str">
        <f t="shared" si="212"/>
        <v>07/07/2011</v>
      </c>
      <c r="AP162" s="229">
        <v>1825000</v>
      </c>
      <c r="AQ162" s="280">
        <v>0.125</v>
      </c>
      <c r="AR162" s="229">
        <f t="shared" si="213"/>
        <v>228125</v>
      </c>
      <c r="AS162" s="229">
        <f t="shared" si="214"/>
        <v>1368750</v>
      </c>
      <c r="AT162" s="229">
        <f t="shared" si="215"/>
        <v>456250</v>
      </c>
      <c r="AV162" s="298" t="s">
        <v>355</v>
      </c>
      <c r="AW162" s="229">
        <v>1825000</v>
      </c>
      <c r="AX162" s="280">
        <v>0</v>
      </c>
      <c r="AY162" s="229">
        <f t="shared" si="216"/>
        <v>0</v>
      </c>
      <c r="AZ162" s="229">
        <f t="shared" si="217"/>
        <v>1368750</v>
      </c>
      <c r="BA162" s="229">
        <f t="shared" si="218"/>
        <v>456250</v>
      </c>
      <c r="BC162" s="298" t="s">
        <v>355</v>
      </c>
      <c r="BD162" s="229">
        <v>1825000</v>
      </c>
      <c r="BE162" s="280">
        <v>0</v>
      </c>
      <c r="BF162" s="229">
        <f t="shared" si="219"/>
        <v>0</v>
      </c>
      <c r="BG162" s="229">
        <f t="shared" si="220"/>
        <v>1368750</v>
      </c>
      <c r="BH162" s="229">
        <f t="shared" si="221"/>
        <v>456250</v>
      </c>
      <c r="BJ162" s="229">
        <v>1825000</v>
      </c>
      <c r="BK162" s="280">
        <v>0</v>
      </c>
      <c r="BL162" s="229">
        <f t="shared" si="222"/>
        <v>0</v>
      </c>
      <c r="BM162" s="229">
        <f t="shared" si="223"/>
        <v>0</v>
      </c>
      <c r="BN162" s="229">
        <f t="shared" si="224"/>
        <v>1825000</v>
      </c>
    </row>
    <row r="163" spans="1:66">
      <c r="A163" s="253"/>
      <c r="B163" s="253">
        <v>20</v>
      </c>
      <c r="C163" s="253" t="s">
        <v>354</v>
      </c>
      <c r="D163" s="298">
        <v>40826</v>
      </c>
      <c r="E163" s="256">
        <v>30</v>
      </c>
      <c r="F163" s="237" t="s">
        <v>275</v>
      </c>
      <c r="G163" s="257">
        <v>9000000</v>
      </c>
      <c r="H163" s="257"/>
      <c r="I163" s="264"/>
      <c r="J163" s="257">
        <f t="shared" si="181"/>
        <v>9000000</v>
      </c>
      <c r="K163" s="257">
        <f t="shared" si="194"/>
        <v>9000000</v>
      </c>
      <c r="L163" s="263">
        <v>0.125</v>
      </c>
      <c r="M163" s="256">
        <f t="shared" si="195"/>
        <v>0</v>
      </c>
      <c r="N163" s="264"/>
      <c r="O163" s="257">
        <f t="shared" si="182"/>
        <v>9000000</v>
      </c>
      <c r="P163" s="256">
        <f t="shared" si="183"/>
        <v>0</v>
      </c>
      <c r="R163" s="222">
        <f t="shared" si="196"/>
        <v>9000000</v>
      </c>
      <c r="S163" s="222">
        <f t="shared" si="197"/>
        <v>1125000</v>
      </c>
      <c r="T163" s="222">
        <f t="shared" si="198"/>
        <v>9000000</v>
      </c>
      <c r="U163" s="222">
        <f t="shared" si="225"/>
        <v>0</v>
      </c>
      <c r="V163" s="222">
        <f t="shared" si="199"/>
        <v>9000000</v>
      </c>
      <c r="W163" s="222">
        <f t="shared" si="200"/>
        <v>1125000</v>
      </c>
      <c r="X163" s="222">
        <f t="shared" si="201"/>
        <v>7875000</v>
      </c>
      <c r="Y163" s="222">
        <f t="shared" si="226"/>
        <v>1125000</v>
      </c>
      <c r="Z163" s="222">
        <f t="shared" si="202"/>
        <v>9000000</v>
      </c>
      <c r="AA163" s="222">
        <f t="shared" si="203"/>
        <v>1125000</v>
      </c>
      <c r="AB163" s="222">
        <f t="shared" si="204"/>
        <v>6750000</v>
      </c>
      <c r="AC163" s="222">
        <f t="shared" si="227"/>
        <v>2250000</v>
      </c>
      <c r="AD163" s="222">
        <f t="shared" si="205"/>
        <v>9000000</v>
      </c>
      <c r="AE163" s="222">
        <v>4500000</v>
      </c>
      <c r="AF163" s="222">
        <f t="shared" si="206"/>
        <v>1125000</v>
      </c>
      <c r="AG163" s="222">
        <f t="shared" si="207"/>
        <v>5625000</v>
      </c>
      <c r="AH163" s="222">
        <f t="shared" si="208"/>
        <v>3375000</v>
      </c>
      <c r="AI163" s="222">
        <f t="shared" si="193"/>
        <v>6750000</v>
      </c>
      <c r="AJ163" s="298">
        <v>40826</v>
      </c>
      <c r="AK163" s="222">
        <f t="shared" si="209"/>
        <v>9000000</v>
      </c>
      <c r="AL163" s="229">
        <f t="shared" si="210"/>
        <v>5625000</v>
      </c>
      <c r="AM163" s="222">
        <f t="shared" si="211"/>
        <v>0</v>
      </c>
      <c r="AN163" s="292">
        <f t="shared" si="212"/>
        <v>40826</v>
      </c>
      <c r="AP163" s="229">
        <v>9000000</v>
      </c>
      <c r="AQ163" s="280">
        <v>0.125</v>
      </c>
      <c r="AR163" s="229">
        <f t="shared" si="213"/>
        <v>1125000</v>
      </c>
      <c r="AS163" s="229">
        <f t="shared" si="214"/>
        <v>6750000</v>
      </c>
      <c r="AT163" s="229">
        <f t="shared" si="215"/>
        <v>2250000</v>
      </c>
      <c r="AV163" s="298">
        <v>40826</v>
      </c>
      <c r="AW163" s="229">
        <v>9000000</v>
      </c>
      <c r="AX163" s="280">
        <v>0</v>
      </c>
      <c r="AY163" s="229">
        <f t="shared" si="216"/>
        <v>0</v>
      </c>
      <c r="AZ163" s="229">
        <f t="shared" si="217"/>
        <v>6750000</v>
      </c>
      <c r="BA163" s="229">
        <f t="shared" si="218"/>
        <v>2250000</v>
      </c>
      <c r="BC163" s="298">
        <v>40826</v>
      </c>
      <c r="BD163" s="229">
        <v>9000000</v>
      </c>
      <c r="BE163" s="280">
        <v>0</v>
      </c>
      <c r="BF163" s="229">
        <f t="shared" si="219"/>
        <v>0</v>
      </c>
      <c r="BG163" s="229">
        <f t="shared" si="220"/>
        <v>6750000</v>
      </c>
      <c r="BH163" s="229">
        <f t="shared" si="221"/>
        <v>2250000</v>
      </c>
      <c r="BJ163" s="229">
        <v>9000000</v>
      </c>
      <c r="BK163" s="280">
        <v>0</v>
      </c>
      <c r="BL163" s="229">
        <f t="shared" si="222"/>
        <v>0</v>
      </c>
      <c r="BM163" s="229">
        <f t="shared" si="223"/>
        <v>0</v>
      </c>
      <c r="BN163" s="229">
        <f t="shared" si="224"/>
        <v>9000000</v>
      </c>
    </row>
    <row r="164" spans="1:66">
      <c r="A164" s="253"/>
      <c r="B164" s="253">
        <v>21</v>
      </c>
      <c r="C164" s="253" t="s">
        <v>350</v>
      </c>
      <c r="D164" s="298" t="s">
        <v>356</v>
      </c>
      <c r="E164" s="256">
        <v>1</v>
      </c>
      <c r="F164" s="237" t="s">
        <v>275</v>
      </c>
      <c r="G164" s="257">
        <v>5000000</v>
      </c>
      <c r="H164" s="257"/>
      <c r="I164" s="264"/>
      <c r="J164" s="257">
        <f t="shared" si="181"/>
        <v>5000000</v>
      </c>
      <c r="K164" s="257">
        <f t="shared" si="194"/>
        <v>5000000</v>
      </c>
      <c r="L164" s="263">
        <v>0.125</v>
      </c>
      <c r="M164" s="256">
        <f t="shared" si="195"/>
        <v>0</v>
      </c>
      <c r="N164" s="264"/>
      <c r="O164" s="257">
        <f t="shared" si="182"/>
        <v>5000000</v>
      </c>
      <c r="P164" s="256">
        <f t="shared" si="183"/>
        <v>0</v>
      </c>
      <c r="R164" s="222">
        <f t="shared" si="196"/>
        <v>5000000</v>
      </c>
      <c r="S164" s="222">
        <f t="shared" si="197"/>
        <v>625000</v>
      </c>
      <c r="T164" s="222">
        <f t="shared" si="198"/>
        <v>5000000</v>
      </c>
      <c r="U164" s="222">
        <f t="shared" si="225"/>
        <v>0</v>
      </c>
      <c r="V164" s="222">
        <f t="shared" si="199"/>
        <v>5000000</v>
      </c>
      <c r="W164" s="222">
        <f t="shared" si="200"/>
        <v>625000</v>
      </c>
      <c r="X164" s="222">
        <f t="shared" si="201"/>
        <v>4375000</v>
      </c>
      <c r="Y164" s="222">
        <f t="shared" si="226"/>
        <v>625000</v>
      </c>
      <c r="Z164" s="222">
        <f t="shared" si="202"/>
        <v>5000000</v>
      </c>
      <c r="AA164" s="222">
        <f t="shared" si="203"/>
        <v>625000</v>
      </c>
      <c r="AB164" s="222">
        <f t="shared" si="204"/>
        <v>3750000</v>
      </c>
      <c r="AC164" s="222">
        <f t="shared" si="227"/>
        <v>1250000</v>
      </c>
      <c r="AD164" s="222">
        <f t="shared" si="205"/>
        <v>5000000</v>
      </c>
      <c r="AE164" s="222">
        <v>2500000</v>
      </c>
      <c r="AF164" s="222">
        <f t="shared" si="206"/>
        <v>625000</v>
      </c>
      <c r="AG164" s="222">
        <f t="shared" si="207"/>
        <v>3125000</v>
      </c>
      <c r="AH164" s="222">
        <f t="shared" si="208"/>
        <v>1875000</v>
      </c>
      <c r="AI164" s="222">
        <f t="shared" si="193"/>
        <v>3750000</v>
      </c>
      <c r="AJ164" s="298" t="s">
        <v>356</v>
      </c>
      <c r="AK164" s="222">
        <f t="shared" si="209"/>
        <v>5000000</v>
      </c>
      <c r="AL164" s="229">
        <f t="shared" si="210"/>
        <v>3125000</v>
      </c>
      <c r="AM164" s="222">
        <f t="shared" si="211"/>
        <v>0</v>
      </c>
      <c r="AN164" s="292" t="str">
        <f t="shared" si="212"/>
        <v>21/12/2011</v>
      </c>
      <c r="AP164" s="229">
        <v>5000000</v>
      </c>
      <c r="AQ164" s="280">
        <v>0</v>
      </c>
      <c r="AR164" s="229">
        <f t="shared" si="213"/>
        <v>0</v>
      </c>
      <c r="AS164" s="229">
        <f t="shared" si="214"/>
        <v>3125000</v>
      </c>
      <c r="AT164" s="229">
        <f t="shared" si="215"/>
        <v>1875000</v>
      </c>
      <c r="AV164" s="298" t="s">
        <v>356</v>
      </c>
      <c r="AW164" s="229">
        <v>5000000</v>
      </c>
      <c r="AX164" s="280">
        <v>0</v>
      </c>
      <c r="AY164" s="229">
        <f t="shared" si="216"/>
        <v>0</v>
      </c>
      <c r="AZ164" s="229">
        <f t="shared" si="217"/>
        <v>3125000</v>
      </c>
      <c r="BA164" s="229">
        <f t="shared" si="218"/>
        <v>1875000</v>
      </c>
      <c r="BC164" s="298" t="s">
        <v>356</v>
      </c>
      <c r="BD164" s="229">
        <v>5000000</v>
      </c>
      <c r="BE164" s="280">
        <v>0</v>
      </c>
      <c r="BF164" s="229">
        <f t="shared" si="219"/>
        <v>0</v>
      </c>
      <c r="BG164" s="229">
        <f t="shared" si="220"/>
        <v>3125000</v>
      </c>
      <c r="BH164" s="229">
        <f t="shared" si="221"/>
        <v>1875000</v>
      </c>
      <c r="BJ164" s="229">
        <v>5000000</v>
      </c>
      <c r="BK164" s="280">
        <v>0</v>
      </c>
      <c r="BL164" s="229">
        <f t="shared" si="222"/>
        <v>0</v>
      </c>
      <c r="BM164" s="229">
        <f t="shared" si="223"/>
        <v>0</v>
      </c>
      <c r="BN164" s="229">
        <f t="shared" si="224"/>
        <v>5000000</v>
      </c>
    </row>
    <row r="165" spans="1:66">
      <c r="A165" s="253"/>
      <c r="B165" s="253">
        <v>22</v>
      </c>
      <c r="C165" s="253" t="s">
        <v>354</v>
      </c>
      <c r="D165" s="298" t="s">
        <v>357</v>
      </c>
      <c r="E165" s="256">
        <v>20</v>
      </c>
      <c r="F165" s="237" t="s">
        <v>275</v>
      </c>
      <c r="G165" s="257">
        <v>4000000</v>
      </c>
      <c r="H165" s="257"/>
      <c r="I165" s="264"/>
      <c r="J165" s="257">
        <f t="shared" si="181"/>
        <v>4000000</v>
      </c>
      <c r="K165" s="257">
        <f t="shared" si="194"/>
        <v>4000000</v>
      </c>
      <c r="L165" s="263">
        <v>0.125</v>
      </c>
      <c r="M165" s="256">
        <f t="shared" si="195"/>
        <v>0</v>
      </c>
      <c r="N165" s="264"/>
      <c r="O165" s="257">
        <f t="shared" si="182"/>
        <v>4000000</v>
      </c>
      <c r="P165" s="256">
        <f t="shared" si="183"/>
        <v>0</v>
      </c>
      <c r="R165" s="222">
        <f t="shared" si="196"/>
        <v>4000000</v>
      </c>
      <c r="S165" s="222">
        <f t="shared" si="197"/>
        <v>500000</v>
      </c>
      <c r="T165" s="222">
        <f t="shared" si="198"/>
        <v>4000000</v>
      </c>
      <c r="U165" s="222">
        <f t="shared" si="225"/>
        <v>0</v>
      </c>
      <c r="V165" s="222">
        <f t="shared" si="199"/>
        <v>4000000</v>
      </c>
      <c r="W165" s="222">
        <f t="shared" si="200"/>
        <v>500000</v>
      </c>
      <c r="X165" s="222">
        <f t="shared" si="201"/>
        <v>3500000</v>
      </c>
      <c r="Y165" s="222">
        <f t="shared" si="226"/>
        <v>500000</v>
      </c>
      <c r="Z165" s="222">
        <f t="shared" si="202"/>
        <v>4000000</v>
      </c>
      <c r="AA165" s="222">
        <f t="shared" si="203"/>
        <v>500000</v>
      </c>
      <c r="AB165" s="222">
        <f t="shared" si="204"/>
        <v>3000000</v>
      </c>
      <c r="AC165" s="222">
        <f t="shared" si="227"/>
        <v>1000000</v>
      </c>
      <c r="AD165" s="222">
        <f t="shared" si="205"/>
        <v>4000000</v>
      </c>
      <c r="AE165" s="222">
        <v>2000000</v>
      </c>
      <c r="AF165" s="222">
        <f t="shared" si="206"/>
        <v>500000</v>
      </c>
      <c r="AG165" s="222">
        <f t="shared" si="207"/>
        <v>2500000</v>
      </c>
      <c r="AH165" s="222">
        <f t="shared" si="208"/>
        <v>1500000</v>
      </c>
      <c r="AI165" s="222">
        <f t="shared" si="193"/>
        <v>3000000</v>
      </c>
      <c r="AJ165" s="298" t="s">
        <v>357</v>
      </c>
      <c r="AK165" s="222">
        <f t="shared" si="209"/>
        <v>4000000</v>
      </c>
      <c r="AL165" s="229">
        <f t="shared" si="210"/>
        <v>2500000</v>
      </c>
      <c r="AM165" s="222">
        <f t="shared" si="211"/>
        <v>0</v>
      </c>
      <c r="AN165" s="292" t="str">
        <f t="shared" si="212"/>
        <v>04/01/2011</v>
      </c>
      <c r="AP165" s="229">
        <v>4000000</v>
      </c>
      <c r="AQ165" s="280">
        <v>0.125</v>
      </c>
      <c r="AR165" s="229">
        <f t="shared" si="213"/>
        <v>500000</v>
      </c>
      <c r="AS165" s="229">
        <f t="shared" si="214"/>
        <v>3000000</v>
      </c>
      <c r="AT165" s="229">
        <f t="shared" si="215"/>
        <v>1000000</v>
      </c>
      <c r="AV165" s="298" t="s">
        <v>357</v>
      </c>
      <c r="AW165" s="229">
        <v>4000000</v>
      </c>
      <c r="AX165" s="280">
        <v>0</v>
      </c>
      <c r="AY165" s="229">
        <f t="shared" si="216"/>
        <v>0</v>
      </c>
      <c r="AZ165" s="229">
        <f t="shared" si="217"/>
        <v>3000000</v>
      </c>
      <c r="BA165" s="229">
        <f t="shared" si="218"/>
        <v>1000000</v>
      </c>
      <c r="BC165" s="298" t="s">
        <v>357</v>
      </c>
      <c r="BD165" s="229">
        <v>4000000</v>
      </c>
      <c r="BE165" s="280">
        <v>0</v>
      </c>
      <c r="BF165" s="229">
        <f t="shared" si="219"/>
        <v>0</v>
      </c>
      <c r="BG165" s="229">
        <f t="shared" si="220"/>
        <v>3000000</v>
      </c>
      <c r="BH165" s="229">
        <f t="shared" si="221"/>
        <v>1000000</v>
      </c>
      <c r="BJ165" s="229">
        <v>4000000</v>
      </c>
      <c r="BK165" s="280">
        <v>0</v>
      </c>
      <c r="BL165" s="229">
        <f t="shared" si="222"/>
        <v>0</v>
      </c>
      <c r="BM165" s="229">
        <f t="shared" si="223"/>
        <v>0</v>
      </c>
      <c r="BN165" s="229">
        <f t="shared" si="224"/>
        <v>4000000</v>
      </c>
    </row>
    <row r="166" spans="1:66">
      <c r="A166" s="253"/>
      <c r="B166" s="253">
        <v>23</v>
      </c>
      <c r="C166" s="253" t="s">
        <v>358</v>
      </c>
      <c r="D166" s="298" t="s">
        <v>279</v>
      </c>
      <c r="E166" s="256">
        <v>1</v>
      </c>
      <c r="F166" s="237" t="s">
        <v>275</v>
      </c>
      <c r="G166" s="257">
        <v>4800000</v>
      </c>
      <c r="H166" s="257"/>
      <c r="I166" s="264"/>
      <c r="J166" s="257">
        <f t="shared" si="181"/>
        <v>4800000</v>
      </c>
      <c r="K166" s="257">
        <f t="shared" si="194"/>
        <v>4800000</v>
      </c>
      <c r="L166" s="263">
        <v>0.125</v>
      </c>
      <c r="M166" s="256">
        <f t="shared" si="195"/>
        <v>0</v>
      </c>
      <c r="N166" s="264"/>
      <c r="O166" s="257">
        <f t="shared" si="182"/>
        <v>4800000</v>
      </c>
      <c r="P166" s="256">
        <f t="shared" si="183"/>
        <v>0</v>
      </c>
      <c r="R166" s="222">
        <f t="shared" si="196"/>
        <v>4800000</v>
      </c>
      <c r="S166" s="222">
        <f t="shared" si="197"/>
        <v>600000</v>
      </c>
      <c r="T166" s="222">
        <f t="shared" si="198"/>
        <v>4800000</v>
      </c>
      <c r="U166" s="222">
        <f t="shared" si="225"/>
        <v>0</v>
      </c>
      <c r="V166" s="222">
        <f t="shared" si="199"/>
        <v>4800000</v>
      </c>
      <c r="W166" s="222">
        <f t="shared" si="200"/>
        <v>600000</v>
      </c>
      <c r="X166" s="222">
        <f t="shared" si="201"/>
        <v>4200000</v>
      </c>
      <c r="Y166" s="222">
        <f t="shared" si="226"/>
        <v>600000</v>
      </c>
      <c r="Z166" s="222">
        <f t="shared" si="202"/>
        <v>4800000</v>
      </c>
      <c r="AA166" s="222">
        <f t="shared" si="203"/>
        <v>600000</v>
      </c>
      <c r="AB166" s="222">
        <f t="shared" si="204"/>
        <v>3600000</v>
      </c>
      <c r="AC166" s="222">
        <f t="shared" si="227"/>
        <v>1200000</v>
      </c>
      <c r="AD166" s="222">
        <f t="shared" si="205"/>
        <v>4800000</v>
      </c>
      <c r="AE166" s="222">
        <v>2400000</v>
      </c>
      <c r="AF166" s="222">
        <f t="shared" si="206"/>
        <v>600000</v>
      </c>
      <c r="AG166" s="222">
        <f t="shared" si="207"/>
        <v>3000000</v>
      </c>
      <c r="AH166" s="222">
        <f t="shared" si="208"/>
        <v>1800000</v>
      </c>
      <c r="AI166" s="222">
        <f t="shared" si="193"/>
        <v>3600000</v>
      </c>
      <c r="AJ166" s="298" t="s">
        <v>279</v>
      </c>
      <c r="AK166" s="222">
        <f t="shared" si="209"/>
        <v>4800000</v>
      </c>
      <c r="AL166" s="229">
        <f t="shared" si="210"/>
        <v>3000000</v>
      </c>
      <c r="AM166" s="222">
        <f t="shared" si="211"/>
        <v>0</v>
      </c>
      <c r="AN166" s="292" t="str">
        <f t="shared" si="212"/>
        <v>24/07/2012</v>
      </c>
      <c r="AP166" s="229">
        <v>4800000</v>
      </c>
      <c r="AQ166" s="280">
        <v>0</v>
      </c>
      <c r="AR166" s="229">
        <f t="shared" si="213"/>
        <v>0</v>
      </c>
      <c r="AS166" s="229">
        <f t="shared" si="214"/>
        <v>3000000</v>
      </c>
      <c r="AT166" s="229">
        <f t="shared" si="215"/>
        <v>1800000</v>
      </c>
      <c r="AV166" s="298" t="s">
        <v>279</v>
      </c>
      <c r="AW166" s="229">
        <v>4800000</v>
      </c>
      <c r="AX166" s="280">
        <v>0</v>
      </c>
      <c r="AY166" s="229">
        <f t="shared" si="216"/>
        <v>0</v>
      </c>
      <c r="AZ166" s="229">
        <f t="shared" si="217"/>
        <v>3000000</v>
      </c>
      <c r="BA166" s="229">
        <f t="shared" si="218"/>
        <v>1800000</v>
      </c>
      <c r="BC166" s="298" t="s">
        <v>279</v>
      </c>
      <c r="BD166" s="229">
        <v>4800000</v>
      </c>
      <c r="BE166" s="280">
        <v>0</v>
      </c>
      <c r="BF166" s="229">
        <f t="shared" si="219"/>
        <v>0</v>
      </c>
      <c r="BG166" s="229">
        <f t="shared" si="220"/>
        <v>3000000</v>
      </c>
      <c r="BH166" s="229">
        <f t="shared" si="221"/>
        <v>1800000</v>
      </c>
      <c r="BJ166" s="229">
        <v>4800000</v>
      </c>
      <c r="BK166" s="280">
        <v>0</v>
      </c>
      <c r="BL166" s="229">
        <f t="shared" si="222"/>
        <v>0</v>
      </c>
      <c r="BM166" s="229">
        <f t="shared" si="223"/>
        <v>0</v>
      </c>
      <c r="BN166" s="229">
        <f t="shared" si="224"/>
        <v>4800000</v>
      </c>
    </row>
    <row r="167" spans="1:66">
      <c r="A167" s="253"/>
      <c r="B167" s="253">
        <v>24</v>
      </c>
      <c r="C167" s="253" t="s">
        <v>359</v>
      </c>
      <c r="D167" s="298" t="s">
        <v>279</v>
      </c>
      <c r="E167" s="256">
        <v>1</v>
      </c>
      <c r="F167" s="237" t="s">
        <v>275</v>
      </c>
      <c r="G167" s="257">
        <v>13850000</v>
      </c>
      <c r="H167" s="257"/>
      <c r="I167" s="264"/>
      <c r="J167" s="257">
        <f t="shared" si="181"/>
        <v>13850000</v>
      </c>
      <c r="K167" s="257">
        <f t="shared" si="194"/>
        <v>13850000</v>
      </c>
      <c r="L167" s="263">
        <v>0.125</v>
      </c>
      <c r="M167" s="256">
        <f t="shared" si="195"/>
        <v>0</v>
      </c>
      <c r="N167" s="264"/>
      <c r="O167" s="257">
        <f t="shared" si="182"/>
        <v>13850000</v>
      </c>
      <c r="P167" s="256">
        <f t="shared" si="183"/>
        <v>0</v>
      </c>
      <c r="R167" s="222">
        <f t="shared" si="196"/>
        <v>13850000</v>
      </c>
      <c r="S167" s="222">
        <f t="shared" si="197"/>
        <v>1731250</v>
      </c>
      <c r="T167" s="222">
        <f t="shared" si="198"/>
        <v>13850000</v>
      </c>
      <c r="U167" s="222">
        <f t="shared" si="225"/>
        <v>0</v>
      </c>
      <c r="V167" s="222">
        <f t="shared" si="199"/>
        <v>13850000</v>
      </c>
      <c r="W167" s="222">
        <f t="shared" si="200"/>
        <v>1731250</v>
      </c>
      <c r="X167" s="222">
        <f t="shared" si="201"/>
        <v>12118750</v>
      </c>
      <c r="Y167" s="222">
        <f t="shared" si="226"/>
        <v>1731250</v>
      </c>
      <c r="Z167" s="222">
        <f t="shared" si="202"/>
        <v>13850000</v>
      </c>
      <c r="AA167" s="222">
        <f t="shared" si="203"/>
        <v>1731250</v>
      </c>
      <c r="AB167" s="222">
        <f t="shared" si="204"/>
        <v>10387500</v>
      </c>
      <c r="AC167" s="222">
        <f t="shared" si="227"/>
        <v>3462500</v>
      </c>
      <c r="AD167" s="222">
        <f t="shared" si="205"/>
        <v>13850000</v>
      </c>
      <c r="AE167" s="222">
        <v>6925000</v>
      </c>
      <c r="AF167" s="222">
        <f t="shared" si="206"/>
        <v>1731250</v>
      </c>
      <c r="AG167" s="222">
        <f t="shared" si="207"/>
        <v>8656250</v>
      </c>
      <c r="AH167" s="222">
        <f t="shared" si="208"/>
        <v>5193750</v>
      </c>
      <c r="AI167" s="222">
        <f t="shared" si="193"/>
        <v>10387500</v>
      </c>
      <c r="AJ167" s="298" t="s">
        <v>279</v>
      </c>
      <c r="AK167" s="222">
        <f t="shared" si="209"/>
        <v>13850000</v>
      </c>
      <c r="AL167" s="229">
        <f t="shared" si="210"/>
        <v>8656250</v>
      </c>
      <c r="AM167" s="222">
        <f t="shared" si="211"/>
        <v>0</v>
      </c>
      <c r="AN167" s="292" t="str">
        <f t="shared" si="212"/>
        <v>24/07/2012</v>
      </c>
      <c r="AP167" s="229">
        <v>13850000</v>
      </c>
      <c r="AQ167" s="280">
        <v>0.125</v>
      </c>
      <c r="AR167" s="229">
        <f t="shared" si="213"/>
        <v>1731250</v>
      </c>
      <c r="AS167" s="229">
        <f t="shared" si="214"/>
        <v>10387500</v>
      </c>
      <c r="AT167" s="229">
        <f t="shared" si="215"/>
        <v>3462500</v>
      </c>
      <c r="AV167" s="298" t="s">
        <v>279</v>
      </c>
      <c r="AW167" s="229">
        <v>13850000</v>
      </c>
      <c r="AX167" s="280">
        <v>0.125</v>
      </c>
      <c r="AY167" s="229">
        <f t="shared" si="216"/>
        <v>1731250</v>
      </c>
      <c r="AZ167" s="229">
        <f t="shared" si="217"/>
        <v>12118750</v>
      </c>
      <c r="BA167" s="229">
        <f t="shared" si="218"/>
        <v>1731250</v>
      </c>
      <c r="BC167" s="298" t="s">
        <v>279</v>
      </c>
      <c r="BD167" s="229">
        <v>13850000</v>
      </c>
      <c r="BE167" s="280">
        <v>0</v>
      </c>
      <c r="BF167" s="229">
        <f t="shared" si="219"/>
        <v>0</v>
      </c>
      <c r="BG167" s="229">
        <f t="shared" si="220"/>
        <v>12118750</v>
      </c>
      <c r="BH167" s="229">
        <f t="shared" si="221"/>
        <v>1731250</v>
      </c>
      <c r="BJ167" s="229">
        <v>13850000</v>
      </c>
      <c r="BK167" s="280">
        <v>0</v>
      </c>
      <c r="BL167" s="229">
        <f t="shared" si="222"/>
        <v>0</v>
      </c>
      <c r="BM167" s="229">
        <f t="shared" si="223"/>
        <v>0</v>
      </c>
      <c r="BN167" s="229">
        <f t="shared" si="224"/>
        <v>13850000</v>
      </c>
    </row>
    <row r="168" spans="1:66">
      <c r="A168" s="253"/>
      <c r="B168" s="253">
        <v>25</v>
      </c>
      <c r="C168" s="253" t="s">
        <v>360</v>
      </c>
      <c r="D168" s="298" t="s">
        <v>279</v>
      </c>
      <c r="E168" s="256">
        <v>1</v>
      </c>
      <c r="F168" s="237" t="s">
        <v>275</v>
      </c>
      <c r="G168" s="257">
        <v>4000000</v>
      </c>
      <c r="H168" s="257"/>
      <c r="I168" s="264"/>
      <c r="J168" s="257">
        <f t="shared" si="181"/>
        <v>4000000</v>
      </c>
      <c r="K168" s="257">
        <f t="shared" si="194"/>
        <v>4000000</v>
      </c>
      <c r="L168" s="263">
        <v>0.125</v>
      </c>
      <c r="M168" s="256">
        <f t="shared" si="195"/>
        <v>0</v>
      </c>
      <c r="N168" s="264"/>
      <c r="O168" s="257">
        <f t="shared" si="182"/>
        <v>4000000</v>
      </c>
      <c r="P168" s="256">
        <f t="shared" si="183"/>
        <v>0</v>
      </c>
      <c r="R168" s="222">
        <f t="shared" si="196"/>
        <v>4000000</v>
      </c>
      <c r="S168" s="222">
        <f t="shared" si="197"/>
        <v>500000</v>
      </c>
      <c r="T168" s="222">
        <f t="shared" si="198"/>
        <v>4000000</v>
      </c>
      <c r="U168" s="222">
        <f t="shared" si="225"/>
        <v>0</v>
      </c>
      <c r="V168" s="222">
        <f t="shared" si="199"/>
        <v>4000000</v>
      </c>
      <c r="W168" s="222">
        <f t="shared" si="200"/>
        <v>500000</v>
      </c>
      <c r="X168" s="222">
        <f t="shared" si="201"/>
        <v>3500000</v>
      </c>
      <c r="Y168" s="222">
        <f t="shared" si="226"/>
        <v>500000</v>
      </c>
      <c r="Z168" s="222">
        <f t="shared" si="202"/>
        <v>4000000</v>
      </c>
      <c r="AA168" s="222">
        <f t="shared" si="203"/>
        <v>500000</v>
      </c>
      <c r="AB168" s="222">
        <f t="shared" si="204"/>
        <v>3000000</v>
      </c>
      <c r="AC168" s="222">
        <f t="shared" si="227"/>
        <v>1000000</v>
      </c>
      <c r="AD168" s="222">
        <f t="shared" si="205"/>
        <v>4000000</v>
      </c>
      <c r="AE168" s="222">
        <v>2000000</v>
      </c>
      <c r="AF168" s="222">
        <f t="shared" si="206"/>
        <v>500000</v>
      </c>
      <c r="AG168" s="222">
        <f t="shared" si="207"/>
        <v>2500000</v>
      </c>
      <c r="AH168" s="222">
        <f t="shared" si="208"/>
        <v>1500000</v>
      </c>
      <c r="AI168" s="222">
        <f t="shared" si="193"/>
        <v>3000000</v>
      </c>
      <c r="AJ168" s="298" t="s">
        <v>279</v>
      </c>
      <c r="AK168" s="222">
        <f t="shared" si="209"/>
        <v>4000000</v>
      </c>
      <c r="AL168" s="229">
        <f t="shared" si="210"/>
        <v>2500000</v>
      </c>
      <c r="AM168" s="222">
        <f t="shared" si="211"/>
        <v>0</v>
      </c>
      <c r="AN168" s="292" t="str">
        <f t="shared" si="212"/>
        <v>24/07/2012</v>
      </c>
      <c r="AP168" s="229">
        <v>4000000</v>
      </c>
      <c r="AQ168" s="280">
        <v>0</v>
      </c>
      <c r="AR168" s="229">
        <f t="shared" si="213"/>
        <v>0</v>
      </c>
      <c r="AS168" s="229">
        <f t="shared" si="214"/>
        <v>2500000</v>
      </c>
      <c r="AT168" s="229">
        <f t="shared" si="215"/>
        <v>1500000</v>
      </c>
      <c r="AV168" s="298" t="s">
        <v>279</v>
      </c>
      <c r="AW168" s="229">
        <v>4000000</v>
      </c>
      <c r="AX168" s="280">
        <v>0</v>
      </c>
      <c r="AY168" s="229">
        <f t="shared" si="216"/>
        <v>0</v>
      </c>
      <c r="AZ168" s="229">
        <f t="shared" si="217"/>
        <v>2500000</v>
      </c>
      <c r="BA168" s="229">
        <f t="shared" si="218"/>
        <v>1500000</v>
      </c>
      <c r="BC168" s="298" t="s">
        <v>279</v>
      </c>
      <c r="BD168" s="229">
        <v>4000000</v>
      </c>
      <c r="BE168" s="280">
        <v>0</v>
      </c>
      <c r="BF168" s="229">
        <f t="shared" si="219"/>
        <v>0</v>
      </c>
      <c r="BG168" s="229">
        <f t="shared" si="220"/>
        <v>2500000</v>
      </c>
      <c r="BH168" s="229">
        <f t="shared" si="221"/>
        <v>1500000</v>
      </c>
      <c r="BJ168" s="229">
        <v>4000000</v>
      </c>
      <c r="BK168" s="280">
        <v>0</v>
      </c>
      <c r="BL168" s="229">
        <f t="shared" si="222"/>
        <v>0</v>
      </c>
      <c r="BM168" s="229">
        <f t="shared" si="223"/>
        <v>0</v>
      </c>
      <c r="BN168" s="229">
        <f t="shared" si="224"/>
        <v>4000000</v>
      </c>
    </row>
    <row r="169" spans="1:66">
      <c r="A169" s="253"/>
      <c r="B169" s="253">
        <v>26</v>
      </c>
      <c r="C169" s="253" t="s">
        <v>361</v>
      </c>
      <c r="D169" s="298" t="s">
        <v>279</v>
      </c>
      <c r="E169" s="256">
        <v>2</v>
      </c>
      <c r="F169" s="237" t="s">
        <v>275</v>
      </c>
      <c r="G169" s="257">
        <v>1200000</v>
      </c>
      <c r="H169" s="257"/>
      <c r="I169" s="264"/>
      <c r="J169" s="257">
        <f t="shared" si="181"/>
        <v>1200000</v>
      </c>
      <c r="K169" s="257">
        <f t="shared" si="194"/>
        <v>1200000</v>
      </c>
      <c r="L169" s="263">
        <v>0.125</v>
      </c>
      <c r="M169" s="256">
        <f t="shared" si="195"/>
        <v>0</v>
      </c>
      <c r="N169" s="264"/>
      <c r="O169" s="257">
        <f t="shared" si="182"/>
        <v>1200000</v>
      </c>
      <c r="P169" s="256">
        <f t="shared" si="183"/>
        <v>0</v>
      </c>
      <c r="R169" s="222">
        <f t="shared" si="196"/>
        <v>1200000</v>
      </c>
      <c r="S169" s="222">
        <f t="shared" si="197"/>
        <v>150000</v>
      </c>
      <c r="T169" s="222">
        <f t="shared" si="198"/>
        <v>1200000</v>
      </c>
      <c r="U169" s="222">
        <f t="shared" si="225"/>
        <v>0</v>
      </c>
      <c r="V169" s="222">
        <f t="shared" si="199"/>
        <v>1200000</v>
      </c>
      <c r="W169" s="222">
        <f t="shared" si="200"/>
        <v>150000</v>
      </c>
      <c r="X169" s="222">
        <f t="shared" si="201"/>
        <v>1050000</v>
      </c>
      <c r="Y169" s="222">
        <f t="shared" si="226"/>
        <v>150000</v>
      </c>
      <c r="Z169" s="222">
        <f t="shared" si="202"/>
        <v>1200000</v>
      </c>
      <c r="AA169" s="222">
        <f t="shared" si="203"/>
        <v>150000</v>
      </c>
      <c r="AB169" s="222">
        <f t="shared" si="204"/>
        <v>900000</v>
      </c>
      <c r="AC169" s="222">
        <f t="shared" si="227"/>
        <v>300000</v>
      </c>
      <c r="AD169" s="222">
        <f t="shared" si="205"/>
        <v>1200000</v>
      </c>
      <c r="AE169" s="222">
        <v>600000</v>
      </c>
      <c r="AF169" s="222">
        <f t="shared" si="206"/>
        <v>150000</v>
      </c>
      <c r="AG169" s="222">
        <f t="shared" si="207"/>
        <v>750000</v>
      </c>
      <c r="AH169" s="222">
        <f t="shared" si="208"/>
        <v>450000</v>
      </c>
      <c r="AI169" s="222">
        <f t="shared" si="193"/>
        <v>900000</v>
      </c>
      <c r="AJ169" s="298" t="s">
        <v>279</v>
      </c>
      <c r="AK169" s="222">
        <f t="shared" si="209"/>
        <v>1200000</v>
      </c>
      <c r="AL169" s="229">
        <f t="shared" si="210"/>
        <v>750000</v>
      </c>
      <c r="AM169" s="222">
        <f t="shared" si="211"/>
        <v>0</v>
      </c>
      <c r="AN169" s="292" t="str">
        <f t="shared" si="212"/>
        <v>24/07/2012</v>
      </c>
      <c r="AP169" s="229">
        <v>1200000</v>
      </c>
      <c r="AQ169" s="280">
        <v>0</v>
      </c>
      <c r="AR169" s="229">
        <f t="shared" si="213"/>
        <v>0</v>
      </c>
      <c r="AS169" s="229">
        <f t="shared" si="214"/>
        <v>750000</v>
      </c>
      <c r="AT169" s="229">
        <f t="shared" si="215"/>
        <v>450000</v>
      </c>
      <c r="AV169" s="298" t="s">
        <v>279</v>
      </c>
      <c r="AW169" s="229">
        <v>1200000</v>
      </c>
      <c r="AX169" s="280">
        <v>0</v>
      </c>
      <c r="AY169" s="229">
        <f t="shared" si="216"/>
        <v>0</v>
      </c>
      <c r="AZ169" s="229">
        <f t="shared" si="217"/>
        <v>750000</v>
      </c>
      <c r="BA169" s="229">
        <f t="shared" si="218"/>
        <v>450000</v>
      </c>
      <c r="BC169" s="298" t="s">
        <v>279</v>
      </c>
      <c r="BD169" s="229">
        <v>1200000</v>
      </c>
      <c r="BE169" s="280">
        <v>0</v>
      </c>
      <c r="BF169" s="229">
        <f t="shared" si="219"/>
        <v>0</v>
      </c>
      <c r="BG169" s="229">
        <f t="shared" si="220"/>
        <v>750000</v>
      </c>
      <c r="BH169" s="229">
        <f t="shared" si="221"/>
        <v>450000</v>
      </c>
      <c r="BJ169" s="229">
        <v>1200000</v>
      </c>
      <c r="BK169" s="280">
        <v>0</v>
      </c>
      <c r="BL169" s="229">
        <f t="shared" si="222"/>
        <v>0</v>
      </c>
      <c r="BM169" s="229">
        <f t="shared" si="223"/>
        <v>0</v>
      </c>
      <c r="BN169" s="229">
        <f t="shared" si="224"/>
        <v>1200000</v>
      </c>
    </row>
    <row r="170" spans="1:66">
      <c r="A170" s="253"/>
      <c r="B170" s="253">
        <v>27</v>
      </c>
      <c r="C170" s="253" t="s">
        <v>362</v>
      </c>
      <c r="D170" s="298" t="s">
        <v>279</v>
      </c>
      <c r="E170" s="256">
        <v>2</v>
      </c>
      <c r="F170" s="237" t="s">
        <v>275</v>
      </c>
      <c r="G170" s="257">
        <v>3000000</v>
      </c>
      <c r="H170" s="257"/>
      <c r="I170" s="264"/>
      <c r="J170" s="257">
        <f t="shared" si="181"/>
        <v>3000000</v>
      </c>
      <c r="K170" s="257">
        <f t="shared" si="194"/>
        <v>3000000</v>
      </c>
      <c r="L170" s="263">
        <v>0.125</v>
      </c>
      <c r="M170" s="256">
        <f t="shared" si="195"/>
        <v>0</v>
      </c>
      <c r="N170" s="264"/>
      <c r="O170" s="257">
        <f t="shared" si="182"/>
        <v>3000000</v>
      </c>
      <c r="P170" s="256">
        <f t="shared" si="183"/>
        <v>0</v>
      </c>
      <c r="R170" s="222">
        <f t="shared" si="196"/>
        <v>3000000</v>
      </c>
      <c r="S170" s="222">
        <f t="shared" si="197"/>
        <v>375000</v>
      </c>
      <c r="T170" s="222">
        <f t="shared" si="198"/>
        <v>3000000</v>
      </c>
      <c r="U170" s="222">
        <f t="shared" si="225"/>
        <v>0</v>
      </c>
      <c r="V170" s="222">
        <f t="shared" si="199"/>
        <v>3000000</v>
      </c>
      <c r="W170" s="222">
        <f t="shared" si="200"/>
        <v>375000</v>
      </c>
      <c r="X170" s="222">
        <f t="shared" si="201"/>
        <v>2625000</v>
      </c>
      <c r="Y170" s="222">
        <f t="shared" si="226"/>
        <v>375000</v>
      </c>
      <c r="Z170" s="222">
        <f t="shared" si="202"/>
        <v>3000000</v>
      </c>
      <c r="AA170" s="222">
        <f t="shared" si="203"/>
        <v>375000</v>
      </c>
      <c r="AB170" s="222">
        <f t="shared" si="204"/>
        <v>2250000</v>
      </c>
      <c r="AC170" s="222">
        <f t="shared" si="227"/>
        <v>750000</v>
      </c>
      <c r="AD170" s="222">
        <f t="shared" si="205"/>
        <v>3000000</v>
      </c>
      <c r="AE170" s="222">
        <v>1500000</v>
      </c>
      <c r="AF170" s="222">
        <f t="shared" si="206"/>
        <v>375000</v>
      </c>
      <c r="AG170" s="222">
        <f t="shared" si="207"/>
        <v>1875000</v>
      </c>
      <c r="AH170" s="222">
        <f t="shared" si="208"/>
        <v>1125000</v>
      </c>
      <c r="AI170" s="222">
        <f t="shared" si="193"/>
        <v>2250000</v>
      </c>
      <c r="AJ170" s="298" t="s">
        <v>279</v>
      </c>
      <c r="AK170" s="222">
        <f t="shared" si="209"/>
        <v>3000000</v>
      </c>
      <c r="AL170" s="229">
        <f t="shared" si="210"/>
        <v>1875000</v>
      </c>
      <c r="AM170" s="222">
        <f t="shared" si="211"/>
        <v>0</v>
      </c>
      <c r="AN170" s="292" t="str">
        <f t="shared" si="212"/>
        <v>24/07/2012</v>
      </c>
      <c r="AP170" s="229">
        <v>3000000</v>
      </c>
      <c r="AQ170" s="280">
        <v>0</v>
      </c>
      <c r="AR170" s="229">
        <f t="shared" si="213"/>
        <v>0</v>
      </c>
      <c r="AS170" s="229">
        <f t="shared" si="214"/>
        <v>1875000</v>
      </c>
      <c r="AT170" s="229">
        <f t="shared" si="215"/>
        <v>1125000</v>
      </c>
      <c r="AV170" s="298" t="s">
        <v>279</v>
      </c>
      <c r="AW170" s="229">
        <v>3000000</v>
      </c>
      <c r="AX170" s="280">
        <v>0</v>
      </c>
      <c r="AY170" s="229">
        <f t="shared" si="216"/>
        <v>0</v>
      </c>
      <c r="AZ170" s="229">
        <f t="shared" si="217"/>
        <v>1875000</v>
      </c>
      <c r="BA170" s="229">
        <f t="shared" si="218"/>
        <v>1125000</v>
      </c>
      <c r="BC170" s="298" t="s">
        <v>279</v>
      </c>
      <c r="BD170" s="229">
        <v>3000000</v>
      </c>
      <c r="BE170" s="280">
        <v>0</v>
      </c>
      <c r="BF170" s="229">
        <f t="shared" si="219"/>
        <v>0</v>
      </c>
      <c r="BG170" s="229">
        <f t="shared" si="220"/>
        <v>1875000</v>
      </c>
      <c r="BH170" s="229">
        <f t="shared" si="221"/>
        <v>1125000</v>
      </c>
      <c r="BJ170" s="229">
        <v>3000000</v>
      </c>
      <c r="BK170" s="280">
        <v>0</v>
      </c>
      <c r="BL170" s="229">
        <f t="shared" si="222"/>
        <v>0</v>
      </c>
      <c r="BM170" s="229">
        <f t="shared" si="223"/>
        <v>0</v>
      </c>
      <c r="BN170" s="229">
        <f t="shared" si="224"/>
        <v>3000000</v>
      </c>
    </row>
    <row r="171" spans="1:66">
      <c r="A171" s="253"/>
      <c r="B171" s="253">
        <v>28</v>
      </c>
      <c r="C171" s="253" t="s">
        <v>363</v>
      </c>
      <c r="D171" s="298" t="s">
        <v>279</v>
      </c>
      <c r="E171" s="256">
        <v>2</v>
      </c>
      <c r="F171" s="237" t="s">
        <v>275</v>
      </c>
      <c r="G171" s="257">
        <v>3000000</v>
      </c>
      <c r="H171" s="257"/>
      <c r="I171" s="264"/>
      <c r="J171" s="257">
        <f t="shared" si="181"/>
        <v>3000000</v>
      </c>
      <c r="K171" s="257">
        <f t="shared" si="194"/>
        <v>3000000</v>
      </c>
      <c r="L171" s="263">
        <v>0.125</v>
      </c>
      <c r="M171" s="256">
        <f t="shared" si="195"/>
        <v>0</v>
      </c>
      <c r="N171" s="264"/>
      <c r="O171" s="257">
        <f t="shared" si="182"/>
        <v>3000000</v>
      </c>
      <c r="P171" s="256">
        <f t="shared" si="183"/>
        <v>0</v>
      </c>
      <c r="R171" s="222">
        <f t="shared" si="196"/>
        <v>3000000</v>
      </c>
      <c r="S171" s="222">
        <f t="shared" si="197"/>
        <v>375000</v>
      </c>
      <c r="T171" s="222">
        <f t="shared" si="198"/>
        <v>3000000</v>
      </c>
      <c r="U171" s="222">
        <f t="shared" si="225"/>
        <v>0</v>
      </c>
      <c r="V171" s="222">
        <f t="shared" si="199"/>
        <v>3000000</v>
      </c>
      <c r="W171" s="222">
        <f t="shared" si="200"/>
        <v>375000</v>
      </c>
      <c r="X171" s="222">
        <f t="shared" si="201"/>
        <v>2625000</v>
      </c>
      <c r="Y171" s="222">
        <f t="shared" si="226"/>
        <v>375000</v>
      </c>
      <c r="Z171" s="222">
        <f t="shared" si="202"/>
        <v>3000000</v>
      </c>
      <c r="AA171" s="222">
        <f t="shared" si="203"/>
        <v>375000</v>
      </c>
      <c r="AB171" s="222">
        <f t="shared" si="204"/>
        <v>2250000</v>
      </c>
      <c r="AC171" s="222">
        <f t="shared" si="227"/>
        <v>750000</v>
      </c>
      <c r="AD171" s="222">
        <f t="shared" si="205"/>
        <v>3000000</v>
      </c>
      <c r="AE171" s="222">
        <v>1500000</v>
      </c>
      <c r="AF171" s="222">
        <f t="shared" si="206"/>
        <v>375000</v>
      </c>
      <c r="AG171" s="222">
        <f t="shared" si="207"/>
        <v>1875000</v>
      </c>
      <c r="AH171" s="222">
        <f t="shared" si="208"/>
        <v>1125000</v>
      </c>
      <c r="AI171" s="222">
        <f t="shared" si="193"/>
        <v>2250000</v>
      </c>
      <c r="AJ171" s="298" t="s">
        <v>279</v>
      </c>
      <c r="AK171" s="222">
        <f t="shared" si="209"/>
        <v>3000000</v>
      </c>
      <c r="AL171" s="229">
        <f t="shared" si="210"/>
        <v>1875000</v>
      </c>
      <c r="AM171" s="222">
        <f t="shared" si="211"/>
        <v>0</v>
      </c>
      <c r="AN171" s="292" t="str">
        <f t="shared" si="212"/>
        <v>24/07/2012</v>
      </c>
      <c r="AP171" s="229">
        <v>3000000</v>
      </c>
      <c r="AQ171" s="280">
        <v>0.125</v>
      </c>
      <c r="AR171" s="229">
        <f t="shared" si="213"/>
        <v>375000</v>
      </c>
      <c r="AS171" s="229">
        <f t="shared" si="214"/>
        <v>2250000</v>
      </c>
      <c r="AT171" s="229">
        <f t="shared" si="215"/>
        <v>750000</v>
      </c>
      <c r="AV171" s="298" t="s">
        <v>279</v>
      </c>
      <c r="AW171" s="229">
        <v>3000000</v>
      </c>
      <c r="AX171" s="280">
        <v>0.125</v>
      </c>
      <c r="AY171" s="229">
        <f t="shared" si="216"/>
        <v>375000</v>
      </c>
      <c r="AZ171" s="229">
        <f t="shared" si="217"/>
        <v>2625000</v>
      </c>
      <c r="BA171" s="229">
        <f t="shared" si="218"/>
        <v>375000</v>
      </c>
      <c r="BC171" s="298" t="s">
        <v>279</v>
      </c>
      <c r="BD171" s="229">
        <v>3000000</v>
      </c>
      <c r="BE171" s="280">
        <v>0</v>
      </c>
      <c r="BF171" s="229">
        <f t="shared" si="219"/>
        <v>0</v>
      </c>
      <c r="BG171" s="229">
        <f t="shared" si="220"/>
        <v>2625000</v>
      </c>
      <c r="BH171" s="229">
        <f t="shared" si="221"/>
        <v>375000</v>
      </c>
      <c r="BJ171" s="229">
        <v>3000000</v>
      </c>
      <c r="BK171" s="280">
        <v>0</v>
      </c>
      <c r="BL171" s="229">
        <f t="shared" si="222"/>
        <v>0</v>
      </c>
      <c r="BM171" s="229">
        <f t="shared" si="223"/>
        <v>0</v>
      </c>
      <c r="BN171" s="229">
        <f t="shared" si="224"/>
        <v>3000000</v>
      </c>
    </row>
    <row r="172" spans="1:66">
      <c r="A172" s="253"/>
      <c r="B172" s="253">
        <v>29</v>
      </c>
      <c r="C172" s="253" t="s">
        <v>326</v>
      </c>
      <c r="D172" s="298" t="s">
        <v>279</v>
      </c>
      <c r="E172" s="256">
        <v>10</v>
      </c>
      <c r="F172" s="237" t="s">
        <v>275</v>
      </c>
      <c r="G172" s="257">
        <v>15000000</v>
      </c>
      <c r="H172" s="257"/>
      <c r="I172" s="264"/>
      <c r="J172" s="257">
        <f t="shared" si="181"/>
        <v>15000000</v>
      </c>
      <c r="K172" s="257">
        <f t="shared" si="194"/>
        <v>15000000</v>
      </c>
      <c r="L172" s="263">
        <v>0.125</v>
      </c>
      <c r="M172" s="256">
        <f t="shared" si="195"/>
        <v>0</v>
      </c>
      <c r="N172" s="264"/>
      <c r="O172" s="257">
        <f t="shared" si="182"/>
        <v>15000000</v>
      </c>
      <c r="P172" s="256">
        <f t="shared" si="183"/>
        <v>0</v>
      </c>
      <c r="R172" s="222">
        <f t="shared" si="196"/>
        <v>15000000</v>
      </c>
      <c r="S172" s="222">
        <f t="shared" si="197"/>
        <v>1875000</v>
      </c>
      <c r="T172" s="222">
        <f t="shared" si="198"/>
        <v>15000000</v>
      </c>
      <c r="U172" s="222">
        <f t="shared" si="225"/>
        <v>0</v>
      </c>
      <c r="V172" s="222">
        <f t="shared" si="199"/>
        <v>15000000</v>
      </c>
      <c r="W172" s="222">
        <f t="shared" si="200"/>
        <v>1875000</v>
      </c>
      <c r="X172" s="222">
        <f t="shared" si="201"/>
        <v>13125000</v>
      </c>
      <c r="Y172" s="222">
        <f t="shared" si="226"/>
        <v>1875000</v>
      </c>
      <c r="Z172" s="222">
        <f t="shared" si="202"/>
        <v>15000000</v>
      </c>
      <c r="AA172" s="222">
        <f t="shared" si="203"/>
        <v>1875000</v>
      </c>
      <c r="AB172" s="222">
        <f t="shared" si="204"/>
        <v>11250000</v>
      </c>
      <c r="AC172" s="222">
        <f t="shared" si="227"/>
        <v>3750000</v>
      </c>
      <c r="AD172" s="222">
        <f t="shared" si="205"/>
        <v>15000000</v>
      </c>
      <c r="AE172" s="222">
        <v>7500000</v>
      </c>
      <c r="AF172" s="222">
        <f t="shared" si="206"/>
        <v>1875000</v>
      </c>
      <c r="AG172" s="222">
        <f t="shared" si="207"/>
        <v>9375000</v>
      </c>
      <c r="AH172" s="222">
        <f t="shared" si="208"/>
        <v>5625000</v>
      </c>
      <c r="AI172" s="222">
        <f t="shared" si="193"/>
        <v>11250000</v>
      </c>
      <c r="AJ172" s="298" t="s">
        <v>279</v>
      </c>
      <c r="AK172" s="222">
        <f t="shared" si="209"/>
        <v>15000000</v>
      </c>
      <c r="AL172" s="229">
        <f t="shared" si="210"/>
        <v>9375000</v>
      </c>
      <c r="AM172" s="222">
        <f t="shared" si="211"/>
        <v>0</v>
      </c>
      <c r="AN172" s="292" t="str">
        <f t="shared" si="212"/>
        <v>24/07/2012</v>
      </c>
      <c r="AP172" s="229">
        <v>15000000</v>
      </c>
      <c r="AQ172" s="280">
        <v>0</v>
      </c>
      <c r="AR172" s="229">
        <f t="shared" si="213"/>
        <v>0</v>
      </c>
      <c r="AS172" s="229">
        <f t="shared" si="214"/>
        <v>9375000</v>
      </c>
      <c r="AT172" s="229">
        <f t="shared" si="215"/>
        <v>5625000</v>
      </c>
      <c r="AV172" s="298" t="s">
        <v>279</v>
      </c>
      <c r="AW172" s="229">
        <v>15000000</v>
      </c>
      <c r="AX172" s="280">
        <v>0</v>
      </c>
      <c r="AY172" s="229">
        <f t="shared" si="216"/>
        <v>0</v>
      </c>
      <c r="AZ172" s="229">
        <f t="shared" si="217"/>
        <v>9375000</v>
      </c>
      <c r="BA172" s="229">
        <f t="shared" si="218"/>
        <v>5625000</v>
      </c>
      <c r="BC172" s="298" t="s">
        <v>279</v>
      </c>
      <c r="BD172" s="229">
        <v>15000000</v>
      </c>
      <c r="BE172" s="280">
        <v>0</v>
      </c>
      <c r="BF172" s="229">
        <f t="shared" si="219"/>
        <v>0</v>
      </c>
      <c r="BG172" s="229">
        <f t="shared" si="220"/>
        <v>9375000</v>
      </c>
      <c r="BH172" s="229">
        <f t="shared" si="221"/>
        <v>5625000</v>
      </c>
      <c r="BJ172" s="229">
        <v>15000000</v>
      </c>
      <c r="BK172" s="280">
        <v>0</v>
      </c>
      <c r="BL172" s="229">
        <f t="shared" si="222"/>
        <v>0</v>
      </c>
      <c r="BM172" s="229">
        <f t="shared" si="223"/>
        <v>0</v>
      </c>
      <c r="BN172" s="229">
        <f t="shared" si="224"/>
        <v>15000000</v>
      </c>
    </row>
    <row r="173" spans="1:66">
      <c r="A173" s="253"/>
      <c r="B173" s="253">
        <v>30</v>
      </c>
      <c r="C173" s="253" t="s">
        <v>364</v>
      </c>
      <c r="D173" s="298" t="s">
        <v>279</v>
      </c>
      <c r="E173" s="256">
        <v>5</v>
      </c>
      <c r="F173" s="237" t="s">
        <v>275</v>
      </c>
      <c r="G173" s="257">
        <v>5250000</v>
      </c>
      <c r="H173" s="257"/>
      <c r="I173" s="264"/>
      <c r="J173" s="257">
        <f t="shared" si="181"/>
        <v>5250000</v>
      </c>
      <c r="K173" s="257">
        <f t="shared" si="194"/>
        <v>5250000</v>
      </c>
      <c r="L173" s="263">
        <v>0.125</v>
      </c>
      <c r="M173" s="256">
        <f t="shared" si="195"/>
        <v>0</v>
      </c>
      <c r="N173" s="264"/>
      <c r="O173" s="257">
        <f t="shared" si="182"/>
        <v>5250000</v>
      </c>
      <c r="P173" s="256">
        <f t="shared" si="183"/>
        <v>0</v>
      </c>
      <c r="R173" s="222">
        <f t="shared" si="196"/>
        <v>5250000</v>
      </c>
      <c r="S173" s="222">
        <f t="shared" si="197"/>
        <v>656250</v>
      </c>
      <c r="T173" s="222">
        <f t="shared" si="198"/>
        <v>5250000</v>
      </c>
      <c r="U173" s="222">
        <f t="shared" si="225"/>
        <v>0</v>
      </c>
      <c r="V173" s="222">
        <f t="shared" si="199"/>
        <v>5250000</v>
      </c>
      <c r="W173" s="222">
        <f t="shared" si="200"/>
        <v>656250</v>
      </c>
      <c r="X173" s="222">
        <f t="shared" si="201"/>
        <v>4593750</v>
      </c>
      <c r="Y173" s="222">
        <f t="shared" si="226"/>
        <v>656250</v>
      </c>
      <c r="Z173" s="222">
        <f t="shared" si="202"/>
        <v>5250000</v>
      </c>
      <c r="AA173" s="222">
        <f t="shared" si="203"/>
        <v>656250</v>
      </c>
      <c r="AB173" s="222">
        <f t="shared" si="204"/>
        <v>3937500</v>
      </c>
      <c r="AC173" s="222">
        <f t="shared" si="227"/>
        <v>1312500</v>
      </c>
      <c r="AD173" s="222">
        <f t="shared" si="205"/>
        <v>5250000</v>
      </c>
      <c r="AE173" s="222">
        <v>2625000</v>
      </c>
      <c r="AF173" s="222">
        <f t="shared" si="206"/>
        <v>656250</v>
      </c>
      <c r="AG173" s="222">
        <f t="shared" si="207"/>
        <v>3281250</v>
      </c>
      <c r="AH173" s="222">
        <f t="shared" si="208"/>
        <v>1968750</v>
      </c>
      <c r="AI173" s="222">
        <f t="shared" si="193"/>
        <v>3937500</v>
      </c>
      <c r="AJ173" s="298" t="s">
        <v>279</v>
      </c>
      <c r="AK173" s="222">
        <f t="shared" si="209"/>
        <v>5250000</v>
      </c>
      <c r="AL173" s="229">
        <f t="shared" si="210"/>
        <v>3281250</v>
      </c>
      <c r="AM173" s="222">
        <f t="shared" si="211"/>
        <v>0</v>
      </c>
      <c r="AN173" s="292" t="str">
        <f t="shared" si="212"/>
        <v>24/07/2012</v>
      </c>
      <c r="AP173" s="229">
        <v>5250000</v>
      </c>
      <c r="AQ173" s="280">
        <v>0</v>
      </c>
      <c r="AR173" s="229">
        <f t="shared" si="213"/>
        <v>0</v>
      </c>
      <c r="AS173" s="229">
        <f t="shared" si="214"/>
        <v>3281250</v>
      </c>
      <c r="AT173" s="229">
        <f t="shared" si="215"/>
        <v>1968750</v>
      </c>
      <c r="AV173" s="298" t="s">
        <v>279</v>
      </c>
      <c r="AW173" s="229">
        <v>5250000</v>
      </c>
      <c r="AX173" s="280">
        <v>0</v>
      </c>
      <c r="AY173" s="229">
        <f t="shared" si="216"/>
        <v>0</v>
      </c>
      <c r="AZ173" s="229">
        <f t="shared" si="217"/>
        <v>3281250</v>
      </c>
      <c r="BA173" s="229">
        <f t="shared" si="218"/>
        <v>1968750</v>
      </c>
      <c r="BC173" s="298" t="s">
        <v>279</v>
      </c>
      <c r="BD173" s="229">
        <v>5250000</v>
      </c>
      <c r="BE173" s="280">
        <v>0</v>
      </c>
      <c r="BF173" s="229">
        <f t="shared" si="219"/>
        <v>0</v>
      </c>
      <c r="BG173" s="229">
        <f t="shared" si="220"/>
        <v>3281250</v>
      </c>
      <c r="BH173" s="229">
        <f t="shared" si="221"/>
        <v>1968750</v>
      </c>
      <c r="BJ173" s="229">
        <v>5250000</v>
      </c>
      <c r="BK173" s="280">
        <v>0</v>
      </c>
      <c r="BL173" s="229">
        <f t="shared" si="222"/>
        <v>0</v>
      </c>
      <c r="BM173" s="229">
        <f t="shared" si="223"/>
        <v>0</v>
      </c>
      <c r="BN173" s="229">
        <f t="shared" si="224"/>
        <v>5250000</v>
      </c>
    </row>
    <row r="174" spans="1:66">
      <c r="A174" s="253"/>
      <c r="B174" s="253">
        <v>31</v>
      </c>
      <c r="C174" s="253" t="s">
        <v>365</v>
      </c>
      <c r="D174" s="298" t="s">
        <v>279</v>
      </c>
      <c r="E174" s="256">
        <v>5</v>
      </c>
      <c r="F174" s="237" t="s">
        <v>275</v>
      </c>
      <c r="G174" s="257">
        <v>40000000</v>
      </c>
      <c r="H174" s="257"/>
      <c r="I174" s="264"/>
      <c r="J174" s="257">
        <f t="shared" si="181"/>
        <v>40000000</v>
      </c>
      <c r="K174" s="257">
        <f t="shared" si="194"/>
        <v>40000000</v>
      </c>
      <c r="L174" s="263">
        <v>0.125</v>
      </c>
      <c r="M174" s="256">
        <f t="shared" si="195"/>
        <v>0</v>
      </c>
      <c r="N174" s="264"/>
      <c r="O174" s="257">
        <f t="shared" si="182"/>
        <v>40000000</v>
      </c>
      <c r="P174" s="256">
        <f t="shared" si="183"/>
        <v>0</v>
      </c>
      <c r="R174" s="222">
        <f t="shared" si="196"/>
        <v>40000000</v>
      </c>
      <c r="S174" s="222">
        <f t="shared" si="197"/>
        <v>5000000</v>
      </c>
      <c r="T174" s="222">
        <f t="shared" si="198"/>
        <v>40000000</v>
      </c>
      <c r="U174" s="222">
        <f t="shared" si="225"/>
        <v>0</v>
      </c>
      <c r="V174" s="222">
        <f t="shared" si="199"/>
        <v>40000000</v>
      </c>
      <c r="W174" s="222">
        <f t="shared" si="200"/>
        <v>5000000</v>
      </c>
      <c r="X174" s="222">
        <f t="shared" si="201"/>
        <v>35000000</v>
      </c>
      <c r="Y174" s="222">
        <f t="shared" si="226"/>
        <v>5000000</v>
      </c>
      <c r="Z174" s="222">
        <f t="shared" si="202"/>
        <v>40000000</v>
      </c>
      <c r="AA174" s="222">
        <f t="shared" si="203"/>
        <v>5000000</v>
      </c>
      <c r="AB174" s="222">
        <f t="shared" si="204"/>
        <v>30000000</v>
      </c>
      <c r="AC174" s="222">
        <f t="shared" si="227"/>
        <v>10000000</v>
      </c>
      <c r="AD174" s="222">
        <f t="shared" si="205"/>
        <v>40000000</v>
      </c>
      <c r="AE174" s="222">
        <v>20000000</v>
      </c>
      <c r="AF174" s="222">
        <f t="shared" si="206"/>
        <v>5000000</v>
      </c>
      <c r="AG174" s="222">
        <f t="shared" si="207"/>
        <v>25000000</v>
      </c>
      <c r="AH174" s="222">
        <f t="shared" si="208"/>
        <v>15000000</v>
      </c>
      <c r="AI174" s="222">
        <f t="shared" si="193"/>
        <v>30000000</v>
      </c>
      <c r="AJ174" s="298" t="s">
        <v>279</v>
      </c>
      <c r="AK174" s="222">
        <f t="shared" si="209"/>
        <v>40000000</v>
      </c>
      <c r="AL174" s="229">
        <f t="shared" si="210"/>
        <v>25000000</v>
      </c>
      <c r="AM174" s="222">
        <f t="shared" si="211"/>
        <v>0</v>
      </c>
      <c r="AN174" s="292" t="str">
        <f t="shared" si="212"/>
        <v>24/07/2012</v>
      </c>
      <c r="AP174" s="229">
        <v>40000000</v>
      </c>
      <c r="AQ174" s="280">
        <v>0.125</v>
      </c>
      <c r="AR174" s="229">
        <f t="shared" si="213"/>
        <v>5000000</v>
      </c>
      <c r="AS174" s="229">
        <f t="shared" si="214"/>
        <v>30000000</v>
      </c>
      <c r="AT174" s="229">
        <f t="shared" si="215"/>
        <v>10000000</v>
      </c>
      <c r="AV174" s="298" t="s">
        <v>279</v>
      </c>
      <c r="AW174" s="229">
        <v>40000000</v>
      </c>
      <c r="AX174" s="280">
        <v>0.125</v>
      </c>
      <c r="AY174" s="229">
        <f t="shared" si="216"/>
        <v>5000000</v>
      </c>
      <c r="AZ174" s="229">
        <f t="shared" si="217"/>
        <v>35000000</v>
      </c>
      <c r="BA174" s="229">
        <f t="shared" si="218"/>
        <v>5000000</v>
      </c>
      <c r="BC174" s="298" t="s">
        <v>279</v>
      </c>
      <c r="BD174" s="229">
        <v>40000000</v>
      </c>
      <c r="BE174" s="280">
        <v>0</v>
      </c>
      <c r="BF174" s="229">
        <f t="shared" si="219"/>
        <v>0</v>
      </c>
      <c r="BG174" s="229">
        <f t="shared" si="220"/>
        <v>35000000</v>
      </c>
      <c r="BH174" s="229">
        <f t="shared" si="221"/>
        <v>5000000</v>
      </c>
      <c r="BJ174" s="229">
        <v>40000000</v>
      </c>
      <c r="BK174" s="280">
        <v>0</v>
      </c>
      <c r="BL174" s="229">
        <f t="shared" si="222"/>
        <v>0</v>
      </c>
      <c r="BM174" s="229">
        <f t="shared" si="223"/>
        <v>0</v>
      </c>
      <c r="BN174" s="229">
        <f t="shared" si="224"/>
        <v>40000000</v>
      </c>
    </row>
    <row r="175" spans="1:66">
      <c r="A175" s="253"/>
      <c r="B175" s="253">
        <v>32</v>
      </c>
      <c r="C175" s="253" t="s">
        <v>366</v>
      </c>
      <c r="D175" s="298" t="s">
        <v>279</v>
      </c>
      <c r="E175" s="256">
        <v>2</v>
      </c>
      <c r="F175" s="237" t="s">
        <v>275</v>
      </c>
      <c r="G175" s="257">
        <v>8000000</v>
      </c>
      <c r="H175" s="257"/>
      <c r="I175" s="264"/>
      <c r="J175" s="257">
        <f t="shared" si="181"/>
        <v>8000000</v>
      </c>
      <c r="K175" s="257">
        <f t="shared" si="194"/>
        <v>8000000</v>
      </c>
      <c r="L175" s="263">
        <v>0.125</v>
      </c>
      <c r="M175" s="256">
        <f t="shared" si="195"/>
        <v>0</v>
      </c>
      <c r="N175" s="264"/>
      <c r="O175" s="257">
        <f t="shared" si="182"/>
        <v>8000000</v>
      </c>
      <c r="P175" s="256">
        <f t="shared" si="183"/>
        <v>0</v>
      </c>
      <c r="R175" s="222">
        <f t="shared" si="196"/>
        <v>8000000</v>
      </c>
      <c r="S175" s="222">
        <f t="shared" si="197"/>
        <v>1000000</v>
      </c>
      <c r="T175" s="222">
        <f t="shared" si="198"/>
        <v>8000000</v>
      </c>
      <c r="U175" s="222">
        <f t="shared" si="225"/>
        <v>0</v>
      </c>
      <c r="V175" s="222">
        <f t="shared" si="199"/>
        <v>8000000</v>
      </c>
      <c r="W175" s="222">
        <f t="shared" si="200"/>
        <v>1000000</v>
      </c>
      <c r="X175" s="222">
        <f t="shared" si="201"/>
        <v>7000000</v>
      </c>
      <c r="Y175" s="222">
        <f t="shared" si="226"/>
        <v>1000000</v>
      </c>
      <c r="Z175" s="222">
        <f t="shared" si="202"/>
        <v>8000000</v>
      </c>
      <c r="AA175" s="222">
        <f t="shared" si="203"/>
        <v>1000000</v>
      </c>
      <c r="AB175" s="222">
        <f t="shared" si="204"/>
        <v>6000000</v>
      </c>
      <c r="AC175" s="222">
        <f t="shared" si="227"/>
        <v>2000000</v>
      </c>
      <c r="AD175" s="222">
        <f t="shared" si="205"/>
        <v>8000000</v>
      </c>
      <c r="AE175" s="222">
        <v>4000000</v>
      </c>
      <c r="AF175" s="222">
        <f t="shared" si="206"/>
        <v>1000000</v>
      </c>
      <c r="AG175" s="222">
        <f t="shared" si="207"/>
        <v>5000000</v>
      </c>
      <c r="AH175" s="222">
        <f t="shared" si="208"/>
        <v>3000000</v>
      </c>
      <c r="AI175" s="222">
        <f t="shared" si="193"/>
        <v>6000000</v>
      </c>
      <c r="AJ175" s="298" t="s">
        <v>279</v>
      </c>
      <c r="AK175" s="222">
        <f t="shared" si="209"/>
        <v>8000000</v>
      </c>
      <c r="AL175" s="229">
        <f t="shared" si="210"/>
        <v>5000000</v>
      </c>
      <c r="AM175" s="222">
        <f t="shared" si="211"/>
        <v>0</v>
      </c>
      <c r="AN175" s="292" t="str">
        <f t="shared" si="212"/>
        <v>24/07/2012</v>
      </c>
      <c r="AP175" s="229">
        <v>8000000</v>
      </c>
      <c r="AQ175" s="280">
        <v>0</v>
      </c>
      <c r="AR175" s="229">
        <f t="shared" si="213"/>
        <v>0</v>
      </c>
      <c r="AS175" s="229">
        <f t="shared" si="214"/>
        <v>5000000</v>
      </c>
      <c r="AT175" s="229">
        <f t="shared" si="215"/>
        <v>3000000</v>
      </c>
      <c r="AV175" s="298" t="s">
        <v>279</v>
      </c>
      <c r="AW175" s="229">
        <v>8000000</v>
      </c>
      <c r="AX175" s="280">
        <v>0</v>
      </c>
      <c r="AY175" s="229">
        <f t="shared" si="216"/>
        <v>0</v>
      </c>
      <c r="AZ175" s="229">
        <f t="shared" si="217"/>
        <v>5000000</v>
      </c>
      <c r="BA175" s="229">
        <f t="shared" si="218"/>
        <v>3000000</v>
      </c>
      <c r="BC175" s="298" t="s">
        <v>279</v>
      </c>
      <c r="BD175" s="229">
        <v>8000000</v>
      </c>
      <c r="BE175" s="280">
        <v>0</v>
      </c>
      <c r="BF175" s="229">
        <f t="shared" si="219"/>
        <v>0</v>
      </c>
      <c r="BG175" s="229">
        <f t="shared" si="220"/>
        <v>5000000</v>
      </c>
      <c r="BH175" s="229">
        <f t="shared" si="221"/>
        <v>3000000</v>
      </c>
      <c r="BJ175" s="229">
        <v>8000000</v>
      </c>
      <c r="BK175" s="280">
        <v>0</v>
      </c>
      <c r="BL175" s="229">
        <f t="shared" si="222"/>
        <v>0</v>
      </c>
      <c r="BM175" s="229">
        <f t="shared" si="223"/>
        <v>0</v>
      </c>
      <c r="BN175" s="229">
        <f t="shared" si="224"/>
        <v>8000000</v>
      </c>
    </row>
    <row r="176" spans="1:66">
      <c r="A176" s="253"/>
      <c r="B176" s="253">
        <v>33</v>
      </c>
      <c r="C176" s="253" t="s">
        <v>367</v>
      </c>
      <c r="D176" s="298" t="s">
        <v>279</v>
      </c>
      <c r="E176" s="256">
        <v>3</v>
      </c>
      <c r="F176" s="237" t="s">
        <v>275</v>
      </c>
      <c r="G176" s="257">
        <v>9000000</v>
      </c>
      <c r="H176" s="257"/>
      <c r="I176" s="264"/>
      <c r="J176" s="257">
        <f t="shared" si="181"/>
        <v>9000000</v>
      </c>
      <c r="K176" s="257">
        <f t="shared" si="194"/>
        <v>9000000</v>
      </c>
      <c r="L176" s="263">
        <v>0.125</v>
      </c>
      <c r="M176" s="256">
        <f t="shared" si="195"/>
        <v>0</v>
      </c>
      <c r="N176" s="264"/>
      <c r="O176" s="257">
        <f t="shared" si="182"/>
        <v>9000000</v>
      </c>
      <c r="P176" s="256">
        <f t="shared" si="183"/>
        <v>0</v>
      </c>
      <c r="R176" s="222">
        <f t="shared" si="196"/>
        <v>9000000</v>
      </c>
      <c r="S176" s="222">
        <f t="shared" si="197"/>
        <v>1125000</v>
      </c>
      <c r="T176" s="222">
        <f t="shared" si="198"/>
        <v>9000000</v>
      </c>
      <c r="U176" s="222">
        <f t="shared" si="225"/>
        <v>0</v>
      </c>
      <c r="V176" s="222">
        <f t="shared" si="199"/>
        <v>9000000</v>
      </c>
      <c r="W176" s="222">
        <f t="shared" si="200"/>
        <v>1125000</v>
      </c>
      <c r="X176" s="222">
        <f t="shared" si="201"/>
        <v>7875000</v>
      </c>
      <c r="Y176" s="222">
        <f t="shared" si="226"/>
        <v>1125000</v>
      </c>
      <c r="Z176" s="222">
        <f t="shared" si="202"/>
        <v>9000000</v>
      </c>
      <c r="AA176" s="222">
        <f t="shared" si="203"/>
        <v>1125000</v>
      </c>
      <c r="AB176" s="222">
        <f t="shared" si="204"/>
        <v>6750000</v>
      </c>
      <c r="AC176" s="222">
        <f t="shared" si="227"/>
        <v>2250000</v>
      </c>
      <c r="AD176" s="222">
        <f t="shared" si="205"/>
        <v>9000000</v>
      </c>
      <c r="AE176" s="222">
        <v>4500000</v>
      </c>
      <c r="AF176" s="222">
        <f t="shared" si="206"/>
        <v>1125000</v>
      </c>
      <c r="AG176" s="222">
        <f t="shared" si="207"/>
        <v>5625000</v>
      </c>
      <c r="AH176" s="222">
        <f t="shared" si="208"/>
        <v>3375000</v>
      </c>
      <c r="AI176" s="222">
        <f t="shared" si="193"/>
        <v>6750000</v>
      </c>
      <c r="AJ176" s="298" t="s">
        <v>279</v>
      </c>
      <c r="AK176" s="222">
        <f t="shared" si="209"/>
        <v>9000000</v>
      </c>
      <c r="AL176" s="229">
        <f t="shared" si="210"/>
        <v>5625000</v>
      </c>
      <c r="AM176" s="222">
        <f t="shared" si="211"/>
        <v>0</v>
      </c>
      <c r="AN176" s="292" t="str">
        <f t="shared" si="212"/>
        <v>24/07/2012</v>
      </c>
      <c r="AP176" s="229">
        <v>9000000</v>
      </c>
      <c r="AQ176" s="280">
        <v>0</v>
      </c>
      <c r="AR176" s="229">
        <f t="shared" si="213"/>
        <v>0</v>
      </c>
      <c r="AS176" s="229">
        <f t="shared" si="214"/>
        <v>5625000</v>
      </c>
      <c r="AT176" s="229">
        <f t="shared" si="215"/>
        <v>3375000</v>
      </c>
      <c r="AV176" s="298" t="s">
        <v>279</v>
      </c>
      <c r="AW176" s="229">
        <v>9000000</v>
      </c>
      <c r="AX176" s="280">
        <v>0</v>
      </c>
      <c r="AY176" s="229">
        <f t="shared" si="216"/>
        <v>0</v>
      </c>
      <c r="AZ176" s="229">
        <f t="shared" si="217"/>
        <v>5625000</v>
      </c>
      <c r="BA176" s="229">
        <f t="shared" si="218"/>
        <v>3375000</v>
      </c>
      <c r="BC176" s="298" t="s">
        <v>279</v>
      </c>
      <c r="BD176" s="229">
        <v>9000000</v>
      </c>
      <c r="BE176" s="280">
        <v>0</v>
      </c>
      <c r="BF176" s="229">
        <f t="shared" si="219"/>
        <v>0</v>
      </c>
      <c r="BG176" s="229">
        <f t="shared" si="220"/>
        <v>5625000</v>
      </c>
      <c r="BH176" s="229">
        <f t="shared" si="221"/>
        <v>3375000</v>
      </c>
      <c r="BJ176" s="229">
        <v>9000000</v>
      </c>
      <c r="BK176" s="280">
        <v>0</v>
      </c>
      <c r="BL176" s="229">
        <f t="shared" si="222"/>
        <v>0</v>
      </c>
      <c r="BM176" s="229">
        <f t="shared" si="223"/>
        <v>0</v>
      </c>
      <c r="BN176" s="229">
        <f t="shared" si="224"/>
        <v>9000000</v>
      </c>
    </row>
    <row r="177" spans="1:66">
      <c r="A177" s="253"/>
      <c r="B177" s="253">
        <v>34</v>
      </c>
      <c r="C177" s="253" t="s">
        <v>368</v>
      </c>
      <c r="D177" s="298" t="s">
        <v>279</v>
      </c>
      <c r="E177" s="256">
        <v>11</v>
      </c>
      <c r="F177" s="237" t="s">
        <v>275</v>
      </c>
      <c r="G177" s="257">
        <v>8250000</v>
      </c>
      <c r="H177" s="257"/>
      <c r="I177" s="264"/>
      <c r="J177" s="257">
        <f t="shared" si="181"/>
        <v>8250000</v>
      </c>
      <c r="K177" s="257">
        <f t="shared" si="194"/>
        <v>8250000</v>
      </c>
      <c r="L177" s="263">
        <v>0.125</v>
      </c>
      <c r="M177" s="256">
        <f t="shared" si="195"/>
        <v>0</v>
      </c>
      <c r="N177" s="264"/>
      <c r="O177" s="257">
        <f t="shared" si="182"/>
        <v>8250000</v>
      </c>
      <c r="P177" s="256">
        <f t="shared" si="183"/>
        <v>0</v>
      </c>
      <c r="R177" s="222">
        <f t="shared" si="196"/>
        <v>8250000</v>
      </c>
      <c r="S177" s="222">
        <f t="shared" si="197"/>
        <v>1031250</v>
      </c>
      <c r="T177" s="222">
        <f t="shared" si="198"/>
        <v>8250000</v>
      </c>
      <c r="U177" s="222">
        <f t="shared" si="225"/>
        <v>0</v>
      </c>
      <c r="V177" s="222">
        <f t="shared" si="199"/>
        <v>8250000</v>
      </c>
      <c r="W177" s="222">
        <f t="shared" si="200"/>
        <v>1031250</v>
      </c>
      <c r="X177" s="222">
        <f t="shared" si="201"/>
        <v>7218750</v>
      </c>
      <c r="Y177" s="222">
        <f t="shared" si="226"/>
        <v>1031250</v>
      </c>
      <c r="Z177" s="222">
        <f t="shared" si="202"/>
        <v>8250000</v>
      </c>
      <c r="AA177" s="222">
        <f t="shared" si="203"/>
        <v>1031250</v>
      </c>
      <c r="AB177" s="222">
        <f t="shared" si="204"/>
        <v>6187500</v>
      </c>
      <c r="AC177" s="222">
        <f t="shared" si="227"/>
        <v>2062500</v>
      </c>
      <c r="AD177" s="222">
        <f t="shared" si="205"/>
        <v>8250000</v>
      </c>
      <c r="AE177" s="222">
        <v>4125000</v>
      </c>
      <c r="AF177" s="222">
        <f t="shared" si="206"/>
        <v>1031250</v>
      </c>
      <c r="AG177" s="222">
        <f t="shared" si="207"/>
        <v>5156250</v>
      </c>
      <c r="AH177" s="222">
        <f t="shared" si="208"/>
        <v>3093750</v>
      </c>
      <c r="AI177" s="222">
        <f t="shared" si="193"/>
        <v>6187500</v>
      </c>
      <c r="AJ177" s="298" t="s">
        <v>279</v>
      </c>
      <c r="AK177" s="222">
        <f t="shared" si="209"/>
        <v>8250000</v>
      </c>
      <c r="AL177" s="229">
        <f t="shared" si="210"/>
        <v>5156250</v>
      </c>
      <c r="AM177" s="222">
        <f t="shared" si="211"/>
        <v>0</v>
      </c>
      <c r="AN177" s="292" t="str">
        <f t="shared" si="212"/>
        <v>24/07/2012</v>
      </c>
      <c r="AP177" s="229">
        <v>8250000</v>
      </c>
      <c r="AQ177" s="280">
        <v>0</v>
      </c>
      <c r="AR177" s="229">
        <f t="shared" si="213"/>
        <v>0</v>
      </c>
      <c r="AS177" s="229">
        <f t="shared" si="214"/>
        <v>5156250</v>
      </c>
      <c r="AT177" s="229">
        <f t="shared" si="215"/>
        <v>3093750</v>
      </c>
      <c r="AV177" s="298" t="s">
        <v>279</v>
      </c>
      <c r="AW177" s="229">
        <v>8250000</v>
      </c>
      <c r="AX177" s="280">
        <v>0</v>
      </c>
      <c r="AY177" s="229">
        <f t="shared" si="216"/>
        <v>0</v>
      </c>
      <c r="AZ177" s="229">
        <f t="shared" si="217"/>
        <v>5156250</v>
      </c>
      <c r="BA177" s="229">
        <f t="shared" si="218"/>
        <v>3093750</v>
      </c>
      <c r="BC177" s="298" t="s">
        <v>279</v>
      </c>
      <c r="BD177" s="229">
        <v>8250000</v>
      </c>
      <c r="BE177" s="280">
        <v>0</v>
      </c>
      <c r="BF177" s="229">
        <f t="shared" si="219"/>
        <v>0</v>
      </c>
      <c r="BG177" s="229">
        <f t="shared" si="220"/>
        <v>5156250</v>
      </c>
      <c r="BH177" s="229">
        <f t="shared" si="221"/>
        <v>3093750</v>
      </c>
      <c r="BJ177" s="229">
        <v>8250000</v>
      </c>
      <c r="BK177" s="280">
        <v>0</v>
      </c>
      <c r="BL177" s="229">
        <f t="shared" si="222"/>
        <v>0</v>
      </c>
      <c r="BM177" s="229">
        <f t="shared" si="223"/>
        <v>0</v>
      </c>
      <c r="BN177" s="229">
        <f t="shared" si="224"/>
        <v>8250000</v>
      </c>
    </row>
    <row r="178" spans="1:66">
      <c r="A178" s="253"/>
      <c r="B178" s="253">
        <v>35</v>
      </c>
      <c r="C178" s="253" t="s">
        <v>369</v>
      </c>
      <c r="D178" s="298" t="s">
        <v>279</v>
      </c>
      <c r="E178" s="256">
        <v>1</v>
      </c>
      <c r="F178" s="237" t="s">
        <v>275</v>
      </c>
      <c r="G178" s="257">
        <v>3000000</v>
      </c>
      <c r="H178" s="257"/>
      <c r="I178" s="264"/>
      <c r="J178" s="257">
        <f t="shared" si="181"/>
        <v>3000000</v>
      </c>
      <c r="K178" s="257">
        <f t="shared" si="194"/>
        <v>3000000</v>
      </c>
      <c r="L178" s="263">
        <v>0.125</v>
      </c>
      <c r="M178" s="256">
        <f t="shared" si="195"/>
        <v>0</v>
      </c>
      <c r="N178" s="264"/>
      <c r="O178" s="257">
        <f t="shared" si="182"/>
        <v>3000000</v>
      </c>
      <c r="P178" s="256">
        <f t="shared" si="183"/>
        <v>0</v>
      </c>
      <c r="R178" s="222">
        <f t="shared" si="196"/>
        <v>3000000</v>
      </c>
      <c r="S178" s="222">
        <f t="shared" si="197"/>
        <v>375000</v>
      </c>
      <c r="T178" s="222">
        <f t="shared" si="198"/>
        <v>3000000</v>
      </c>
      <c r="U178" s="222">
        <f t="shared" si="225"/>
        <v>0</v>
      </c>
      <c r="V178" s="222">
        <f t="shared" si="199"/>
        <v>3000000</v>
      </c>
      <c r="W178" s="222">
        <f t="shared" si="200"/>
        <v>375000</v>
      </c>
      <c r="X178" s="222">
        <f t="shared" si="201"/>
        <v>2625000</v>
      </c>
      <c r="Y178" s="222">
        <f t="shared" si="226"/>
        <v>375000</v>
      </c>
      <c r="Z178" s="222">
        <f t="shared" si="202"/>
        <v>3000000</v>
      </c>
      <c r="AA178" s="222">
        <f t="shared" si="203"/>
        <v>375000</v>
      </c>
      <c r="AB178" s="222">
        <f t="shared" si="204"/>
        <v>2250000</v>
      </c>
      <c r="AC178" s="222">
        <f t="shared" si="227"/>
        <v>750000</v>
      </c>
      <c r="AD178" s="222">
        <f t="shared" si="205"/>
        <v>3000000</v>
      </c>
      <c r="AE178" s="222">
        <v>1500000</v>
      </c>
      <c r="AF178" s="222">
        <f t="shared" si="206"/>
        <v>375000</v>
      </c>
      <c r="AG178" s="222">
        <f t="shared" si="207"/>
        <v>1875000</v>
      </c>
      <c r="AH178" s="222">
        <f t="shared" si="208"/>
        <v>1125000</v>
      </c>
      <c r="AI178" s="222">
        <f t="shared" si="193"/>
        <v>2250000</v>
      </c>
      <c r="AJ178" s="298" t="s">
        <v>279</v>
      </c>
      <c r="AK178" s="222">
        <f t="shared" si="209"/>
        <v>3000000</v>
      </c>
      <c r="AL178" s="229">
        <f t="shared" si="210"/>
        <v>1875000</v>
      </c>
      <c r="AM178" s="222">
        <f t="shared" si="211"/>
        <v>0</v>
      </c>
      <c r="AN178" s="292" t="str">
        <f t="shared" si="212"/>
        <v>24/07/2012</v>
      </c>
      <c r="AP178" s="229">
        <v>3000000</v>
      </c>
      <c r="AQ178" s="280">
        <v>0</v>
      </c>
      <c r="AR178" s="229">
        <f t="shared" si="213"/>
        <v>0</v>
      </c>
      <c r="AS178" s="229">
        <f t="shared" si="214"/>
        <v>1875000</v>
      </c>
      <c r="AT178" s="229">
        <f t="shared" si="215"/>
        <v>1125000</v>
      </c>
      <c r="AV178" s="298" t="s">
        <v>279</v>
      </c>
      <c r="AW178" s="229">
        <v>3000000</v>
      </c>
      <c r="AX178" s="280">
        <v>0</v>
      </c>
      <c r="AY178" s="229">
        <f t="shared" si="216"/>
        <v>0</v>
      </c>
      <c r="AZ178" s="229">
        <f t="shared" si="217"/>
        <v>1875000</v>
      </c>
      <c r="BA178" s="229">
        <f t="shared" si="218"/>
        <v>1125000</v>
      </c>
      <c r="BC178" s="298" t="s">
        <v>279</v>
      </c>
      <c r="BD178" s="229">
        <v>3000000</v>
      </c>
      <c r="BE178" s="280">
        <v>0</v>
      </c>
      <c r="BF178" s="229">
        <f t="shared" si="219"/>
        <v>0</v>
      </c>
      <c r="BG178" s="229">
        <f t="shared" si="220"/>
        <v>1875000</v>
      </c>
      <c r="BH178" s="229">
        <f t="shared" si="221"/>
        <v>1125000</v>
      </c>
      <c r="BJ178" s="229">
        <v>3000000</v>
      </c>
      <c r="BK178" s="280">
        <v>0</v>
      </c>
      <c r="BL178" s="229">
        <f t="shared" si="222"/>
        <v>0</v>
      </c>
      <c r="BM178" s="229">
        <f t="shared" si="223"/>
        <v>0</v>
      </c>
      <c r="BN178" s="229">
        <f t="shared" si="224"/>
        <v>3000000</v>
      </c>
    </row>
    <row r="179" spans="1:66">
      <c r="A179" s="253"/>
      <c r="B179" s="253">
        <v>36</v>
      </c>
      <c r="C179" s="253" t="s">
        <v>370</v>
      </c>
      <c r="D179" s="298" t="s">
        <v>279</v>
      </c>
      <c r="E179" s="256">
        <v>1</v>
      </c>
      <c r="F179" s="237" t="s">
        <v>275</v>
      </c>
      <c r="G179" s="257">
        <v>4000000</v>
      </c>
      <c r="H179" s="257"/>
      <c r="I179" s="264"/>
      <c r="J179" s="257">
        <f t="shared" si="181"/>
        <v>4000000</v>
      </c>
      <c r="K179" s="257">
        <f t="shared" si="194"/>
        <v>4000000</v>
      </c>
      <c r="L179" s="263">
        <v>0.125</v>
      </c>
      <c r="M179" s="256">
        <f t="shared" si="195"/>
        <v>0</v>
      </c>
      <c r="N179" s="264"/>
      <c r="O179" s="257">
        <f t="shared" si="182"/>
        <v>4000000</v>
      </c>
      <c r="P179" s="256">
        <f t="shared" si="183"/>
        <v>0</v>
      </c>
      <c r="R179" s="222">
        <f t="shared" si="196"/>
        <v>4000000</v>
      </c>
      <c r="S179" s="222">
        <f t="shared" si="197"/>
        <v>500000</v>
      </c>
      <c r="T179" s="222">
        <f t="shared" si="198"/>
        <v>4000000</v>
      </c>
      <c r="U179" s="222">
        <f t="shared" si="225"/>
        <v>0</v>
      </c>
      <c r="V179" s="222">
        <f t="shared" si="199"/>
        <v>4000000</v>
      </c>
      <c r="W179" s="222">
        <f t="shared" si="200"/>
        <v>500000</v>
      </c>
      <c r="X179" s="222">
        <f t="shared" si="201"/>
        <v>3500000</v>
      </c>
      <c r="Y179" s="222">
        <f t="shared" si="226"/>
        <v>500000</v>
      </c>
      <c r="Z179" s="222">
        <f t="shared" si="202"/>
        <v>4000000</v>
      </c>
      <c r="AA179" s="222">
        <f t="shared" si="203"/>
        <v>500000</v>
      </c>
      <c r="AB179" s="222">
        <f t="shared" si="204"/>
        <v>3000000</v>
      </c>
      <c r="AC179" s="222">
        <f t="shared" si="227"/>
        <v>1000000</v>
      </c>
      <c r="AD179" s="222">
        <f t="shared" si="205"/>
        <v>4000000</v>
      </c>
      <c r="AE179" s="222">
        <v>2000000</v>
      </c>
      <c r="AF179" s="222">
        <f t="shared" si="206"/>
        <v>500000</v>
      </c>
      <c r="AG179" s="222">
        <f t="shared" si="207"/>
        <v>2500000</v>
      </c>
      <c r="AH179" s="222">
        <f t="shared" si="208"/>
        <v>1500000</v>
      </c>
      <c r="AI179" s="222">
        <f t="shared" si="193"/>
        <v>3000000</v>
      </c>
      <c r="AJ179" s="298" t="s">
        <v>279</v>
      </c>
      <c r="AK179" s="222">
        <f t="shared" si="209"/>
        <v>4000000</v>
      </c>
      <c r="AL179" s="229">
        <f t="shared" si="210"/>
        <v>2500000</v>
      </c>
      <c r="AM179" s="222">
        <f t="shared" si="211"/>
        <v>0</v>
      </c>
      <c r="AN179" s="292" t="str">
        <f t="shared" si="212"/>
        <v>24/07/2012</v>
      </c>
      <c r="AP179" s="229">
        <v>4000000</v>
      </c>
      <c r="AQ179" s="280">
        <v>0</v>
      </c>
      <c r="AR179" s="229">
        <f t="shared" si="213"/>
        <v>0</v>
      </c>
      <c r="AS179" s="229">
        <f t="shared" si="214"/>
        <v>2500000</v>
      </c>
      <c r="AT179" s="229">
        <f t="shared" si="215"/>
        <v>1500000</v>
      </c>
      <c r="AV179" s="298" t="s">
        <v>279</v>
      </c>
      <c r="AW179" s="229">
        <v>4000000</v>
      </c>
      <c r="AX179" s="280">
        <v>0</v>
      </c>
      <c r="AY179" s="229">
        <f t="shared" si="216"/>
        <v>0</v>
      </c>
      <c r="AZ179" s="229">
        <f t="shared" si="217"/>
        <v>2500000</v>
      </c>
      <c r="BA179" s="229">
        <f t="shared" si="218"/>
        <v>1500000</v>
      </c>
      <c r="BC179" s="298" t="s">
        <v>279</v>
      </c>
      <c r="BD179" s="229">
        <v>4000000</v>
      </c>
      <c r="BE179" s="280">
        <v>0</v>
      </c>
      <c r="BF179" s="229">
        <f t="shared" si="219"/>
        <v>0</v>
      </c>
      <c r="BG179" s="229">
        <f t="shared" si="220"/>
        <v>2500000</v>
      </c>
      <c r="BH179" s="229">
        <f t="shared" si="221"/>
        <v>1500000</v>
      </c>
      <c r="BJ179" s="229">
        <v>4000000</v>
      </c>
      <c r="BK179" s="280">
        <v>0</v>
      </c>
      <c r="BL179" s="229">
        <f t="shared" si="222"/>
        <v>0</v>
      </c>
      <c r="BM179" s="229">
        <f t="shared" si="223"/>
        <v>0</v>
      </c>
      <c r="BN179" s="229">
        <f t="shared" si="224"/>
        <v>4000000</v>
      </c>
    </row>
    <row r="180" spans="1:66">
      <c r="A180" s="253"/>
      <c r="B180" s="253">
        <v>37</v>
      </c>
      <c r="C180" s="253" t="s">
        <v>371</v>
      </c>
      <c r="D180" s="298" t="s">
        <v>279</v>
      </c>
      <c r="E180" s="256">
        <v>1</v>
      </c>
      <c r="F180" s="237" t="s">
        <v>275</v>
      </c>
      <c r="G180" s="257">
        <v>9000000</v>
      </c>
      <c r="H180" s="257"/>
      <c r="I180" s="264"/>
      <c r="J180" s="257">
        <f t="shared" si="181"/>
        <v>9000000</v>
      </c>
      <c r="K180" s="257">
        <f t="shared" si="194"/>
        <v>9000000</v>
      </c>
      <c r="L180" s="263">
        <v>0.125</v>
      </c>
      <c r="M180" s="256">
        <f t="shared" si="195"/>
        <v>0</v>
      </c>
      <c r="N180" s="264"/>
      <c r="O180" s="257">
        <f t="shared" si="182"/>
        <v>9000000</v>
      </c>
      <c r="P180" s="256">
        <f t="shared" si="183"/>
        <v>0</v>
      </c>
      <c r="R180" s="222">
        <f t="shared" si="196"/>
        <v>9000000</v>
      </c>
      <c r="S180" s="222">
        <f t="shared" si="197"/>
        <v>1125000</v>
      </c>
      <c r="T180" s="222">
        <f t="shared" si="198"/>
        <v>9000000</v>
      </c>
      <c r="U180" s="222">
        <f t="shared" si="225"/>
        <v>0</v>
      </c>
      <c r="V180" s="222">
        <f t="shared" si="199"/>
        <v>9000000</v>
      </c>
      <c r="W180" s="222">
        <f t="shared" si="200"/>
        <v>1125000</v>
      </c>
      <c r="X180" s="222">
        <f t="shared" si="201"/>
        <v>7875000</v>
      </c>
      <c r="Y180" s="222">
        <f t="shared" si="226"/>
        <v>1125000</v>
      </c>
      <c r="Z180" s="222">
        <f t="shared" si="202"/>
        <v>9000000</v>
      </c>
      <c r="AA180" s="222">
        <f t="shared" si="203"/>
        <v>1125000</v>
      </c>
      <c r="AB180" s="222">
        <f t="shared" si="204"/>
        <v>6750000</v>
      </c>
      <c r="AC180" s="222">
        <f t="shared" si="227"/>
        <v>2250000</v>
      </c>
      <c r="AD180" s="222">
        <f t="shared" si="205"/>
        <v>9000000</v>
      </c>
      <c r="AE180" s="222">
        <v>4500000</v>
      </c>
      <c r="AF180" s="222">
        <f t="shared" si="206"/>
        <v>1125000</v>
      </c>
      <c r="AG180" s="222">
        <f t="shared" si="207"/>
        <v>5625000</v>
      </c>
      <c r="AH180" s="222">
        <f t="shared" si="208"/>
        <v>3375000</v>
      </c>
      <c r="AI180" s="222">
        <f t="shared" si="193"/>
        <v>6750000</v>
      </c>
      <c r="AJ180" s="298" t="s">
        <v>279</v>
      </c>
      <c r="AK180" s="222">
        <f t="shared" si="209"/>
        <v>9000000</v>
      </c>
      <c r="AL180" s="229">
        <f t="shared" si="210"/>
        <v>5625000</v>
      </c>
      <c r="AM180" s="222">
        <f t="shared" si="211"/>
        <v>0</v>
      </c>
      <c r="AN180" s="292" t="str">
        <f t="shared" si="212"/>
        <v>24/07/2012</v>
      </c>
      <c r="AP180" s="229">
        <v>9000000</v>
      </c>
      <c r="AQ180" s="280">
        <v>0</v>
      </c>
      <c r="AR180" s="229">
        <f t="shared" si="213"/>
        <v>0</v>
      </c>
      <c r="AS180" s="229">
        <f t="shared" si="214"/>
        <v>5625000</v>
      </c>
      <c r="AT180" s="229">
        <f t="shared" si="215"/>
        <v>3375000</v>
      </c>
      <c r="AV180" s="298" t="s">
        <v>279</v>
      </c>
      <c r="AW180" s="229">
        <v>9000000</v>
      </c>
      <c r="AX180" s="280">
        <v>0</v>
      </c>
      <c r="AY180" s="229">
        <f t="shared" si="216"/>
        <v>0</v>
      </c>
      <c r="AZ180" s="229">
        <f t="shared" si="217"/>
        <v>5625000</v>
      </c>
      <c r="BA180" s="229">
        <f t="shared" si="218"/>
        <v>3375000</v>
      </c>
      <c r="BC180" s="298" t="s">
        <v>279</v>
      </c>
      <c r="BD180" s="229">
        <v>9000000</v>
      </c>
      <c r="BE180" s="280">
        <v>0</v>
      </c>
      <c r="BF180" s="229">
        <f t="shared" si="219"/>
        <v>0</v>
      </c>
      <c r="BG180" s="229">
        <f t="shared" si="220"/>
        <v>5625000</v>
      </c>
      <c r="BH180" s="229">
        <f t="shared" si="221"/>
        <v>3375000</v>
      </c>
      <c r="BJ180" s="229">
        <v>9000000</v>
      </c>
      <c r="BK180" s="280">
        <v>0</v>
      </c>
      <c r="BL180" s="229">
        <f t="shared" si="222"/>
        <v>0</v>
      </c>
      <c r="BM180" s="229">
        <f t="shared" si="223"/>
        <v>0</v>
      </c>
      <c r="BN180" s="229">
        <f t="shared" si="224"/>
        <v>9000000</v>
      </c>
    </row>
    <row r="181" spans="1:66">
      <c r="A181" s="253"/>
      <c r="B181" s="253">
        <v>38</v>
      </c>
      <c r="C181" s="253" t="s">
        <v>372</v>
      </c>
      <c r="D181" s="298" t="s">
        <v>279</v>
      </c>
      <c r="E181" s="256">
        <v>1</v>
      </c>
      <c r="F181" s="237" t="s">
        <v>275</v>
      </c>
      <c r="G181" s="257">
        <v>21000000</v>
      </c>
      <c r="H181" s="257"/>
      <c r="I181" s="264"/>
      <c r="J181" s="257">
        <f t="shared" si="181"/>
        <v>21000000</v>
      </c>
      <c r="K181" s="257">
        <f t="shared" si="194"/>
        <v>21000000</v>
      </c>
      <c r="L181" s="263">
        <v>0.125</v>
      </c>
      <c r="M181" s="256">
        <f t="shared" si="195"/>
        <v>0</v>
      </c>
      <c r="N181" s="264"/>
      <c r="O181" s="257">
        <f t="shared" si="182"/>
        <v>21000000</v>
      </c>
      <c r="P181" s="256">
        <f t="shared" si="183"/>
        <v>0</v>
      </c>
      <c r="R181" s="222">
        <f t="shared" si="196"/>
        <v>21000000</v>
      </c>
      <c r="S181" s="222">
        <f t="shared" si="197"/>
        <v>2625000</v>
      </c>
      <c r="T181" s="222">
        <f t="shared" si="198"/>
        <v>21000000</v>
      </c>
      <c r="U181" s="222">
        <f t="shared" si="225"/>
        <v>0</v>
      </c>
      <c r="V181" s="222">
        <f t="shared" si="199"/>
        <v>21000000</v>
      </c>
      <c r="W181" s="222">
        <f t="shared" si="200"/>
        <v>2625000</v>
      </c>
      <c r="X181" s="222">
        <f t="shared" si="201"/>
        <v>18375000</v>
      </c>
      <c r="Y181" s="222">
        <f t="shared" si="226"/>
        <v>2625000</v>
      </c>
      <c r="Z181" s="222">
        <f t="shared" si="202"/>
        <v>21000000</v>
      </c>
      <c r="AA181" s="222">
        <f t="shared" si="203"/>
        <v>2625000</v>
      </c>
      <c r="AB181" s="222">
        <f t="shared" si="204"/>
        <v>15750000</v>
      </c>
      <c r="AC181" s="222">
        <f t="shared" si="227"/>
        <v>5250000</v>
      </c>
      <c r="AD181" s="222">
        <f t="shared" si="205"/>
        <v>21000000</v>
      </c>
      <c r="AE181" s="222">
        <v>10500000</v>
      </c>
      <c r="AF181" s="222">
        <f t="shared" si="206"/>
        <v>2625000</v>
      </c>
      <c r="AG181" s="222">
        <f t="shared" si="207"/>
        <v>13125000</v>
      </c>
      <c r="AH181" s="222">
        <f t="shared" si="208"/>
        <v>7875000</v>
      </c>
      <c r="AI181" s="222">
        <f t="shared" si="193"/>
        <v>15750000</v>
      </c>
      <c r="AJ181" s="298" t="s">
        <v>279</v>
      </c>
      <c r="AK181" s="222">
        <f t="shared" si="209"/>
        <v>21000000</v>
      </c>
      <c r="AL181" s="229">
        <f t="shared" si="210"/>
        <v>13125000</v>
      </c>
      <c r="AM181" s="222">
        <f t="shared" si="211"/>
        <v>0</v>
      </c>
      <c r="AN181" s="292" t="str">
        <f t="shared" si="212"/>
        <v>24/07/2012</v>
      </c>
      <c r="AP181" s="229">
        <v>21000000</v>
      </c>
      <c r="AQ181" s="280">
        <v>0</v>
      </c>
      <c r="AR181" s="229">
        <f t="shared" si="213"/>
        <v>0</v>
      </c>
      <c r="AS181" s="229">
        <f t="shared" si="214"/>
        <v>13125000</v>
      </c>
      <c r="AT181" s="229">
        <f t="shared" si="215"/>
        <v>7875000</v>
      </c>
      <c r="AV181" s="298" t="s">
        <v>279</v>
      </c>
      <c r="AW181" s="229">
        <v>21000000</v>
      </c>
      <c r="AX181" s="280">
        <v>0</v>
      </c>
      <c r="AY181" s="229">
        <f t="shared" si="216"/>
        <v>0</v>
      </c>
      <c r="AZ181" s="229">
        <f t="shared" si="217"/>
        <v>13125000</v>
      </c>
      <c r="BA181" s="229">
        <f t="shared" si="218"/>
        <v>7875000</v>
      </c>
      <c r="BC181" s="298" t="s">
        <v>279</v>
      </c>
      <c r="BD181" s="229">
        <v>21000000</v>
      </c>
      <c r="BE181" s="280">
        <v>0</v>
      </c>
      <c r="BF181" s="229">
        <f t="shared" si="219"/>
        <v>0</v>
      </c>
      <c r="BG181" s="229">
        <f t="shared" si="220"/>
        <v>13125000</v>
      </c>
      <c r="BH181" s="229">
        <f t="shared" si="221"/>
        <v>7875000</v>
      </c>
      <c r="BJ181" s="229">
        <v>21000000</v>
      </c>
      <c r="BK181" s="280">
        <v>0</v>
      </c>
      <c r="BL181" s="229">
        <f t="shared" si="222"/>
        <v>0</v>
      </c>
      <c r="BM181" s="229">
        <f t="shared" si="223"/>
        <v>0</v>
      </c>
      <c r="BN181" s="229">
        <f t="shared" si="224"/>
        <v>21000000</v>
      </c>
    </row>
    <row r="182" spans="1:66">
      <c r="A182" s="253"/>
      <c r="B182" s="253">
        <v>39</v>
      </c>
      <c r="C182" s="253" t="s">
        <v>316</v>
      </c>
      <c r="D182" s="298" t="s">
        <v>279</v>
      </c>
      <c r="E182" s="256">
        <v>10</v>
      </c>
      <c r="F182" s="237" t="s">
        <v>275</v>
      </c>
      <c r="G182" s="257">
        <v>14000000</v>
      </c>
      <c r="H182" s="257"/>
      <c r="I182" s="264"/>
      <c r="J182" s="257">
        <f t="shared" si="181"/>
        <v>14000000</v>
      </c>
      <c r="K182" s="257">
        <f t="shared" si="194"/>
        <v>14000000</v>
      </c>
      <c r="L182" s="263">
        <v>0.125</v>
      </c>
      <c r="M182" s="256">
        <f t="shared" si="195"/>
        <v>0</v>
      </c>
      <c r="N182" s="264"/>
      <c r="O182" s="257">
        <f t="shared" si="182"/>
        <v>14000000</v>
      </c>
      <c r="P182" s="256">
        <f t="shared" si="183"/>
        <v>0</v>
      </c>
      <c r="R182" s="222">
        <f t="shared" si="196"/>
        <v>14000000</v>
      </c>
      <c r="S182" s="222">
        <f t="shared" si="197"/>
        <v>1750000</v>
      </c>
      <c r="T182" s="222">
        <f t="shared" si="198"/>
        <v>14000000</v>
      </c>
      <c r="U182" s="222">
        <f t="shared" si="225"/>
        <v>0</v>
      </c>
      <c r="V182" s="222">
        <f t="shared" si="199"/>
        <v>14000000</v>
      </c>
      <c r="W182" s="222">
        <f t="shared" si="200"/>
        <v>1750000</v>
      </c>
      <c r="X182" s="222">
        <f t="shared" si="201"/>
        <v>12250000</v>
      </c>
      <c r="Y182" s="222">
        <f t="shared" si="226"/>
        <v>1750000</v>
      </c>
      <c r="Z182" s="222">
        <f t="shared" si="202"/>
        <v>14000000</v>
      </c>
      <c r="AA182" s="222">
        <f t="shared" si="203"/>
        <v>1750000</v>
      </c>
      <c r="AB182" s="222">
        <f t="shared" si="204"/>
        <v>10500000</v>
      </c>
      <c r="AC182" s="222">
        <f t="shared" si="227"/>
        <v>3500000</v>
      </c>
      <c r="AD182" s="222">
        <f t="shared" si="205"/>
        <v>14000000</v>
      </c>
      <c r="AE182" s="222">
        <v>7000000</v>
      </c>
      <c r="AF182" s="222">
        <f t="shared" si="206"/>
        <v>1750000</v>
      </c>
      <c r="AG182" s="222">
        <f t="shared" si="207"/>
        <v>8750000</v>
      </c>
      <c r="AH182" s="222">
        <f t="shared" si="208"/>
        <v>5250000</v>
      </c>
      <c r="AI182" s="222">
        <f t="shared" si="193"/>
        <v>10500000</v>
      </c>
      <c r="AJ182" s="298" t="s">
        <v>279</v>
      </c>
      <c r="AK182" s="222">
        <f t="shared" si="209"/>
        <v>14000000</v>
      </c>
      <c r="AL182" s="229">
        <f t="shared" si="210"/>
        <v>8750000</v>
      </c>
      <c r="AM182" s="222">
        <f t="shared" si="211"/>
        <v>0</v>
      </c>
      <c r="AN182" s="292" t="str">
        <f t="shared" si="212"/>
        <v>24/07/2012</v>
      </c>
      <c r="AP182" s="229">
        <v>14000000</v>
      </c>
      <c r="AQ182" s="280">
        <v>0</v>
      </c>
      <c r="AR182" s="229">
        <f t="shared" si="213"/>
        <v>0</v>
      </c>
      <c r="AS182" s="229">
        <f t="shared" si="214"/>
        <v>8750000</v>
      </c>
      <c r="AT182" s="229">
        <f t="shared" si="215"/>
        <v>5250000</v>
      </c>
      <c r="AV182" s="298" t="s">
        <v>279</v>
      </c>
      <c r="AW182" s="229">
        <v>14000000</v>
      </c>
      <c r="AX182" s="280">
        <v>0</v>
      </c>
      <c r="AY182" s="229">
        <f t="shared" si="216"/>
        <v>0</v>
      </c>
      <c r="AZ182" s="229">
        <f t="shared" si="217"/>
        <v>8750000</v>
      </c>
      <c r="BA182" s="229">
        <f t="shared" si="218"/>
        <v>5250000</v>
      </c>
      <c r="BC182" s="298" t="s">
        <v>279</v>
      </c>
      <c r="BD182" s="229">
        <v>14000000</v>
      </c>
      <c r="BE182" s="280">
        <v>0</v>
      </c>
      <c r="BF182" s="229">
        <f t="shared" si="219"/>
        <v>0</v>
      </c>
      <c r="BG182" s="229">
        <f t="shared" si="220"/>
        <v>8750000</v>
      </c>
      <c r="BH182" s="229">
        <f t="shared" si="221"/>
        <v>5250000</v>
      </c>
      <c r="BJ182" s="229">
        <v>14000000</v>
      </c>
      <c r="BK182" s="280">
        <v>0</v>
      </c>
      <c r="BL182" s="229">
        <f t="shared" si="222"/>
        <v>0</v>
      </c>
      <c r="BM182" s="229">
        <f t="shared" si="223"/>
        <v>0</v>
      </c>
      <c r="BN182" s="229">
        <f t="shared" si="224"/>
        <v>14000000</v>
      </c>
    </row>
    <row r="183" spans="1:66">
      <c r="A183" s="253"/>
      <c r="B183" s="253">
        <v>40</v>
      </c>
      <c r="C183" s="253" t="s">
        <v>373</v>
      </c>
      <c r="D183" s="298" t="s">
        <v>279</v>
      </c>
      <c r="E183" s="256">
        <v>240</v>
      </c>
      <c r="F183" s="237" t="s">
        <v>275</v>
      </c>
      <c r="G183" s="257">
        <v>72000000</v>
      </c>
      <c r="H183" s="257"/>
      <c r="I183" s="264"/>
      <c r="J183" s="257">
        <f t="shared" si="181"/>
        <v>72000000</v>
      </c>
      <c r="K183" s="257">
        <f t="shared" si="194"/>
        <v>72000000</v>
      </c>
      <c r="L183" s="263">
        <v>0.125</v>
      </c>
      <c r="M183" s="256">
        <f t="shared" si="195"/>
        <v>0</v>
      </c>
      <c r="N183" s="264"/>
      <c r="O183" s="257">
        <f t="shared" si="182"/>
        <v>72000000</v>
      </c>
      <c r="P183" s="256">
        <f t="shared" si="183"/>
        <v>0</v>
      </c>
      <c r="R183" s="222">
        <f t="shared" si="196"/>
        <v>72000000</v>
      </c>
      <c r="S183" s="222">
        <f t="shared" si="197"/>
        <v>9000000</v>
      </c>
      <c r="T183" s="222">
        <f t="shared" si="198"/>
        <v>72000000</v>
      </c>
      <c r="U183" s="222">
        <f t="shared" si="225"/>
        <v>0</v>
      </c>
      <c r="V183" s="222">
        <f t="shared" si="199"/>
        <v>72000000</v>
      </c>
      <c r="W183" s="222">
        <f t="shared" si="200"/>
        <v>9000000</v>
      </c>
      <c r="X183" s="222">
        <f t="shared" si="201"/>
        <v>63000000</v>
      </c>
      <c r="Y183" s="222">
        <f t="shared" si="226"/>
        <v>9000000</v>
      </c>
      <c r="Z183" s="222">
        <f t="shared" si="202"/>
        <v>72000000</v>
      </c>
      <c r="AA183" s="222">
        <f t="shared" si="203"/>
        <v>9000000</v>
      </c>
      <c r="AB183" s="222">
        <f t="shared" si="204"/>
        <v>54000000</v>
      </c>
      <c r="AC183" s="222">
        <f t="shared" si="227"/>
        <v>18000000</v>
      </c>
      <c r="AD183" s="222">
        <f t="shared" si="205"/>
        <v>72000000</v>
      </c>
      <c r="AE183" s="222">
        <v>36000000</v>
      </c>
      <c r="AF183" s="222">
        <f t="shared" si="206"/>
        <v>9000000</v>
      </c>
      <c r="AG183" s="222">
        <f t="shared" si="207"/>
        <v>45000000</v>
      </c>
      <c r="AH183" s="222">
        <f t="shared" si="208"/>
        <v>27000000</v>
      </c>
      <c r="AI183" s="222">
        <f t="shared" si="193"/>
        <v>54000000</v>
      </c>
      <c r="AJ183" s="298" t="s">
        <v>279</v>
      </c>
      <c r="AK183" s="222">
        <f t="shared" si="209"/>
        <v>72000000</v>
      </c>
      <c r="AL183" s="229">
        <f t="shared" si="210"/>
        <v>45000000</v>
      </c>
      <c r="AM183" s="222">
        <f t="shared" si="211"/>
        <v>0</v>
      </c>
      <c r="AN183" s="292" t="str">
        <f t="shared" si="212"/>
        <v>24/07/2012</v>
      </c>
      <c r="AP183" s="229">
        <v>72000000</v>
      </c>
      <c r="AQ183" s="280">
        <v>0</v>
      </c>
      <c r="AR183" s="229">
        <f t="shared" si="213"/>
        <v>0</v>
      </c>
      <c r="AS183" s="229">
        <f t="shared" si="214"/>
        <v>45000000</v>
      </c>
      <c r="AT183" s="229">
        <f t="shared" si="215"/>
        <v>27000000</v>
      </c>
      <c r="AV183" s="298" t="s">
        <v>279</v>
      </c>
      <c r="AW183" s="229">
        <v>72000000</v>
      </c>
      <c r="AX183" s="280">
        <v>0</v>
      </c>
      <c r="AY183" s="229">
        <f t="shared" si="216"/>
        <v>0</v>
      </c>
      <c r="AZ183" s="229">
        <f t="shared" si="217"/>
        <v>45000000</v>
      </c>
      <c r="BA183" s="229">
        <f t="shared" si="218"/>
        <v>27000000</v>
      </c>
      <c r="BC183" s="298" t="s">
        <v>279</v>
      </c>
      <c r="BD183" s="229">
        <v>72000000</v>
      </c>
      <c r="BE183" s="280">
        <v>0</v>
      </c>
      <c r="BF183" s="229">
        <f t="shared" si="219"/>
        <v>0</v>
      </c>
      <c r="BG183" s="229">
        <f t="shared" si="220"/>
        <v>45000000</v>
      </c>
      <c r="BH183" s="229">
        <f t="shared" si="221"/>
        <v>27000000</v>
      </c>
      <c r="BJ183" s="229">
        <v>72000000</v>
      </c>
      <c r="BK183" s="280">
        <v>0</v>
      </c>
      <c r="BL183" s="229">
        <f t="shared" si="222"/>
        <v>0</v>
      </c>
      <c r="BM183" s="229">
        <f t="shared" si="223"/>
        <v>0</v>
      </c>
      <c r="BN183" s="229">
        <f t="shared" si="224"/>
        <v>72000000</v>
      </c>
    </row>
    <row r="184" spans="1:66">
      <c r="A184" s="253"/>
      <c r="B184" s="253">
        <v>41</v>
      </c>
      <c r="C184" s="253" t="s">
        <v>373</v>
      </c>
      <c r="D184" s="298" t="s">
        <v>279</v>
      </c>
      <c r="E184" s="256">
        <v>30</v>
      </c>
      <c r="F184" s="237" t="s">
        <v>275</v>
      </c>
      <c r="G184" s="257">
        <v>5400000</v>
      </c>
      <c r="H184" s="257"/>
      <c r="I184" s="264"/>
      <c r="J184" s="257">
        <f t="shared" si="181"/>
        <v>5400000</v>
      </c>
      <c r="K184" s="257">
        <f t="shared" si="194"/>
        <v>5400000</v>
      </c>
      <c r="L184" s="263">
        <v>0.125</v>
      </c>
      <c r="M184" s="256">
        <f t="shared" si="195"/>
        <v>0</v>
      </c>
      <c r="N184" s="264"/>
      <c r="O184" s="257">
        <f t="shared" si="182"/>
        <v>5400000</v>
      </c>
      <c r="P184" s="256">
        <f t="shared" si="183"/>
        <v>0</v>
      </c>
      <c r="R184" s="222">
        <f t="shared" si="196"/>
        <v>5400000</v>
      </c>
      <c r="S184" s="222">
        <f t="shared" si="197"/>
        <v>675000</v>
      </c>
      <c r="T184" s="222">
        <f t="shared" si="198"/>
        <v>5400000</v>
      </c>
      <c r="U184" s="222">
        <f t="shared" si="225"/>
        <v>0</v>
      </c>
      <c r="V184" s="222">
        <f t="shared" si="199"/>
        <v>5400000</v>
      </c>
      <c r="W184" s="222">
        <f t="shared" si="200"/>
        <v>675000</v>
      </c>
      <c r="X184" s="222">
        <f t="shared" si="201"/>
        <v>4725000</v>
      </c>
      <c r="Y184" s="222">
        <f t="shared" si="226"/>
        <v>675000</v>
      </c>
      <c r="Z184" s="222">
        <f t="shared" si="202"/>
        <v>5400000</v>
      </c>
      <c r="AA184" s="222">
        <f t="shared" si="203"/>
        <v>675000</v>
      </c>
      <c r="AB184" s="222">
        <f t="shared" si="204"/>
        <v>4050000</v>
      </c>
      <c r="AC184" s="222">
        <f t="shared" si="227"/>
        <v>1350000</v>
      </c>
      <c r="AD184" s="222">
        <f t="shared" si="205"/>
        <v>5400000</v>
      </c>
      <c r="AE184" s="222">
        <v>2700000</v>
      </c>
      <c r="AF184" s="222">
        <f t="shared" si="206"/>
        <v>675000</v>
      </c>
      <c r="AG184" s="222">
        <f t="shared" si="207"/>
        <v>3375000</v>
      </c>
      <c r="AH184" s="222">
        <f t="shared" si="208"/>
        <v>2025000</v>
      </c>
      <c r="AI184" s="222">
        <f t="shared" si="193"/>
        <v>4050000</v>
      </c>
      <c r="AJ184" s="298" t="s">
        <v>279</v>
      </c>
      <c r="AK184" s="222">
        <f t="shared" si="209"/>
        <v>5400000</v>
      </c>
      <c r="AL184" s="229">
        <f t="shared" si="210"/>
        <v>3375000</v>
      </c>
      <c r="AM184" s="222">
        <f t="shared" si="211"/>
        <v>0</v>
      </c>
      <c r="AN184" s="292" t="str">
        <f t="shared" si="212"/>
        <v>24/07/2012</v>
      </c>
      <c r="AP184" s="229">
        <v>5400000</v>
      </c>
      <c r="AQ184" s="280">
        <v>0</v>
      </c>
      <c r="AR184" s="229">
        <f t="shared" si="213"/>
        <v>0</v>
      </c>
      <c r="AS184" s="229">
        <f t="shared" si="214"/>
        <v>3375000</v>
      </c>
      <c r="AT184" s="229">
        <f t="shared" si="215"/>
        <v>2025000</v>
      </c>
      <c r="AV184" s="298" t="s">
        <v>279</v>
      </c>
      <c r="AW184" s="229">
        <v>5400000</v>
      </c>
      <c r="AX184" s="280">
        <v>0</v>
      </c>
      <c r="AY184" s="229">
        <f t="shared" si="216"/>
        <v>0</v>
      </c>
      <c r="AZ184" s="229">
        <f t="shared" si="217"/>
        <v>3375000</v>
      </c>
      <c r="BA184" s="229">
        <f t="shared" si="218"/>
        <v>2025000</v>
      </c>
      <c r="BC184" s="298" t="s">
        <v>279</v>
      </c>
      <c r="BD184" s="229">
        <v>5400000</v>
      </c>
      <c r="BE184" s="280">
        <v>0</v>
      </c>
      <c r="BF184" s="229">
        <f t="shared" si="219"/>
        <v>0</v>
      </c>
      <c r="BG184" s="229">
        <f t="shared" si="220"/>
        <v>3375000</v>
      </c>
      <c r="BH184" s="229">
        <f t="shared" si="221"/>
        <v>2025000</v>
      </c>
      <c r="BJ184" s="229">
        <v>5400000</v>
      </c>
      <c r="BK184" s="280">
        <v>0</v>
      </c>
      <c r="BL184" s="229">
        <f t="shared" si="222"/>
        <v>0</v>
      </c>
      <c r="BM184" s="229">
        <f t="shared" si="223"/>
        <v>0</v>
      </c>
      <c r="BN184" s="229">
        <f t="shared" si="224"/>
        <v>5400000</v>
      </c>
    </row>
    <row r="185" spans="1:66" s="287" customFormat="1">
      <c r="A185" s="281"/>
      <c r="B185" s="281">
        <v>42</v>
      </c>
      <c r="C185" s="281" t="s">
        <v>374</v>
      </c>
      <c r="D185" s="299" t="s">
        <v>279</v>
      </c>
      <c r="E185" s="282">
        <v>6</v>
      </c>
      <c r="F185" s="283" t="s">
        <v>275</v>
      </c>
      <c r="G185" s="282">
        <v>32000000</v>
      </c>
      <c r="H185" s="282"/>
      <c r="I185" s="284"/>
      <c r="J185" s="282">
        <f t="shared" si="181"/>
        <v>32000000</v>
      </c>
      <c r="K185" s="282">
        <f t="shared" si="194"/>
        <v>32000000</v>
      </c>
      <c r="L185" s="285">
        <v>0.125</v>
      </c>
      <c r="M185" s="282">
        <f t="shared" si="195"/>
        <v>0</v>
      </c>
      <c r="N185" s="284"/>
      <c r="O185" s="282">
        <f t="shared" si="182"/>
        <v>32000000</v>
      </c>
      <c r="P185" s="282">
        <f t="shared" si="183"/>
        <v>0</v>
      </c>
      <c r="Q185" s="286"/>
      <c r="R185" s="286">
        <f t="shared" si="196"/>
        <v>32000000</v>
      </c>
      <c r="S185" s="286">
        <f t="shared" si="197"/>
        <v>4000000</v>
      </c>
      <c r="T185" s="286">
        <f t="shared" si="198"/>
        <v>32000000</v>
      </c>
      <c r="U185" s="286">
        <f t="shared" si="225"/>
        <v>0</v>
      </c>
      <c r="V185" s="286">
        <f t="shared" si="199"/>
        <v>32000000</v>
      </c>
      <c r="W185" s="286">
        <f t="shared" si="200"/>
        <v>4000000</v>
      </c>
      <c r="X185" s="286">
        <f t="shared" si="201"/>
        <v>28000000</v>
      </c>
      <c r="Y185" s="286">
        <f t="shared" si="226"/>
        <v>4000000</v>
      </c>
      <c r="Z185" s="286">
        <f t="shared" si="202"/>
        <v>32000000</v>
      </c>
      <c r="AA185" s="286">
        <f t="shared" si="203"/>
        <v>4000000</v>
      </c>
      <c r="AB185" s="286">
        <f t="shared" si="204"/>
        <v>24000000</v>
      </c>
      <c r="AC185" s="286">
        <f t="shared" si="227"/>
        <v>8000000</v>
      </c>
      <c r="AD185" s="286">
        <f t="shared" si="205"/>
        <v>32000000</v>
      </c>
      <c r="AE185" s="286">
        <v>16000000</v>
      </c>
      <c r="AF185" s="286">
        <f t="shared" si="206"/>
        <v>4000000</v>
      </c>
      <c r="AG185" s="286">
        <f t="shared" si="207"/>
        <v>20000000</v>
      </c>
      <c r="AH185" s="286">
        <f t="shared" si="208"/>
        <v>12000000</v>
      </c>
      <c r="AI185" s="286">
        <f t="shared" si="193"/>
        <v>24000000</v>
      </c>
      <c r="AJ185" s="299" t="s">
        <v>279</v>
      </c>
      <c r="AK185" s="286">
        <f t="shared" si="209"/>
        <v>32000000</v>
      </c>
      <c r="AL185" s="288">
        <f t="shared" si="210"/>
        <v>20000000</v>
      </c>
      <c r="AM185" s="286">
        <f t="shared" si="211"/>
        <v>0</v>
      </c>
      <c r="AN185" s="295" t="str">
        <f t="shared" si="212"/>
        <v>24/07/2012</v>
      </c>
      <c r="AP185" s="288">
        <v>32000000</v>
      </c>
      <c r="AQ185" s="289">
        <v>0</v>
      </c>
      <c r="AR185" s="229">
        <f t="shared" si="213"/>
        <v>0</v>
      </c>
      <c r="AS185" s="229">
        <f t="shared" si="214"/>
        <v>20000000</v>
      </c>
      <c r="AT185" s="229">
        <f t="shared" si="215"/>
        <v>12000000</v>
      </c>
      <c r="AV185" s="299" t="s">
        <v>279</v>
      </c>
      <c r="AW185" s="288">
        <v>32000000</v>
      </c>
      <c r="AX185" s="289">
        <v>0</v>
      </c>
      <c r="AY185" s="229">
        <f t="shared" si="216"/>
        <v>0</v>
      </c>
      <c r="AZ185" s="229">
        <f t="shared" si="217"/>
        <v>20000000</v>
      </c>
      <c r="BA185" s="229">
        <f t="shared" si="218"/>
        <v>12000000</v>
      </c>
      <c r="BB185" s="229"/>
      <c r="BC185" s="299" t="s">
        <v>279</v>
      </c>
      <c r="BD185" s="288">
        <v>32000000</v>
      </c>
      <c r="BE185" s="289">
        <v>0</v>
      </c>
      <c r="BF185" s="229">
        <f t="shared" si="219"/>
        <v>0</v>
      </c>
      <c r="BG185" s="229">
        <f t="shared" si="220"/>
        <v>20000000</v>
      </c>
      <c r="BH185" s="229">
        <f t="shared" si="221"/>
        <v>12000000</v>
      </c>
      <c r="BJ185" s="229">
        <v>32000000</v>
      </c>
      <c r="BK185" s="289">
        <v>0</v>
      </c>
      <c r="BL185" s="229">
        <f t="shared" si="222"/>
        <v>0</v>
      </c>
      <c r="BM185" s="229">
        <f t="shared" si="223"/>
        <v>0</v>
      </c>
      <c r="BN185" s="229">
        <f t="shared" si="224"/>
        <v>32000000</v>
      </c>
    </row>
    <row r="186" spans="1:66">
      <c r="A186" s="253"/>
      <c r="B186" s="253">
        <v>43</v>
      </c>
      <c r="C186" s="253" t="s">
        <v>375</v>
      </c>
      <c r="D186" s="298" t="s">
        <v>376</v>
      </c>
      <c r="E186" s="256">
        <v>4</v>
      </c>
      <c r="F186" s="237" t="s">
        <v>275</v>
      </c>
      <c r="G186" s="257">
        <v>16000000</v>
      </c>
      <c r="H186" s="257"/>
      <c r="I186" s="264"/>
      <c r="J186" s="257">
        <f t="shared" si="181"/>
        <v>16000000</v>
      </c>
      <c r="K186" s="257">
        <f t="shared" si="194"/>
        <v>16000000</v>
      </c>
      <c r="L186" s="263">
        <v>0.125</v>
      </c>
      <c r="M186" s="256">
        <f t="shared" si="195"/>
        <v>0</v>
      </c>
      <c r="N186" s="264"/>
      <c r="O186" s="257">
        <f t="shared" si="182"/>
        <v>16000000</v>
      </c>
      <c r="P186" s="256">
        <f t="shared" si="183"/>
        <v>0</v>
      </c>
      <c r="R186" s="222">
        <f t="shared" si="196"/>
        <v>16000000</v>
      </c>
      <c r="S186" s="222">
        <f t="shared" si="197"/>
        <v>2000000</v>
      </c>
      <c r="T186" s="222">
        <f t="shared" si="198"/>
        <v>16000000</v>
      </c>
      <c r="U186" s="222">
        <f t="shared" si="225"/>
        <v>0</v>
      </c>
      <c r="V186" s="222">
        <f t="shared" si="199"/>
        <v>16000000</v>
      </c>
      <c r="W186" s="222">
        <f t="shared" si="200"/>
        <v>2000000</v>
      </c>
      <c r="X186" s="222">
        <f t="shared" si="201"/>
        <v>14000000</v>
      </c>
      <c r="Y186" s="222">
        <f t="shared" si="226"/>
        <v>2000000</v>
      </c>
      <c r="Z186" s="222">
        <f t="shared" si="202"/>
        <v>16000000</v>
      </c>
      <c r="AA186" s="222">
        <f t="shared" si="203"/>
        <v>2000000</v>
      </c>
      <c r="AB186" s="222">
        <f t="shared" si="204"/>
        <v>12000000</v>
      </c>
      <c r="AC186" s="222">
        <f t="shared" si="227"/>
        <v>4000000</v>
      </c>
      <c r="AD186" s="222">
        <f t="shared" si="205"/>
        <v>16000000</v>
      </c>
      <c r="AE186" s="222">
        <v>8000000</v>
      </c>
      <c r="AF186" s="222">
        <f t="shared" si="206"/>
        <v>2000000</v>
      </c>
      <c r="AG186" s="222">
        <f t="shared" si="207"/>
        <v>10000000</v>
      </c>
      <c r="AH186" s="222">
        <f t="shared" si="208"/>
        <v>6000000</v>
      </c>
      <c r="AI186" s="222">
        <f t="shared" si="193"/>
        <v>12000000</v>
      </c>
      <c r="AJ186" s="298" t="s">
        <v>376</v>
      </c>
      <c r="AK186" s="222">
        <f t="shared" si="209"/>
        <v>16000000</v>
      </c>
      <c r="AL186" s="229">
        <f t="shared" si="210"/>
        <v>10000000</v>
      </c>
      <c r="AM186" s="222">
        <f t="shared" si="211"/>
        <v>0</v>
      </c>
      <c r="AN186" s="292" t="str">
        <f t="shared" si="212"/>
        <v>20/10/2014</v>
      </c>
      <c r="AP186" s="229">
        <v>16000000</v>
      </c>
      <c r="AQ186" s="280">
        <v>0</v>
      </c>
      <c r="AR186" s="229">
        <f t="shared" si="213"/>
        <v>0</v>
      </c>
      <c r="AS186" s="229">
        <f t="shared" si="214"/>
        <v>10000000</v>
      </c>
      <c r="AT186" s="229">
        <f t="shared" si="215"/>
        <v>6000000</v>
      </c>
      <c r="AV186" s="298" t="s">
        <v>376</v>
      </c>
      <c r="AW186" s="229">
        <v>16000000</v>
      </c>
      <c r="AX186" s="280">
        <v>0</v>
      </c>
      <c r="AY186" s="229">
        <f t="shared" si="216"/>
        <v>0</v>
      </c>
      <c r="AZ186" s="229">
        <f t="shared" si="217"/>
        <v>10000000</v>
      </c>
      <c r="BA186" s="229">
        <f t="shared" si="218"/>
        <v>6000000</v>
      </c>
      <c r="BC186" s="298" t="s">
        <v>376</v>
      </c>
      <c r="BD186" s="229">
        <v>16000000</v>
      </c>
      <c r="BE186" s="280">
        <v>0</v>
      </c>
      <c r="BF186" s="229">
        <f t="shared" si="219"/>
        <v>0</v>
      </c>
      <c r="BG186" s="229">
        <f t="shared" si="220"/>
        <v>10000000</v>
      </c>
      <c r="BH186" s="229">
        <f t="shared" si="221"/>
        <v>6000000</v>
      </c>
      <c r="BJ186" s="229">
        <v>16000000</v>
      </c>
      <c r="BK186" s="280">
        <v>0</v>
      </c>
      <c r="BL186" s="229">
        <f t="shared" si="222"/>
        <v>0</v>
      </c>
      <c r="BM186" s="229">
        <f t="shared" si="223"/>
        <v>0</v>
      </c>
      <c r="BN186" s="229">
        <f t="shared" si="224"/>
        <v>16000000</v>
      </c>
    </row>
    <row r="187" spans="1:66">
      <c r="A187" s="253"/>
      <c r="B187" s="253">
        <v>44</v>
      </c>
      <c r="C187" s="253" t="s">
        <v>377</v>
      </c>
      <c r="D187" s="298" t="s">
        <v>376</v>
      </c>
      <c r="E187" s="256">
        <v>1</v>
      </c>
      <c r="F187" s="237" t="s">
        <v>275</v>
      </c>
      <c r="G187" s="257">
        <v>5000000</v>
      </c>
      <c r="H187" s="257"/>
      <c r="I187" s="264"/>
      <c r="J187" s="257">
        <f t="shared" si="181"/>
        <v>5000000</v>
      </c>
      <c r="K187" s="257">
        <f t="shared" si="194"/>
        <v>5000000</v>
      </c>
      <c r="L187" s="263">
        <v>0.125</v>
      </c>
      <c r="M187" s="256">
        <f t="shared" si="195"/>
        <v>0</v>
      </c>
      <c r="N187" s="264"/>
      <c r="O187" s="257">
        <f t="shared" si="182"/>
        <v>5000000</v>
      </c>
      <c r="P187" s="256">
        <f t="shared" si="183"/>
        <v>0</v>
      </c>
      <c r="R187" s="222">
        <f t="shared" si="196"/>
        <v>5000000</v>
      </c>
      <c r="S187" s="222">
        <f t="shared" si="197"/>
        <v>625000</v>
      </c>
      <c r="T187" s="222">
        <f t="shared" si="198"/>
        <v>5000000</v>
      </c>
      <c r="U187" s="222">
        <f t="shared" si="225"/>
        <v>0</v>
      </c>
      <c r="V187" s="222">
        <f t="shared" si="199"/>
        <v>5000000</v>
      </c>
      <c r="W187" s="222">
        <f t="shared" si="200"/>
        <v>625000</v>
      </c>
      <c r="X187" s="222">
        <f t="shared" si="201"/>
        <v>4375000</v>
      </c>
      <c r="Y187" s="222">
        <f t="shared" si="226"/>
        <v>625000</v>
      </c>
      <c r="Z187" s="222">
        <f t="shared" si="202"/>
        <v>5000000</v>
      </c>
      <c r="AA187" s="222">
        <f t="shared" si="203"/>
        <v>625000</v>
      </c>
      <c r="AB187" s="222">
        <f t="shared" si="204"/>
        <v>3750000</v>
      </c>
      <c r="AC187" s="222">
        <f t="shared" si="227"/>
        <v>1250000</v>
      </c>
      <c r="AD187" s="222">
        <f t="shared" si="205"/>
        <v>5000000</v>
      </c>
      <c r="AE187" s="222">
        <v>2500000</v>
      </c>
      <c r="AF187" s="222">
        <f t="shared" si="206"/>
        <v>625000</v>
      </c>
      <c r="AG187" s="222">
        <f t="shared" si="207"/>
        <v>3125000</v>
      </c>
      <c r="AH187" s="222">
        <f t="shared" si="208"/>
        <v>1875000</v>
      </c>
      <c r="AI187" s="222">
        <f t="shared" si="193"/>
        <v>3750000</v>
      </c>
      <c r="AJ187" s="298" t="s">
        <v>376</v>
      </c>
      <c r="AK187" s="222">
        <f t="shared" si="209"/>
        <v>5000000</v>
      </c>
      <c r="AL187" s="229">
        <f t="shared" si="210"/>
        <v>3125000</v>
      </c>
      <c r="AM187" s="222">
        <f t="shared" si="211"/>
        <v>0</v>
      </c>
      <c r="AN187" s="292" t="str">
        <f t="shared" si="212"/>
        <v>20/10/2014</v>
      </c>
      <c r="AP187" s="229">
        <v>5000000</v>
      </c>
      <c r="AQ187" s="280">
        <v>0</v>
      </c>
      <c r="AR187" s="229">
        <f t="shared" si="213"/>
        <v>0</v>
      </c>
      <c r="AS187" s="229">
        <f t="shared" si="214"/>
        <v>3125000</v>
      </c>
      <c r="AT187" s="229">
        <f t="shared" si="215"/>
        <v>1875000</v>
      </c>
      <c r="AV187" s="298" t="s">
        <v>376</v>
      </c>
      <c r="AW187" s="229">
        <v>5000000</v>
      </c>
      <c r="AX187" s="280">
        <v>0</v>
      </c>
      <c r="AY187" s="229">
        <f t="shared" si="216"/>
        <v>0</v>
      </c>
      <c r="AZ187" s="229">
        <f t="shared" si="217"/>
        <v>3125000</v>
      </c>
      <c r="BA187" s="229">
        <f t="shared" si="218"/>
        <v>1875000</v>
      </c>
      <c r="BC187" s="298" t="s">
        <v>376</v>
      </c>
      <c r="BD187" s="229">
        <v>5000000</v>
      </c>
      <c r="BE187" s="280">
        <v>0</v>
      </c>
      <c r="BF187" s="229">
        <f t="shared" si="219"/>
        <v>0</v>
      </c>
      <c r="BG187" s="229">
        <f t="shared" si="220"/>
        <v>3125000</v>
      </c>
      <c r="BH187" s="229">
        <f t="shared" si="221"/>
        <v>1875000</v>
      </c>
      <c r="BJ187" s="229">
        <v>5000000</v>
      </c>
      <c r="BK187" s="280">
        <v>0</v>
      </c>
      <c r="BL187" s="229">
        <f t="shared" si="222"/>
        <v>0</v>
      </c>
      <c r="BM187" s="229">
        <f t="shared" si="223"/>
        <v>0</v>
      </c>
      <c r="BN187" s="229">
        <f t="shared" si="224"/>
        <v>5000000</v>
      </c>
    </row>
    <row r="188" spans="1:66">
      <c r="A188" s="253"/>
      <c r="B188" s="253">
        <v>45</v>
      </c>
      <c r="C188" s="253" t="s">
        <v>378</v>
      </c>
      <c r="D188" s="298" t="s">
        <v>376</v>
      </c>
      <c r="E188" s="256">
        <v>2</v>
      </c>
      <c r="F188" s="237" t="s">
        <v>275</v>
      </c>
      <c r="G188" s="257">
        <v>64000000</v>
      </c>
      <c r="H188" s="257"/>
      <c r="I188" s="264"/>
      <c r="J188" s="257">
        <f t="shared" si="181"/>
        <v>64000000</v>
      </c>
      <c r="K188" s="257">
        <f t="shared" si="194"/>
        <v>64000000</v>
      </c>
      <c r="L188" s="263">
        <v>0.125</v>
      </c>
      <c r="M188" s="256">
        <f t="shared" si="195"/>
        <v>0</v>
      </c>
      <c r="N188" s="264"/>
      <c r="O188" s="257">
        <f t="shared" si="182"/>
        <v>64000000</v>
      </c>
      <c r="P188" s="256">
        <f t="shared" si="183"/>
        <v>0</v>
      </c>
      <c r="R188" s="222">
        <f t="shared" si="196"/>
        <v>64000000</v>
      </c>
      <c r="S188" s="222">
        <f t="shared" si="197"/>
        <v>8000000</v>
      </c>
      <c r="T188" s="222">
        <f t="shared" si="198"/>
        <v>64000000</v>
      </c>
      <c r="U188" s="222">
        <f t="shared" si="225"/>
        <v>0</v>
      </c>
      <c r="V188" s="222">
        <f t="shared" si="199"/>
        <v>64000000</v>
      </c>
      <c r="W188" s="222">
        <f t="shared" si="200"/>
        <v>8000000</v>
      </c>
      <c r="X188" s="222">
        <f t="shared" si="201"/>
        <v>56000000</v>
      </c>
      <c r="Y188" s="222">
        <f t="shared" si="226"/>
        <v>8000000</v>
      </c>
      <c r="Z188" s="222">
        <f t="shared" si="202"/>
        <v>64000000</v>
      </c>
      <c r="AA188" s="222">
        <f t="shared" si="203"/>
        <v>8000000</v>
      </c>
      <c r="AB188" s="222">
        <f t="shared" si="204"/>
        <v>48000000</v>
      </c>
      <c r="AC188" s="222">
        <f t="shared" si="227"/>
        <v>16000000</v>
      </c>
      <c r="AD188" s="222">
        <f t="shared" si="205"/>
        <v>64000000</v>
      </c>
      <c r="AE188" s="222">
        <v>32000000</v>
      </c>
      <c r="AF188" s="222">
        <f t="shared" si="206"/>
        <v>8000000</v>
      </c>
      <c r="AG188" s="222">
        <f t="shared" si="207"/>
        <v>40000000</v>
      </c>
      <c r="AH188" s="222">
        <f t="shared" si="208"/>
        <v>24000000</v>
      </c>
      <c r="AI188" s="222">
        <f t="shared" si="193"/>
        <v>48000000</v>
      </c>
      <c r="AJ188" s="298" t="s">
        <v>376</v>
      </c>
      <c r="AK188" s="222">
        <f t="shared" si="209"/>
        <v>64000000</v>
      </c>
      <c r="AL188" s="229">
        <f t="shared" si="210"/>
        <v>40000000</v>
      </c>
      <c r="AM188" s="222">
        <f t="shared" si="211"/>
        <v>0</v>
      </c>
      <c r="AN188" s="292" t="str">
        <f t="shared" si="212"/>
        <v>20/10/2014</v>
      </c>
      <c r="AP188" s="229">
        <v>64000000</v>
      </c>
      <c r="AQ188" s="280">
        <v>0.125</v>
      </c>
      <c r="AR188" s="229">
        <f t="shared" si="213"/>
        <v>8000000</v>
      </c>
      <c r="AS188" s="229">
        <f t="shared" si="214"/>
        <v>48000000</v>
      </c>
      <c r="AT188" s="229">
        <f t="shared" si="215"/>
        <v>16000000</v>
      </c>
      <c r="AV188" s="298" t="s">
        <v>376</v>
      </c>
      <c r="AW188" s="229">
        <v>64000000</v>
      </c>
      <c r="AX188" s="280">
        <v>0.125</v>
      </c>
      <c r="AY188" s="229">
        <f t="shared" si="216"/>
        <v>8000000</v>
      </c>
      <c r="AZ188" s="229">
        <f t="shared" si="217"/>
        <v>56000000</v>
      </c>
      <c r="BA188" s="229">
        <f t="shared" si="218"/>
        <v>8000000</v>
      </c>
      <c r="BC188" s="298" t="s">
        <v>376</v>
      </c>
      <c r="BD188" s="229">
        <v>64000000</v>
      </c>
      <c r="BE188" s="280">
        <v>0.125</v>
      </c>
      <c r="BF188" s="229">
        <f t="shared" si="219"/>
        <v>8000000</v>
      </c>
      <c r="BG188" s="229">
        <f t="shared" si="220"/>
        <v>64000000</v>
      </c>
      <c r="BH188" s="229">
        <f t="shared" si="221"/>
        <v>0</v>
      </c>
      <c r="BJ188" s="229">
        <v>64000000</v>
      </c>
      <c r="BK188" s="280">
        <v>0.125</v>
      </c>
      <c r="BL188" s="229">
        <f t="shared" si="222"/>
        <v>8000000</v>
      </c>
      <c r="BM188" s="229">
        <f t="shared" si="223"/>
        <v>16000000</v>
      </c>
      <c r="BN188" s="229">
        <f t="shared" si="224"/>
        <v>48000000</v>
      </c>
    </row>
    <row r="189" spans="1:66">
      <c r="A189" s="253"/>
      <c r="B189" s="253">
        <v>46</v>
      </c>
      <c r="C189" s="253" t="s">
        <v>379</v>
      </c>
      <c r="D189" s="298" t="s">
        <v>376</v>
      </c>
      <c r="E189" s="256">
        <v>9</v>
      </c>
      <c r="F189" s="237" t="s">
        <v>275</v>
      </c>
      <c r="G189" s="257">
        <v>45000000</v>
      </c>
      <c r="H189" s="257"/>
      <c r="I189" s="264"/>
      <c r="J189" s="257">
        <f t="shared" si="181"/>
        <v>45000000</v>
      </c>
      <c r="K189" s="257">
        <f t="shared" si="194"/>
        <v>45000000</v>
      </c>
      <c r="L189" s="263">
        <v>0.125</v>
      </c>
      <c r="M189" s="256">
        <f t="shared" si="195"/>
        <v>0</v>
      </c>
      <c r="N189" s="264"/>
      <c r="O189" s="257">
        <f t="shared" si="182"/>
        <v>45000000</v>
      </c>
      <c r="P189" s="256">
        <f t="shared" si="183"/>
        <v>0</v>
      </c>
      <c r="R189" s="222">
        <f t="shared" si="196"/>
        <v>45000000</v>
      </c>
      <c r="S189" s="222">
        <f t="shared" si="197"/>
        <v>5625000</v>
      </c>
      <c r="T189" s="222">
        <f t="shared" si="198"/>
        <v>45000000</v>
      </c>
      <c r="U189" s="222">
        <f t="shared" si="225"/>
        <v>0</v>
      </c>
      <c r="V189" s="222">
        <f t="shared" si="199"/>
        <v>45000000</v>
      </c>
      <c r="W189" s="222">
        <f t="shared" si="200"/>
        <v>5625000</v>
      </c>
      <c r="X189" s="222">
        <f t="shared" si="201"/>
        <v>39375000</v>
      </c>
      <c r="Y189" s="222">
        <f t="shared" si="226"/>
        <v>5625000</v>
      </c>
      <c r="Z189" s="222">
        <f t="shared" si="202"/>
        <v>45000000</v>
      </c>
      <c r="AA189" s="222">
        <f t="shared" si="203"/>
        <v>5625000</v>
      </c>
      <c r="AB189" s="222">
        <f t="shared" si="204"/>
        <v>33750000</v>
      </c>
      <c r="AC189" s="222">
        <f t="shared" si="227"/>
        <v>11250000</v>
      </c>
      <c r="AD189" s="222">
        <f t="shared" si="205"/>
        <v>45000000</v>
      </c>
      <c r="AE189" s="222">
        <v>22500000</v>
      </c>
      <c r="AF189" s="222">
        <f t="shared" si="206"/>
        <v>5625000</v>
      </c>
      <c r="AG189" s="222">
        <f t="shared" si="207"/>
        <v>28125000</v>
      </c>
      <c r="AH189" s="222">
        <f t="shared" si="208"/>
        <v>16875000</v>
      </c>
      <c r="AI189" s="222">
        <f t="shared" si="193"/>
        <v>33750000</v>
      </c>
      <c r="AJ189" s="298" t="s">
        <v>376</v>
      </c>
      <c r="AK189" s="222">
        <f t="shared" si="209"/>
        <v>45000000</v>
      </c>
      <c r="AL189" s="229">
        <f t="shared" si="210"/>
        <v>28125000</v>
      </c>
      <c r="AM189" s="222">
        <f t="shared" si="211"/>
        <v>0</v>
      </c>
      <c r="AN189" s="292" t="str">
        <f t="shared" si="212"/>
        <v>20/10/2014</v>
      </c>
      <c r="AP189" s="229">
        <v>45000000</v>
      </c>
      <c r="AQ189" s="280">
        <v>0.125</v>
      </c>
      <c r="AR189" s="229">
        <f t="shared" si="213"/>
        <v>5625000</v>
      </c>
      <c r="AS189" s="229">
        <f t="shared" si="214"/>
        <v>33750000</v>
      </c>
      <c r="AT189" s="229">
        <f t="shared" si="215"/>
        <v>11250000</v>
      </c>
      <c r="AV189" s="298" t="s">
        <v>376</v>
      </c>
      <c r="AW189" s="229">
        <v>45000000</v>
      </c>
      <c r="AX189" s="280">
        <v>0.125</v>
      </c>
      <c r="AY189" s="229">
        <f t="shared" si="216"/>
        <v>5625000</v>
      </c>
      <c r="AZ189" s="229">
        <f t="shared" si="217"/>
        <v>39375000</v>
      </c>
      <c r="BA189" s="229">
        <f t="shared" si="218"/>
        <v>5625000</v>
      </c>
      <c r="BC189" s="298" t="s">
        <v>376</v>
      </c>
      <c r="BD189" s="229">
        <v>45000000</v>
      </c>
      <c r="BE189" s="280">
        <v>0.125</v>
      </c>
      <c r="BF189" s="229">
        <f t="shared" si="219"/>
        <v>5625000</v>
      </c>
      <c r="BG189" s="229">
        <f t="shared" si="220"/>
        <v>45000000</v>
      </c>
      <c r="BH189" s="229">
        <f t="shared" si="221"/>
        <v>0</v>
      </c>
      <c r="BJ189" s="229">
        <v>45000000</v>
      </c>
      <c r="BK189" s="280">
        <v>0.125</v>
      </c>
      <c r="BL189" s="229">
        <f t="shared" si="222"/>
        <v>5625000</v>
      </c>
      <c r="BM189" s="229">
        <f t="shared" si="223"/>
        <v>11250000</v>
      </c>
      <c r="BN189" s="229">
        <f t="shared" si="224"/>
        <v>33750000</v>
      </c>
    </row>
    <row r="190" spans="1:66">
      <c r="A190" s="253"/>
      <c r="B190" s="253">
        <v>47</v>
      </c>
      <c r="C190" s="253" t="s">
        <v>380</v>
      </c>
      <c r="D190" s="298" t="s">
        <v>376</v>
      </c>
      <c r="E190" s="256">
        <v>8</v>
      </c>
      <c r="F190" s="237" t="s">
        <v>275</v>
      </c>
      <c r="G190" s="257">
        <v>13924000</v>
      </c>
      <c r="H190" s="257"/>
      <c r="I190" s="264"/>
      <c r="J190" s="257">
        <f t="shared" si="181"/>
        <v>13924000</v>
      </c>
      <c r="K190" s="257">
        <f t="shared" si="194"/>
        <v>13924000</v>
      </c>
      <c r="L190" s="263">
        <v>0.125</v>
      </c>
      <c r="M190" s="256">
        <f t="shared" si="195"/>
        <v>0</v>
      </c>
      <c r="N190" s="264"/>
      <c r="O190" s="257">
        <f t="shared" si="182"/>
        <v>13924000</v>
      </c>
      <c r="P190" s="256">
        <f t="shared" si="183"/>
        <v>0</v>
      </c>
      <c r="R190" s="222">
        <f t="shared" si="196"/>
        <v>13924000</v>
      </c>
      <c r="S190" s="222">
        <f t="shared" si="197"/>
        <v>1740500</v>
      </c>
      <c r="T190" s="222">
        <f t="shared" si="198"/>
        <v>13924000</v>
      </c>
      <c r="U190" s="222">
        <f t="shared" si="225"/>
        <v>0</v>
      </c>
      <c r="V190" s="222">
        <f t="shared" si="199"/>
        <v>13924000</v>
      </c>
      <c r="W190" s="222">
        <f t="shared" si="200"/>
        <v>1740500</v>
      </c>
      <c r="X190" s="222">
        <f t="shared" si="201"/>
        <v>12183500</v>
      </c>
      <c r="Y190" s="222">
        <f t="shared" si="226"/>
        <v>1740500</v>
      </c>
      <c r="Z190" s="222">
        <f t="shared" si="202"/>
        <v>13924000</v>
      </c>
      <c r="AA190" s="222">
        <f t="shared" si="203"/>
        <v>1740500</v>
      </c>
      <c r="AB190" s="222">
        <f t="shared" si="204"/>
        <v>10443000</v>
      </c>
      <c r="AC190" s="222">
        <f t="shared" si="227"/>
        <v>3481000</v>
      </c>
      <c r="AD190" s="222">
        <f t="shared" si="205"/>
        <v>13924000</v>
      </c>
      <c r="AE190" s="222">
        <v>6962000</v>
      </c>
      <c r="AF190" s="222">
        <f t="shared" si="206"/>
        <v>1740500</v>
      </c>
      <c r="AG190" s="222">
        <f t="shared" si="207"/>
        <v>8702500</v>
      </c>
      <c r="AH190" s="222">
        <f t="shared" si="208"/>
        <v>5221500</v>
      </c>
      <c r="AI190" s="222">
        <f t="shared" si="193"/>
        <v>10443000</v>
      </c>
      <c r="AJ190" s="298" t="s">
        <v>376</v>
      </c>
      <c r="AK190" s="222">
        <f t="shared" si="209"/>
        <v>13924000</v>
      </c>
      <c r="AL190" s="229">
        <f t="shared" si="210"/>
        <v>8702500</v>
      </c>
      <c r="AM190" s="222">
        <f t="shared" si="211"/>
        <v>0</v>
      </c>
      <c r="AN190" s="292" t="str">
        <f t="shared" si="212"/>
        <v>20/10/2014</v>
      </c>
      <c r="AP190" s="229">
        <v>13924000</v>
      </c>
      <c r="AQ190" s="280">
        <v>0.125</v>
      </c>
      <c r="AR190" s="229">
        <f t="shared" si="213"/>
        <v>1740500</v>
      </c>
      <c r="AS190" s="229">
        <f t="shared" si="214"/>
        <v>10443000</v>
      </c>
      <c r="AT190" s="229">
        <f t="shared" si="215"/>
        <v>3481000</v>
      </c>
      <c r="AV190" s="298" t="s">
        <v>376</v>
      </c>
      <c r="AW190" s="229">
        <v>13924000</v>
      </c>
      <c r="AX190" s="280">
        <v>0.125</v>
      </c>
      <c r="AY190" s="229">
        <f t="shared" si="216"/>
        <v>1740500</v>
      </c>
      <c r="AZ190" s="229">
        <f t="shared" si="217"/>
        <v>12183500</v>
      </c>
      <c r="BA190" s="229">
        <f t="shared" si="218"/>
        <v>1740500</v>
      </c>
      <c r="BC190" s="298" t="s">
        <v>376</v>
      </c>
      <c r="BD190" s="229">
        <v>13924000</v>
      </c>
      <c r="BE190" s="280">
        <v>0.125</v>
      </c>
      <c r="BF190" s="229">
        <f t="shared" si="219"/>
        <v>1740500</v>
      </c>
      <c r="BG190" s="229">
        <f t="shared" si="220"/>
        <v>13924000</v>
      </c>
      <c r="BH190" s="229">
        <f t="shared" si="221"/>
        <v>0</v>
      </c>
      <c r="BJ190" s="229">
        <v>13924000</v>
      </c>
      <c r="BK190" s="280">
        <v>0.125</v>
      </c>
      <c r="BL190" s="229">
        <f t="shared" si="222"/>
        <v>1740500</v>
      </c>
      <c r="BM190" s="229">
        <f t="shared" si="223"/>
        <v>3481000</v>
      </c>
      <c r="BN190" s="229">
        <f t="shared" si="224"/>
        <v>10443000</v>
      </c>
    </row>
    <row r="191" spans="1:66">
      <c r="A191" s="253"/>
      <c r="B191" s="253">
        <v>48</v>
      </c>
      <c r="C191" s="253" t="s">
        <v>370</v>
      </c>
      <c r="D191" s="298" t="s">
        <v>376</v>
      </c>
      <c r="E191" s="256">
        <v>2</v>
      </c>
      <c r="F191" s="237" t="s">
        <v>275</v>
      </c>
      <c r="G191" s="257">
        <v>15000000</v>
      </c>
      <c r="H191" s="257"/>
      <c r="I191" s="264"/>
      <c r="J191" s="257">
        <f t="shared" si="181"/>
        <v>15000000</v>
      </c>
      <c r="K191" s="257">
        <f t="shared" si="194"/>
        <v>15000000</v>
      </c>
      <c r="L191" s="263">
        <v>0.125</v>
      </c>
      <c r="M191" s="256">
        <f t="shared" si="195"/>
        <v>0</v>
      </c>
      <c r="N191" s="264"/>
      <c r="O191" s="257">
        <f t="shared" si="182"/>
        <v>15000000</v>
      </c>
      <c r="P191" s="256">
        <f t="shared" si="183"/>
        <v>0</v>
      </c>
      <c r="R191" s="222">
        <f t="shared" si="196"/>
        <v>15000000</v>
      </c>
      <c r="S191" s="222">
        <f t="shared" si="197"/>
        <v>1875000</v>
      </c>
      <c r="T191" s="222">
        <f t="shared" si="198"/>
        <v>15000000</v>
      </c>
      <c r="U191" s="222">
        <f t="shared" si="225"/>
        <v>0</v>
      </c>
      <c r="V191" s="222">
        <f t="shared" si="199"/>
        <v>15000000</v>
      </c>
      <c r="W191" s="222">
        <f t="shared" si="200"/>
        <v>1875000</v>
      </c>
      <c r="X191" s="222">
        <f t="shared" si="201"/>
        <v>13125000</v>
      </c>
      <c r="Y191" s="222">
        <f t="shared" si="226"/>
        <v>1875000</v>
      </c>
      <c r="Z191" s="222">
        <f t="shared" si="202"/>
        <v>15000000</v>
      </c>
      <c r="AA191" s="222">
        <f t="shared" si="203"/>
        <v>1875000</v>
      </c>
      <c r="AB191" s="222">
        <f t="shared" si="204"/>
        <v>11250000</v>
      </c>
      <c r="AC191" s="222">
        <f t="shared" si="227"/>
        <v>3750000</v>
      </c>
      <c r="AD191" s="222">
        <f t="shared" si="205"/>
        <v>15000000</v>
      </c>
      <c r="AE191" s="222">
        <v>7500000</v>
      </c>
      <c r="AF191" s="222">
        <f t="shared" si="206"/>
        <v>1875000</v>
      </c>
      <c r="AG191" s="222">
        <f t="shared" si="207"/>
        <v>9375000</v>
      </c>
      <c r="AH191" s="222">
        <f t="shared" si="208"/>
        <v>5625000</v>
      </c>
      <c r="AI191" s="222">
        <f t="shared" si="193"/>
        <v>11250000</v>
      </c>
      <c r="AJ191" s="298" t="s">
        <v>376</v>
      </c>
      <c r="AK191" s="222">
        <f t="shared" si="209"/>
        <v>15000000</v>
      </c>
      <c r="AL191" s="229">
        <f t="shared" si="210"/>
        <v>9375000</v>
      </c>
      <c r="AM191" s="222">
        <f t="shared" si="211"/>
        <v>0</v>
      </c>
      <c r="AN191" s="292" t="str">
        <f t="shared" si="212"/>
        <v>20/10/2014</v>
      </c>
      <c r="AP191" s="229">
        <v>15000000</v>
      </c>
      <c r="AQ191" s="280">
        <v>0.125</v>
      </c>
      <c r="AR191" s="229">
        <f t="shared" si="213"/>
        <v>1875000</v>
      </c>
      <c r="AS191" s="229">
        <f t="shared" si="214"/>
        <v>11250000</v>
      </c>
      <c r="AT191" s="229">
        <f t="shared" si="215"/>
        <v>3750000</v>
      </c>
      <c r="AV191" s="298" t="s">
        <v>376</v>
      </c>
      <c r="AW191" s="229">
        <v>15000000</v>
      </c>
      <c r="AX191" s="280">
        <v>0.125</v>
      </c>
      <c r="AY191" s="229">
        <f t="shared" si="216"/>
        <v>1875000</v>
      </c>
      <c r="AZ191" s="229">
        <f t="shared" si="217"/>
        <v>13125000</v>
      </c>
      <c r="BA191" s="229">
        <f t="shared" si="218"/>
        <v>1875000</v>
      </c>
      <c r="BC191" s="298" t="s">
        <v>376</v>
      </c>
      <c r="BD191" s="229">
        <v>15000000</v>
      </c>
      <c r="BE191" s="280">
        <v>0.125</v>
      </c>
      <c r="BF191" s="229">
        <f t="shared" si="219"/>
        <v>1875000</v>
      </c>
      <c r="BG191" s="229">
        <f t="shared" si="220"/>
        <v>15000000</v>
      </c>
      <c r="BH191" s="229">
        <f t="shared" si="221"/>
        <v>0</v>
      </c>
      <c r="BJ191" s="288">
        <v>15000000</v>
      </c>
      <c r="BK191" s="280">
        <v>0.125</v>
      </c>
      <c r="BL191" s="229">
        <f t="shared" si="222"/>
        <v>1875000</v>
      </c>
      <c r="BM191" s="229">
        <f t="shared" si="223"/>
        <v>3750000</v>
      </c>
      <c r="BN191" s="229">
        <f t="shared" si="224"/>
        <v>11250000</v>
      </c>
    </row>
    <row r="192" spans="1:66">
      <c r="A192" s="253"/>
      <c r="B192" s="253">
        <v>49</v>
      </c>
      <c r="C192" s="253" t="s">
        <v>372</v>
      </c>
      <c r="D192" s="298" t="s">
        <v>376</v>
      </c>
      <c r="E192" s="256">
        <v>1</v>
      </c>
      <c r="F192" s="237" t="s">
        <v>275</v>
      </c>
      <c r="G192" s="257">
        <v>9000000</v>
      </c>
      <c r="H192" s="257"/>
      <c r="I192" s="264"/>
      <c r="J192" s="257">
        <f t="shared" si="181"/>
        <v>9000000</v>
      </c>
      <c r="K192" s="257">
        <f t="shared" si="194"/>
        <v>9000000</v>
      </c>
      <c r="L192" s="263">
        <v>0.125</v>
      </c>
      <c r="M192" s="256">
        <f t="shared" si="195"/>
        <v>0</v>
      </c>
      <c r="N192" s="264"/>
      <c r="O192" s="257">
        <f t="shared" si="182"/>
        <v>9000000</v>
      </c>
      <c r="P192" s="256">
        <f t="shared" si="183"/>
        <v>0</v>
      </c>
      <c r="R192" s="222">
        <f t="shared" si="196"/>
        <v>9000000</v>
      </c>
      <c r="S192" s="222">
        <f t="shared" si="197"/>
        <v>1125000</v>
      </c>
      <c r="T192" s="222">
        <f t="shared" si="198"/>
        <v>9000000</v>
      </c>
      <c r="U192" s="222">
        <f t="shared" si="225"/>
        <v>0</v>
      </c>
      <c r="V192" s="222">
        <f t="shared" si="199"/>
        <v>9000000</v>
      </c>
      <c r="W192" s="222">
        <f t="shared" si="200"/>
        <v>1125000</v>
      </c>
      <c r="X192" s="222">
        <f t="shared" si="201"/>
        <v>7875000</v>
      </c>
      <c r="Y192" s="222">
        <f t="shared" si="226"/>
        <v>1125000</v>
      </c>
      <c r="Z192" s="222">
        <f t="shared" si="202"/>
        <v>9000000</v>
      </c>
      <c r="AA192" s="222">
        <f t="shared" si="203"/>
        <v>1125000</v>
      </c>
      <c r="AB192" s="222">
        <f t="shared" si="204"/>
        <v>6750000</v>
      </c>
      <c r="AC192" s="222">
        <f t="shared" si="227"/>
        <v>2250000</v>
      </c>
      <c r="AD192" s="222">
        <f t="shared" si="205"/>
        <v>9000000</v>
      </c>
      <c r="AE192" s="222">
        <v>4500000</v>
      </c>
      <c r="AF192" s="222">
        <f t="shared" si="206"/>
        <v>1125000</v>
      </c>
      <c r="AG192" s="222">
        <f t="shared" si="207"/>
        <v>5625000</v>
      </c>
      <c r="AH192" s="222">
        <f t="shared" si="208"/>
        <v>3375000</v>
      </c>
      <c r="AI192" s="222">
        <f t="shared" si="193"/>
        <v>6750000</v>
      </c>
      <c r="AJ192" s="298" t="s">
        <v>376</v>
      </c>
      <c r="AK192" s="222">
        <f t="shared" si="209"/>
        <v>9000000</v>
      </c>
      <c r="AL192" s="229">
        <f t="shared" si="210"/>
        <v>5625000</v>
      </c>
      <c r="AM192" s="222">
        <f t="shared" si="211"/>
        <v>0</v>
      </c>
      <c r="AN192" s="292" t="str">
        <f t="shared" si="212"/>
        <v>20/10/2014</v>
      </c>
      <c r="AP192" s="229">
        <v>9000000</v>
      </c>
      <c r="AQ192" s="280">
        <v>0.125</v>
      </c>
      <c r="AR192" s="229">
        <f t="shared" si="213"/>
        <v>1125000</v>
      </c>
      <c r="AS192" s="229">
        <f t="shared" si="214"/>
        <v>6750000</v>
      </c>
      <c r="AT192" s="229">
        <f t="shared" si="215"/>
        <v>2250000</v>
      </c>
      <c r="AV192" s="298" t="s">
        <v>376</v>
      </c>
      <c r="AW192" s="229">
        <v>9000000</v>
      </c>
      <c r="AX192" s="280">
        <v>0.125</v>
      </c>
      <c r="AY192" s="229">
        <f t="shared" si="216"/>
        <v>1125000</v>
      </c>
      <c r="AZ192" s="229">
        <f t="shared" si="217"/>
        <v>7875000</v>
      </c>
      <c r="BA192" s="229">
        <f t="shared" si="218"/>
        <v>1125000</v>
      </c>
      <c r="BC192" s="298" t="s">
        <v>376</v>
      </c>
      <c r="BD192" s="229">
        <v>9000000</v>
      </c>
      <c r="BE192" s="280">
        <v>0.125</v>
      </c>
      <c r="BF192" s="229">
        <f t="shared" si="219"/>
        <v>1125000</v>
      </c>
      <c r="BG192" s="229">
        <f t="shared" si="220"/>
        <v>9000000</v>
      </c>
      <c r="BH192" s="229">
        <f t="shared" si="221"/>
        <v>0</v>
      </c>
      <c r="BJ192" s="229">
        <v>9000000</v>
      </c>
      <c r="BK192" s="280">
        <v>0.125</v>
      </c>
      <c r="BL192" s="229">
        <f t="shared" si="222"/>
        <v>1125000</v>
      </c>
      <c r="BM192" s="229">
        <f t="shared" si="223"/>
        <v>2250000</v>
      </c>
      <c r="BN192" s="229">
        <f t="shared" si="224"/>
        <v>6750000</v>
      </c>
    </row>
    <row r="193" spans="1:66">
      <c r="A193" s="253"/>
      <c r="B193" s="253">
        <v>50</v>
      </c>
      <c r="C193" s="253" t="s">
        <v>381</v>
      </c>
      <c r="D193" s="298" t="s">
        <v>376</v>
      </c>
      <c r="E193" s="256">
        <v>6</v>
      </c>
      <c r="F193" s="237" t="s">
        <v>275</v>
      </c>
      <c r="G193" s="257">
        <v>9000000</v>
      </c>
      <c r="H193" s="257"/>
      <c r="I193" s="264"/>
      <c r="J193" s="257">
        <f t="shared" si="181"/>
        <v>9000000</v>
      </c>
      <c r="K193" s="257">
        <f t="shared" si="194"/>
        <v>9000000</v>
      </c>
      <c r="L193" s="263">
        <v>0.125</v>
      </c>
      <c r="M193" s="256">
        <f t="shared" si="195"/>
        <v>0</v>
      </c>
      <c r="N193" s="264"/>
      <c r="O193" s="257">
        <f t="shared" si="182"/>
        <v>9000000</v>
      </c>
      <c r="P193" s="256">
        <f t="shared" si="183"/>
        <v>0</v>
      </c>
      <c r="R193" s="222">
        <f t="shared" si="196"/>
        <v>9000000</v>
      </c>
      <c r="S193" s="222">
        <f t="shared" si="197"/>
        <v>1125000</v>
      </c>
      <c r="T193" s="222">
        <f t="shared" si="198"/>
        <v>9000000</v>
      </c>
      <c r="U193" s="222">
        <f t="shared" si="225"/>
        <v>0</v>
      </c>
      <c r="V193" s="222">
        <f t="shared" si="199"/>
        <v>9000000</v>
      </c>
      <c r="W193" s="222">
        <f t="shared" si="200"/>
        <v>1125000</v>
      </c>
      <c r="X193" s="222">
        <f t="shared" si="201"/>
        <v>7875000</v>
      </c>
      <c r="Y193" s="222">
        <f t="shared" si="226"/>
        <v>1125000</v>
      </c>
      <c r="Z193" s="222">
        <f t="shared" si="202"/>
        <v>9000000</v>
      </c>
      <c r="AA193" s="222">
        <f t="shared" si="203"/>
        <v>1125000</v>
      </c>
      <c r="AB193" s="222">
        <f t="shared" si="204"/>
        <v>6750000</v>
      </c>
      <c r="AC193" s="222">
        <f t="shared" si="227"/>
        <v>2250000</v>
      </c>
      <c r="AD193" s="222">
        <f t="shared" si="205"/>
        <v>9000000</v>
      </c>
      <c r="AE193" s="222">
        <v>4500000</v>
      </c>
      <c r="AF193" s="222">
        <f t="shared" si="206"/>
        <v>1125000</v>
      </c>
      <c r="AG193" s="222">
        <f t="shared" si="207"/>
        <v>5625000</v>
      </c>
      <c r="AH193" s="222">
        <f t="shared" si="208"/>
        <v>3375000</v>
      </c>
      <c r="AI193" s="222">
        <f t="shared" si="193"/>
        <v>6750000</v>
      </c>
      <c r="AJ193" s="298" t="s">
        <v>376</v>
      </c>
      <c r="AK193" s="222">
        <f t="shared" si="209"/>
        <v>9000000</v>
      </c>
      <c r="AL193" s="229">
        <f t="shared" si="210"/>
        <v>5625000</v>
      </c>
      <c r="AM193" s="222">
        <f t="shared" si="211"/>
        <v>0</v>
      </c>
      <c r="AN193" s="292" t="str">
        <f t="shared" si="212"/>
        <v>20/10/2014</v>
      </c>
      <c r="AP193" s="229">
        <v>9000000</v>
      </c>
      <c r="AQ193" s="280">
        <v>0</v>
      </c>
      <c r="AR193" s="229">
        <f t="shared" si="213"/>
        <v>0</v>
      </c>
      <c r="AS193" s="229">
        <f t="shared" si="214"/>
        <v>5625000</v>
      </c>
      <c r="AT193" s="229">
        <f t="shared" si="215"/>
        <v>3375000</v>
      </c>
      <c r="AV193" s="298" t="s">
        <v>376</v>
      </c>
      <c r="AW193" s="229">
        <v>9000000</v>
      </c>
      <c r="AX193" s="280">
        <v>0</v>
      </c>
      <c r="AY193" s="229">
        <f t="shared" si="216"/>
        <v>0</v>
      </c>
      <c r="AZ193" s="229">
        <f t="shared" si="217"/>
        <v>5625000</v>
      </c>
      <c r="BA193" s="229">
        <f t="shared" si="218"/>
        <v>3375000</v>
      </c>
      <c r="BC193" s="298" t="s">
        <v>376</v>
      </c>
      <c r="BD193" s="229">
        <v>9000000</v>
      </c>
      <c r="BE193" s="280">
        <v>0</v>
      </c>
      <c r="BF193" s="229">
        <f t="shared" si="219"/>
        <v>0</v>
      </c>
      <c r="BG193" s="229">
        <f t="shared" si="220"/>
        <v>5625000</v>
      </c>
      <c r="BH193" s="229">
        <f t="shared" si="221"/>
        <v>3375000</v>
      </c>
      <c r="BJ193" s="229">
        <v>9000000</v>
      </c>
      <c r="BK193" s="280">
        <v>0</v>
      </c>
      <c r="BL193" s="229">
        <f t="shared" si="222"/>
        <v>0</v>
      </c>
      <c r="BM193" s="229">
        <f t="shared" si="223"/>
        <v>0</v>
      </c>
      <c r="BN193" s="229">
        <f t="shared" si="224"/>
        <v>9000000</v>
      </c>
    </row>
    <row r="194" spans="1:66">
      <c r="A194" s="253"/>
      <c r="B194" s="253">
        <v>51</v>
      </c>
      <c r="C194" s="253" t="s">
        <v>382</v>
      </c>
      <c r="D194" s="298" t="s">
        <v>383</v>
      </c>
      <c r="E194" s="256">
        <v>1</v>
      </c>
      <c r="F194" s="237" t="s">
        <v>275</v>
      </c>
      <c r="G194" s="257">
        <v>2500000</v>
      </c>
      <c r="H194" s="257"/>
      <c r="I194" s="264"/>
      <c r="J194" s="257">
        <f t="shared" si="181"/>
        <v>2500000</v>
      </c>
      <c r="K194" s="257">
        <f t="shared" si="194"/>
        <v>2500000</v>
      </c>
      <c r="L194" s="263">
        <v>0.125</v>
      </c>
      <c r="M194" s="256">
        <f t="shared" si="195"/>
        <v>0</v>
      </c>
      <c r="N194" s="264"/>
      <c r="O194" s="257">
        <f t="shared" si="182"/>
        <v>2500000</v>
      </c>
      <c r="P194" s="256">
        <f t="shared" si="183"/>
        <v>0</v>
      </c>
      <c r="R194" s="222">
        <f t="shared" si="196"/>
        <v>2500000</v>
      </c>
      <c r="S194" s="222">
        <f t="shared" si="197"/>
        <v>312500</v>
      </c>
      <c r="T194" s="222">
        <f t="shared" si="198"/>
        <v>2500000</v>
      </c>
      <c r="U194" s="222">
        <f t="shared" si="225"/>
        <v>0</v>
      </c>
      <c r="V194" s="222">
        <f t="shared" si="199"/>
        <v>2500000</v>
      </c>
      <c r="W194" s="222">
        <f t="shared" si="200"/>
        <v>312500</v>
      </c>
      <c r="X194" s="222">
        <f t="shared" si="201"/>
        <v>2187500</v>
      </c>
      <c r="Y194" s="222">
        <f t="shared" si="226"/>
        <v>312500</v>
      </c>
      <c r="Z194" s="222">
        <f t="shared" si="202"/>
        <v>2500000</v>
      </c>
      <c r="AA194" s="222">
        <f t="shared" si="203"/>
        <v>312500</v>
      </c>
      <c r="AB194" s="222">
        <f t="shared" si="204"/>
        <v>1875000</v>
      </c>
      <c r="AC194" s="222">
        <f t="shared" si="227"/>
        <v>625000</v>
      </c>
      <c r="AD194" s="222">
        <f t="shared" si="205"/>
        <v>2500000</v>
      </c>
      <c r="AE194" s="222">
        <v>1250000</v>
      </c>
      <c r="AF194" s="222">
        <f t="shared" si="206"/>
        <v>312500</v>
      </c>
      <c r="AG194" s="222">
        <f t="shared" si="207"/>
        <v>1562500</v>
      </c>
      <c r="AH194" s="222">
        <f t="shared" si="208"/>
        <v>937500</v>
      </c>
      <c r="AI194" s="222">
        <f t="shared" si="193"/>
        <v>1875000</v>
      </c>
      <c r="AJ194" s="298" t="s">
        <v>383</v>
      </c>
      <c r="AK194" s="222">
        <f t="shared" si="209"/>
        <v>2500000</v>
      </c>
      <c r="AL194" s="229">
        <f t="shared" si="210"/>
        <v>1562500</v>
      </c>
      <c r="AM194" s="222">
        <f t="shared" si="211"/>
        <v>0</v>
      </c>
      <c r="AN194" s="292" t="str">
        <f t="shared" si="212"/>
        <v>25/10/2015</v>
      </c>
      <c r="AP194" s="229">
        <v>2500000</v>
      </c>
      <c r="AQ194" s="280">
        <v>0.25</v>
      </c>
      <c r="AR194" s="229">
        <f t="shared" si="213"/>
        <v>625000</v>
      </c>
      <c r="AS194" s="229">
        <f t="shared" si="214"/>
        <v>2187500</v>
      </c>
      <c r="AT194" s="229">
        <f t="shared" si="215"/>
        <v>312500</v>
      </c>
      <c r="AV194" s="298" t="s">
        <v>383</v>
      </c>
      <c r="AW194" s="229">
        <v>2500000</v>
      </c>
      <c r="AX194" s="280">
        <v>0.25</v>
      </c>
      <c r="AY194" s="229">
        <f t="shared" si="216"/>
        <v>625000</v>
      </c>
      <c r="AZ194" s="229">
        <f t="shared" si="217"/>
        <v>2812500</v>
      </c>
      <c r="BA194" s="229">
        <f t="shared" si="218"/>
        <v>-312500</v>
      </c>
      <c r="BC194" s="298" t="s">
        <v>383</v>
      </c>
      <c r="BD194" s="229">
        <v>2500000</v>
      </c>
      <c r="BE194" s="280">
        <v>0</v>
      </c>
      <c r="BF194" s="229">
        <f t="shared" si="219"/>
        <v>0</v>
      </c>
      <c r="BG194" s="229">
        <f t="shared" si="220"/>
        <v>2812500</v>
      </c>
      <c r="BH194" s="229">
        <f t="shared" si="221"/>
        <v>-312500</v>
      </c>
      <c r="BJ194" s="229">
        <v>2500000</v>
      </c>
      <c r="BK194" s="280">
        <v>0</v>
      </c>
      <c r="BL194" s="229">
        <f t="shared" si="222"/>
        <v>0</v>
      </c>
      <c r="BM194" s="229">
        <f t="shared" si="223"/>
        <v>0</v>
      </c>
      <c r="BN194" s="229">
        <f t="shared" si="224"/>
        <v>2500000</v>
      </c>
    </row>
    <row r="195" spans="1:66">
      <c r="A195" s="253"/>
      <c r="B195" s="253">
        <v>52</v>
      </c>
      <c r="C195" s="253" t="s">
        <v>384</v>
      </c>
      <c r="D195" s="298">
        <v>42190</v>
      </c>
      <c r="E195" s="256">
        <v>1</v>
      </c>
      <c r="F195" s="237" t="s">
        <v>275</v>
      </c>
      <c r="G195" s="257">
        <v>12300000</v>
      </c>
      <c r="H195" s="257"/>
      <c r="I195" s="264"/>
      <c r="J195" s="257">
        <f t="shared" si="181"/>
        <v>12300000</v>
      </c>
      <c r="K195" s="257">
        <f t="shared" si="194"/>
        <v>12300000</v>
      </c>
      <c r="L195" s="263">
        <v>0.125</v>
      </c>
      <c r="M195" s="256">
        <f t="shared" si="195"/>
        <v>0</v>
      </c>
      <c r="N195" s="264"/>
      <c r="O195" s="257">
        <f t="shared" si="182"/>
        <v>12300000</v>
      </c>
      <c r="P195" s="256">
        <f t="shared" si="183"/>
        <v>0</v>
      </c>
      <c r="R195" s="222">
        <f t="shared" si="196"/>
        <v>12300000</v>
      </c>
      <c r="S195" s="222">
        <f t="shared" si="197"/>
        <v>1537500</v>
      </c>
      <c r="T195" s="222">
        <f t="shared" si="198"/>
        <v>12300000</v>
      </c>
      <c r="U195" s="222">
        <f t="shared" si="225"/>
        <v>0</v>
      </c>
      <c r="V195" s="222">
        <f t="shared" si="199"/>
        <v>12300000</v>
      </c>
      <c r="W195" s="222">
        <f t="shared" si="200"/>
        <v>1537500</v>
      </c>
      <c r="X195" s="222">
        <f t="shared" si="201"/>
        <v>10762500</v>
      </c>
      <c r="Y195" s="222">
        <f t="shared" si="226"/>
        <v>1537500</v>
      </c>
      <c r="Z195" s="222">
        <f t="shared" si="202"/>
        <v>12300000</v>
      </c>
      <c r="AA195" s="222">
        <f t="shared" si="203"/>
        <v>1537500</v>
      </c>
      <c r="AB195" s="222">
        <f t="shared" si="204"/>
        <v>9225000</v>
      </c>
      <c r="AC195" s="222">
        <f t="shared" si="227"/>
        <v>3075000</v>
      </c>
      <c r="AD195" s="222">
        <f t="shared" si="205"/>
        <v>12300000</v>
      </c>
      <c r="AE195" s="222">
        <v>6150000</v>
      </c>
      <c r="AF195" s="222">
        <f t="shared" si="206"/>
        <v>1537500</v>
      </c>
      <c r="AG195" s="222">
        <f t="shared" si="207"/>
        <v>7687500</v>
      </c>
      <c r="AH195" s="222">
        <f t="shared" si="208"/>
        <v>4612500</v>
      </c>
      <c r="AI195" s="222">
        <f t="shared" si="193"/>
        <v>9225000</v>
      </c>
      <c r="AJ195" s="298">
        <v>42190</v>
      </c>
      <c r="AK195" s="222">
        <f t="shared" si="209"/>
        <v>12300000</v>
      </c>
      <c r="AL195" s="229">
        <f t="shared" si="210"/>
        <v>7687500</v>
      </c>
      <c r="AM195" s="222">
        <f t="shared" si="211"/>
        <v>0</v>
      </c>
      <c r="AN195" s="292">
        <f t="shared" si="212"/>
        <v>42190</v>
      </c>
      <c r="AP195" s="229">
        <v>12300000</v>
      </c>
      <c r="AQ195" s="280">
        <v>0.25</v>
      </c>
      <c r="AR195" s="229">
        <f t="shared" si="213"/>
        <v>3075000</v>
      </c>
      <c r="AS195" s="229">
        <f t="shared" si="214"/>
        <v>10762500</v>
      </c>
      <c r="AT195" s="229">
        <f t="shared" si="215"/>
        <v>1537500</v>
      </c>
      <c r="AV195" s="298">
        <v>42190</v>
      </c>
      <c r="AW195" s="229">
        <v>12300000</v>
      </c>
      <c r="AX195" s="280">
        <v>0.25</v>
      </c>
      <c r="AY195" s="229">
        <f t="shared" si="216"/>
        <v>3075000</v>
      </c>
      <c r="AZ195" s="229">
        <f t="shared" si="217"/>
        <v>13837500</v>
      </c>
      <c r="BA195" s="229">
        <f t="shared" si="218"/>
        <v>-1537500</v>
      </c>
      <c r="BC195" s="298">
        <v>42190</v>
      </c>
      <c r="BD195" s="229">
        <v>12300000</v>
      </c>
      <c r="BE195" s="280">
        <v>0</v>
      </c>
      <c r="BF195" s="229">
        <f t="shared" si="219"/>
        <v>0</v>
      </c>
      <c r="BG195" s="229">
        <f t="shared" si="220"/>
        <v>13837500</v>
      </c>
      <c r="BH195" s="229">
        <f t="shared" si="221"/>
        <v>-1537500</v>
      </c>
      <c r="BJ195" s="229">
        <v>12300000</v>
      </c>
      <c r="BK195" s="280">
        <v>0</v>
      </c>
      <c r="BL195" s="229">
        <f t="shared" si="222"/>
        <v>0</v>
      </c>
      <c r="BM195" s="229">
        <f t="shared" si="223"/>
        <v>0</v>
      </c>
      <c r="BN195" s="229">
        <f t="shared" si="224"/>
        <v>12300000</v>
      </c>
    </row>
    <row r="196" spans="1:66">
      <c r="A196" s="253"/>
      <c r="B196" s="253">
        <v>53</v>
      </c>
      <c r="C196" s="253" t="s">
        <v>385</v>
      </c>
      <c r="D196" s="298">
        <v>42190</v>
      </c>
      <c r="E196" s="256">
        <v>7</v>
      </c>
      <c r="F196" s="237" t="s">
        <v>275</v>
      </c>
      <c r="G196" s="257">
        <v>68600000</v>
      </c>
      <c r="H196" s="257"/>
      <c r="I196" s="264"/>
      <c r="J196" s="257">
        <f t="shared" si="181"/>
        <v>68600000</v>
      </c>
      <c r="K196" s="257">
        <f t="shared" si="194"/>
        <v>68600000</v>
      </c>
      <c r="L196" s="263">
        <v>0.125</v>
      </c>
      <c r="M196" s="256">
        <f t="shared" si="195"/>
        <v>0</v>
      </c>
      <c r="N196" s="264"/>
      <c r="O196" s="257">
        <f t="shared" si="182"/>
        <v>68600000</v>
      </c>
      <c r="P196" s="256">
        <f t="shared" si="183"/>
        <v>0</v>
      </c>
      <c r="R196" s="222">
        <f t="shared" si="196"/>
        <v>68600000</v>
      </c>
      <c r="S196" s="222">
        <f t="shared" si="197"/>
        <v>8575000</v>
      </c>
      <c r="T196" s="222">
        <f t="shared" si="198"/>
        <v>68600000</v>
      </c>
      <c r="U196" s="222">
        <f t="shared" si="225"/>
        <v>0</v>
      </c>
      <c r="V196" s="222">
        <f t="shared" si="199"/>
        <v>68600000</v>
      </c>
      <c r="W196" s="222">
        <f t="shared" si="200"/>
        <v>8575000</v>
      </c>
      <c r="X196" s="222">
        <f t="shared" si="201"/>
        <v>60025000</v>
      </c>
      <c r="Y196" s="222">
        <f t="shared" si="226"/>
        <v>8575000</v>
      </c>
      <c r="Z196" s="222">
        <f t="shared" si="202"/>
        <v>68600000</v>
      </c>
      <c r="AA196" s="222">
        <f t="shared" si="203"/>
        <v>8575000</v>
      </c>
      <c r="AB196" s="222">
        <f t="shared" si="204"/>
        <v>51450000</v>
      </c>
      <c r="AC196" s="222">
        <f t="shared" si="227"/>
        <v>17150000</v>
      </c>
      <c r="AD196" s="222">
        <f t="shared" si="205"/>
        <v>68600000</v>
      </c>
      <c r="AE196" s="222">
        <v>34300000</v>
      </c>
      <c r="AF196" s="222">
        <f t="shared" si="206"/>
        <v>8575000</v>
      </c>
      <c r="AG196" s="222">
        <f t="shared" si="207"/>
        <v>42875000</v>
      </c>
      <c r="AH196" s="222">
        <f t="shared" si="208"/>
        <v>25725000</v>
      </c>
      <c r="AI196" s="222">
        <f t="shared" si="193"/>
        <v>51450000</v>
      </c>
      <c r="AJ196" s="298">
        <v>42190</v>
      </c>
      <c r="AK196" s="222">
        <f t="shared" si="209"/>
        <v>68600000</v>
      </c>
      <c r="AL196" s="229">
        <f t="shared" si="210"/>
        <v>42875000</v>
      </c>
      <c r="AM196" s="222">
        <f t="shared" si="211"/>
        <v>0</v>
      </c>
      <c r="AN196" s="292">
        <f t="shared" si="212"/>
        <v>42190</v>
      </c>
      <c r="AP196" s="229">
        <v>68600000</v>
      </c>
      <c r="AQ196" s="280">
        <v>0.25</v>
      </c>
      <c r="AR196" s="229">
        <f t="shared" si="213"/>
        <v>17150000</v>
      </c>
      <c r="AS196" s="229">
        <f t="shared" si="214"/>
        <v>60025000</v>
      </c>
      <c r="AT196" s="229">
        <f t="shared" si="215"/>
        <v>8575000</v>
      </c>
      <c r="AV196" s="298">
        <v>42190</v>
      </c>
      <c r="AW196" s="229">
        <v>68600000</v>
      </c>
      <c r="AX196" s="280">
        <v>0.25</v>
      </c>
      <c r="AY196" s="229">
        <f t="shared" si="216"/>
        <v>17150000</v>
      </c>
      <c r="AZ196" s="229">
        <f t="shared" si="217"/>
        <v>77175000</v>
      </c>
      <c r="BA196" s="229">
        <f t="shared" si="218"/>
        <v>-8575000</v>
      </c>
      <c r="BC196" s="298">
        <v>42190</v>
      </c>
      <c r="BD196" s="229">
        <v>68600000</v>
      </c>
      <c r="BE196" s="280">
        <v>0</v>
      </c>
      <c r="BF196" s="229">
        <f t="shared" si="219"/>
        <v>0</v>
      </c>
      <c r="BG196" s="229">
        <f t="shared" si="220"/>
        <v>77175000</v>
      </c>
      <c r="BH196" s="229">
        <f t="shared" si="221"/>
        <v>-8575000</v>
      </c>
      <c r="BJ196" s="229">
        <v>68600000</v>
      </c>
      <c r="BK196" s="280">
        <v>0</v>
      </c>
      <c r="BL196" s="229">
        <f t="shared" si="222"/>
        <v>0</v>
      </c>
      <c r="BM196" s="229">
        <f t="shared" si="223"/>
        <v>0</v>
      </c>
      <c r="BN196" s="229">
        <f t="shared" si="224"/>
        <v>68600000</v>
      </c>
    </row>
    <row r="197" spans="1:66">
      <c r="A197" s="253"/>
      <c r="B197" s="253">
        <v>54</v>
      </c>
      <c r="C197" s="253" t="s">
        <v>386</v>
      </c>
      <c r="D197" s="298">
        <v>42190</v>
      </c>
      <c r="E197" s="256">
        <v>4</v>
      </c>
      <c r="F197" s="237" t="s">
        <v>275</v>
      </c>
      <c r="G197" s="257">
        <v>10500000</v>
      </c>
      <c r="H197" s="257"/>
      <c r="I197" s="264"/>
      <c r="J197" s="257">
        <f t="shared" si="181"/>
        <v>10500000</v>
      </c>
      <c r="K197" s="257">
        <f t="shared" si="194"/>
        <v>10500000</v>
      </c>
      <c r="L197" s="263">
        <v>0.125</v>
      </c>
      <c r="M197" s="256">
        <f t="shared" si="195"/>
        <v>0</v>
      </c>
      <c r="N197" s="264"/>
      <c r="O197" s="257">
        <f t="shared" si="182"/>
        <v>10500000</v>
      </c>
      <c r="P197" s="256">
        <f t="shared" si="183"/>
        <v>0</v>
      </c>
      <c r="R197" s="222">
        <f t="shared" si="196"/>
        <v>10500000</v>
      </c>
      <c r="S197" s="222">
        <f t="shared" si="197"/>
        <v>1312500</v>
      </c>
      <c r="T197" s="222">
        <f t="shared" si="198"/>
        <v>10500000</v>
      </c>
      <c r="U197" s="222">
        <f t="shared" si="225"/>
        <v>0</v>
      </c>
      <c r="V197" s="222">
        <f t="shared" si="199"/>
        <v>10500000</v>
      </c>
      <c r="W197" s="222">
        <f t="shared" si="200"/>
        <v>1312500</v>
      </c>
      <c r="X197" s="222">
        <f t="shared" si="201"/>
        <v>9187500</v>
      </c>
      <c r="Y197" s="222">
        <f t="shared" si="226"/>
        <v>1312500</v>
      </c>
      <c r="Z197" s="222">
        <f t="shared" si="202"/>
        <v>10500000</v>
      </c>
      <c r="AA197" s="222">
        <f t="shared" si="203"/>
        <v>1312500</v>
      </c>
      <c r="AB197" s="222">
        <f t="shared" si="204"/>
        <v>7875000</v>
      </c>
      <c r="AC197" s="222">
        <f t="shared" si="227"/>
        <v>2625000</v>
      </c>
      <c r="AD197" s="222">
        <f t="shared" si="205"/>
        <v>10500000</v>
      </c>
      <c r="AE197" s="222">
        <v>5250000</v>
      </c>
      <c r="AF197" s="222">
        <f t="shared" si="206"/>
        <v>1312500</v>
      </c>
      <c r="AG197" s="222">
        <f t="shared" si="207"/>
        <v>6562500</v>
      </c>
      <c r="AH197" s="222">
        <f t="shared" si="208"/>
        <v>3937500</v>
      </c>
      <c r="AI197" s="222">
        <f t="shared" si="193"/>
        <v>7875000</v>
      </c>
      <c r="AJ197" s="298">
        <v>42190</v>
      </c>
      <c r="AK197" s="222">
        <f t="shared" si="209"/>
        <v>10500000</v>
      </c>
      <c r="AL197" s="229">
        <f t="shared" si="210"/>
        <v>6562500</v>
      </c>
      <c r="AM197" s="222">
        <f t="shared" si="211"/>
        <v>0</v>
      </c>
      <c r="AN197" s="292">
        <f t="shared" si="212"/>
        <v>42190</v>
      </c>
      <c r="AP197" s="229">
        <v>10500000</v>
      </c>
      <c r="AQ197" s="280">
        <v>0.25</v>
      </c>
      <c r="AR197" s="229">
        <f t="shared" si="213"/>
        <v>2625000</v>
      </c>
      <c r="AS197" s="229">
        <f t="shared" si="214"/>
        <v>9187500</v>
      </c>
      <c r="AT197" s="229">
        <f t="shared" si="215"/>
        <v>1312500</v>
      </c>
      <c r="AV197" s="298">
        <v>42190</v>
      </c>
      <c r="AW197" s="229">
        <v>10500000</v>
      </c>
      <c r="AX197" s="280">
        <v>0.25</v>
      </c>
      <c r="AY197" s="229">
        <f t="shared" si="216"/>
        <v>2625000</v>
      </c>
      <c r="AZ197" s="229">
        <f t="shared" si="217"/>
        <v>11812500</v>
      </c>
      <c r="BA197" s="229">
        <f t="shared" si="218"/>
        <v>-1312500</v>
      </c>
      <c r="BC197" s="298">
        <v>42190</v>
      </c>
      <c r="BD197" s="229">
        <v>10500000</v>
      </c>
      <c r="BE197" s="280">
        <v>0</v>
      </c>
      <c r="BF197" s="229">
        <f t="shared" si="219"/>
        <v>0</v>
      </c>
      <c r="BG197" s="229">
        <f t="shared" si="220"/>
        <v>11812500</v>
      </c>
      <c r="BH197" s="229">
        <f t="shared" si="221"/>
        <v>-1312500</v>
      </c>
      <c r="BJ197" s="229">
        <v>10500000</v>
      </c>
      <c r="BK197" s="280">
        <v>0</v>
      </c>
      <c r="BL197" s="229">
        <f t="shared" si="222"/>
        <v>0</v>
      </c>
      <c r="BM197" s="229">
        <f t="shared" si="223"/>
        <v>0</v>
      </c>
      <c r="BN197" s="229">
        <f t="shared" si="224"/>
        <v>10500000</v>
      </c>
    </row>
    <row r="198" spans="1:66">
      <c r="A198" s="253"/>
      <c r="B198" s="253">
        <v>55</v>
      </c>
      <c r="C198" s="253" t="s">
        <v>387</v>
      </c>
      <c r="D198" s="298">
        <v>42341</v>
      </c>
      <c r="E198" s="256">
        <v>3</v>
      </c>
      <c r="F198" s="237" t="s">
        <v>275</v>
      </c>
      <c r="G198" s="257">
        <v>7875000</v>
      </c>
      <c r="H198" s="257"/>
      <c r="I198" s="264"/>
      <c r="J198" s="257">
        <f t="shared" si="181"/>
        <v>7875000</v>
      </c>
      <c r="K198" s="257">
        <f t="shared" si="194"/>
        <v>7875000</v>
      </c>
      <c r="L198" s="263">
        <v>0.125</v>
      </c>
      <c r="M198" s="256">
        <f t="shared" si="195"/>
        <v>0</v>
      </c>
      <c r="N198" s="264"/>
      <c r="O198" s="257">
        <f t="shared" si="182"/>
        <v>7875000</v>
      </c>
      <c r="P198" s="256">
        <f t="shared" si="183"/>
        <v>0</v>
      </c>
      <c r="R198" s="222">
        <f t="shared" si="196"/>
        <v>7875000</v>
      </c>
      <c r="S198" s="222">
        <f t="shared" si="197"/>
        <v>984375</v>
      </c>
      <c r="T198" s="222">
        <f t="shared" si="198"/>
        <v>7875000</v>
      </c>
      <c r="U198" s="222">
        <f t="shared" si="225"/>
        <v>0</v>
      </c>
      <c r="V198" s="222">
        <f t="shared" si="199"/>
        <v>7875000</v>
      </c>
      <c r="W198" s="222">
        <f t="shared" si="200"/>
        <v>984375</v>
      </c>
      <c r="X198" s="222">
        <f t="shared" si="201"/>
        <v>6890625</v>
      </c>
      <c r="Y198" s="222">
        <f t="shared" si="226"/>
        <v>984375</v>
      </c>
      <c r="Z198" s="222">
        <f t="shared" si="202"/>
        <v>7875000</v>
      </c>
      <c r="AA198" s="222">
        <f t="shared" si="203"/>
        <v>984375</v>
      </c>
      <c r="AB198" s="222">
        <f t="shared" si="204"/>
        <v>5906250</v>
      </c>
      <c r="AC198" s="222">
        <f t="shared" si="227"/>
        <v>1968750</v>
      </c>
      <c r="AD198" s="222">
        <f t="shared" si="205"/>
        <v>7875000</v>
      </c>
      <c r="AE198" s="222">
        <v>3937500</v>
      </c>
      <c r="AF198" s="222">
        <f t="shared" si="206"/>
        <v>984375</v>
      </c>
      <c r="AG198" s="222">
        <f t="shared" si="207"/>
        <v>4921875</v>
      </c>
      <c r="AH198" s="222">
        <f t="shared" si="208"/>
        <v>2953125</v>
      </c>
      <c r="AI198" s="222">
        <f t="shared" si="193"/>
        <v>5906250</v>
      </c>
      <c r="AJ198" s="298">
        <v>42341</v>
      </c>
      <c r="AK198" s="222">
        <f t="shared" si="209"/>
        <v>7875000</v>
      </c>
      <c r="AL198" s="229">
        <f t="shared" si="210"/>
        <v>4921875</v>
      </c>
      <c r="AM198" s="222">
        <f t="shared" si="211"/>
        <v>0</v>
      </c>
      <c r="AN198" s="292">
        <f t="shared" si="212"/>
        <v>42341</v>
      </c>
      <c r="AP198" s="229">
        <v>7875000</v>
      </c>
      <c r="AQ198" s="280">
        <v>0.25</v>
      </c>
      <c r="AR198" s="229">
        <f t="shared" si="213"/>
        <v>1968750</v>
      </c>
      <c r="AS198" s="229">
        <f t="shared" si="214"/>
        <v>6890625</v>
      </c>
      <c r="AT198" s="229">
        <f t="shared" si="215"/>
        <v>984375</v>
      </c>
      <c r="AV198" s="298">
        <v>42341</v>
      </c>
      <c r="AW198" s="229">
        <v>7875000</v>
      </c>
      <c r="AX198" s="280">
        <v>0.25</v>
      </c>
      <c r="AY198" s="229">
        <f t="shared" si="216"/>
        <v>1968750</v>
      </c>
      <c r="AZ198" s="229">
        <f t="shared" si="217"/>
        <v>8859375</v>
      </c>
      <c r="BA198" s="229">
        <f t="shared" si="218"/>
        <v>-984375</v>
      </c>
      <c r="BC198" s="298">
        <v>42341</v>
      </c>
      <c r="BD198" s="229">
        <v>7875000</v>
      </c>
      <c r="BE198" s="280">
        <v>0</v>
      </c>
      <c r="BF198" s="229">
        <f t="shared" si="219"/>
        <v>0</v>
      </c>
      <c r="BG198" s="229">
        <f t="shared" si="220"/>
        <v>8859375</v>
      </c>
      <c r="BH198" s="229">
        <f t="shared" si="221"/>
        <v>-984375</v>
      </c>
      <c r="BJ198" s="229">
        <v>7875000</v>
      </c>
      <c r="BK198" s="280">
        <v>0</v>
      </c>
      <c r="BL198" s="229">
        <f t="shared" si="222"/>
        <v>0</v>
      </c>
      <c r="BM198" s="229">
        <f t="shared" si="223"/>
        <v>0</v>
      </c>
      <c r="BN198" s="229">
        <f t="shared" si="224"/>
        <v>7875000</v>
      </c>
    </row>
    <row r="199" spans="1:66">
      <c r="A199" s="253"/>
      <c r="B199" s="253">
        <v>56</v>
      </c>
      <c r="C199" s="253" t="s">
        <v>388</v>
      </c>
      <c r="D199" s="298">
        <v>42005</v>
      </c>
      <c r="E199" s="256">
        <v>30</v>
      </c>
      <c r="F199" s="237" t="s">
        <v>275</v>
      </c>
      <c r="G199" s="257">
        <v>54000000</v>
      </c>
      <c r="H199" s="257"/>
      <c r="I199" s="264"/>
      <c r="J199" s="257">
        <f t="shared" si="181"/>
        <v>54000000</v>
      </c>
      <c r="K199" s="257">
        <f t="shared" si="194"/>
        <v>54000000</v>
      </c>
      <c r="L199" s="263">
        <v>0.125</v>
      </c>
      <c r="M199" s="256">
        <f t="shared" si="195"/>
        <v>0</v>
      </c>
      <c r="N199" s="264"/>
      <c r="O199" s="257">
        <f t="shared" si="182"/>
        <v>54000000</v>
      </c>
      <c r="P199" s="256">
        <f t="shared" si="183"/>
        <v>0</v>
      </c>
      <c r="R199" s="222">
        <f t="shared" si="196"/>
        <v>54000000</v>
      </c>
      <c r="S199" s="222">
        <f t="shared" si="197"/>
        <v>6750000</v>
      </c>
      <c r="T199" s="222">
        <f t="shared" si="198"/>
        <v>54000000</v>
      </c>
      <c r="U199" s="222">
        <f t="shared" si="225"/>
        <v>0</v>
      </c>
      <c r="V199" s="222">
        <f t="shared" si="199"/>
        <v>54000000</v>
      </c>
      <c r="W199" s="222">
        <f t="shared" si="200"/>
        <v>6750000</v>
      </c>
      <c r="X199" s="222">
        <f t="shared" si="201"/>
        <v>47250000</v>
      </c>
      <c r="Y199" s="222">
        <f t="shared" si="226"/>
        <v>6750000</v>
      </c>
      <c r="Z199" s="222">
        <f t="shared" si="202"/>
        <v>54000000</v>
      </c>
      <c r="AA199" s="222">
        <f t="shared" si="203"/>
        <v>6750000</v>
      </c>
      <c r="AB199" s="222">
        <f t="shared" si="204"/>
        <v>40500000</v>
      </c>
      <c r="AC199" s="222">
        <f t="shared" si="227"/>
        <v>13500000</v>
      </c>
      <c r="AD199" s="222">
        <f t="shared" si="205"/>
        <v>54000000</v>
      </c>
      <c r="AE199" s="222">
        <v>27000000</v>
      </c>
      <c r="AF199" s="222">
        <f t="shared" si="206"/>
        <v>6750000</v>
      </c>
      <c r="AG199" s="222">
        <f t="shared" si="207"/>
        <v>33750000</v>
      </c>
      <c r="AH199" s="222">
        <f t="shared" si="208"/>
        <v>20250000</v>
      </c>
      <c r="AI199" s="222">
        <f t="shared" si="193"/>
        <v>40500000</v>
      </c>
      <c r="AJ199" s="298">
        <v>42005</v>
      </c>
      <c r="AK199" s="222">
        <f t="shared" si="209"/>
        <v>54000000</v>
      </c>
      <c r="AL199" s="229">
        <f t="shared" si="210"/>
        <v>33750000</v>
      </c>
      <c r="AM199" s="222">
        <f t="shared" si="211"/>
        <v>0</v>
      </c>
      <c r="AN199" s="292">
        <f t="shared" si="212"/>
        <v>42005</v>
      </c>
      <c r="AP199" s="229">
        <v>54000000</v>
      </c>
      <c r="AQ199" s="280">
        <v>0.25</v>
      </c>
      <c r="AR199" s="229">
        <f t="shared" si="213"/>
        <v>13500000</v>
      </c>
      <c r="AS199" s="229">
        <f t="shared" si="214"/>
        <v>47250000</v>
      </c>
      <c r="AT199" s="229">
        <f t="shared" si="215"/>
        <v>6750000</v>
      </c>
      <c r="AV199" s="298">
        <v>42005</v>
      </c>
      <c r="AW199" s="229">
        <v>54000000</v>
      </c>
      <c r="AX199" s="280">
        <v>0.25</v>
      </c>
      <c r="AY199" s="229">
        <f t="shared" si="216"/>
        <v>13500000</v>
      </c>
      <c r="AZ199" s="229">
        <f t="shared" si="217"/>
        <v>60750000</v>
      </c>
      <c r="BA199" s="229">
        <f t="shared" si="218"/>
        <v>-6750000</v>
      </c>
      <c r="BC199" s="298">
        <v>42005</v>
      </c>
      <c r="BD199" s="229">
        <v>54000000</v>
      </c>
      <c r="BE199" s="280">
        <v>0</v>
      </c>
      <c r="BF199" s="229">
        <f t="shared" si="219"/>
        <v>0</v>
      </c>
      <c r="BG199" s="229">
        <f t="shared" si="220"/>
        <v>60750000</v>
      </c>
      <c r="BH199" s="229">
        <f t="shared" si="221"/>
        <v>-6750000</v>
      </c>
      <c r="BJ199" s="229">
        <v>54000000</v>
      </c>
      <c r="BK199" s="280">
        <v>0</v>
      </c>
      <c r="BL199" s="229">
        <f t="shared" si="222"/>
        <v>0</v>
      </c>
      <c r="BM199" s="229">
        <f t="shared" si="223"/>
        <v>0</v>
      </c>
      <c r="BN199" s="229">
        <f t="shared" si="224"/>
        <v>54000000</v>
      </c>
    </row>
    <row r="200" spans="1:66">
      <c r="A200" s="253"/>
      <c r="B200" s="253">
        <v>57</v>
      </c>
      <c r="C200" s="253" t="s">
        <v>365</v>
      </c>
      <c r="D200" s="298">
        <v>42005</v>
      </c>
      <c r="E200" s="256">
        <v>10</v>
      </c>
      <c r="F200" s="237" t="s">
        <v>275</v>
      </c>
      <c r="G200" s="257">
        <v>40000000</v>
      </c>
      <c r="H200" s="257"/>
      <c r="I200" s="264"/>
      <c r="J200" s="257">
        <f t="shared" si="181"/>
        <v>40000000</v>
      </c>
      <c r="K200" s="257">
        <f t="shared" si="194"/>
        <v>40000000</v>
      </c>
      <c r="L200" s="263">
        <v>0.125</v>
      </c>
      <c r="M200" s="256">
        <f t="shared" si="195"/>
        <v>0</v>
      </c>
      <c r="N200" s="264"/>
      <c r="O200" s="257">
        <f t="shared" si="182"/>
        <v>40000000</v>
      </c>
      <c r="P200" s="256">
        <f t="shared" si="183"/>
        <v>0</v>
      </c>
      <c r="R200" s="222">
        <f t="shared" si="196"/>
        <v>40000000</v>
      </c>
      <c r="S200" s="222">
        <f t="shared" si="197"/>
        <v>5000000</v>
      </c>
      <c r="T200" s="222">
        <f t="shared" si="198"/>
        <v>40000000</v>
      </c>
      <c r="U200" s="222">
        <f t="shared" si="225"/>
        <v>0</v>
      </c>
      <c r="V200" s="222">
        <f t="shared" si="199"/>
        <v>40000000</v>
      </c>
      <c r="W200" s="222">
        <f t="shared" si="200"/>
        <v>5000000</v>
      </c>
      <c r="X200" s="222">
        <f t="shared" si="201"/>
        <v>35000000</v>
      </c>
      <c r="Y200" s="222">
        <f t="shared" si="226"/>
        <v>5000000</v>
      </c>
      <c r="Z200" s="222">
        <f t="shared" si="202"/>
        <v>40000000</v>
      </c>
      <c r="AA200" s="222">
        <f t="shared" si="203"/>
        <v>5000000</v>
      </c>
      <c r="AB200" s="222">
        <f t="shared" si="204"/>
        <v>30000000</v>
      </c>
      <c r="AC200" s="222">
        <f t="shared" si="227"/>
        <v>10000000</v>
      </c>
      <c r="AD200" s="222">
        <f t="shared" si="205"/>
        <v>40000000</v>
      </c>
      <c r="AE200" s="222">
        <v>20000000</v>
      </c>
      <c r="AF200" s="222">
        <f t="shared" si="206"/>
        <v>5000000</v>
      </c>
      <c r="AG200" s="222">
        <f t="shared" si="207"/>
        <v>25000000</v>
      </c>
      <c r="AH200" s="222">
        <f t="shared" si="208"/>
        <v>15000000</v>
      </c>
      <c r="AI200" s="222">
        <f t="shared" si="193"/>
        <v>30000000</v>
      </c>
      <c r="AJ200" s="298">
        <v>42005</v>
      </c>
      <c r="AK200" s="222">
        <f t="shared" si="209"/>
        <v>40000000</v>
      </c>
      <c r="AL200" s="229">
        <f t="shared" si="210"/>
        <v>25000000</v>
      </c>
      <c r="AM200" s="222">
        <f t="shared" si="211"/>
        <v>0</v>
      </c>
      <c r="AN200" s="292">
        <f t="shared" si="212"/>
        <v>42005</v>
      </c>
      <c r="AP200" s="229">
        <v>40000000</v>
      </c>
      <c r="AQ200" s="280">
        <v>0.125</v>
      </c>
      <c r="AR200" s="229">
        <f t="shared" si="213"/>
        <v>5000000</v>
      </c>
      <c r="AS200" s="229">
        <f t="shared" si="214"/>
        <v>30000000</v>
      </c>
      <c r="AT200" s="229">
        <f t="shared" si="215"/>
        <v>10000000</v>
      </c>
      <c r="AV200" s="298">
        <v>42005</v>
      </c>
      <c r="AW200" s="229">
        <v>40000000</v>
      </c>
      <c r="AX200" s="280">
        <v>0.125</v>
      </c>
      <c r="AY200" s="229">
        <f t="shared" si="216"/>
        <v>5000000</v>
      </c>
      <c r="AZ200" s="229">
        <f t="shared" si="217"/>
        <v>35000000</v>
      </c>
      <c r="BA200" s="229">
        <f t="shared" si="218"/>
        <v>5000000</v>
      </c>
      <c r="BC200" s="298">
        <v>42005</v>
      </c>
      <c r="BD200" s="229">
        <v>40000000</v>
      </c>
      <c r="BE200" s="280">
        <v>0.125</v>
      </c>
      <c r="BF200" s="229">
        <f t="shared" si="219"/>
        <v>5000000</v>
      </c>
      <c r="BG200" s="229">
        <f t="shared" si="220"/>
        <v>40000000</v>
      </c>
      <c r="BH200" s="229">
        <f t="shared" si="221"/>
        <v>0</v>
      </c>
      <c r="BJ200" s="229">
        <v>40000000</v>
      </c>
      <c r="BK200" s="280">
        <v>0.125</v>
      </c>
      <c r="BL200" s="229">
        <f t="shared" si="222"/>
        <v>5000000</v>
      </c>
      <c r="BM200" s="229">
        <f t="shared" si="223"/>
        <v>10000000</v>
      </c>
      <c r="BN200" s="229">
        <f t="shared" si="224"/>
        <v>30000000</v>
      </c>
    </row>
    <row r="201" spans="1:66">
      <c r="A201" s="253"/>
      <c r="B201" s="253">
        <v>58</v>
      </c>
      <c r="C201" s="253" t="s">
        <v>389</v>
      </c>
      <c r="D201" s="298">
        <v>42495</v>
      </c>
      <c r="E201" s="256">
        <v>10</v>
      </c>
      <c r="F201" s="237" t="s">
        <v>275</v>
      </c>
      <c r="G201" s="257">
        <v>120000000</v>
      </c>
      <c r="H201" s="257"/>
      <c r="I201" s="264"/>
      <c r="J201" s="257">
        <f t="shared" ref="J201:J264" si="228">G201+H201-I201</f>
        <v>120000000</v>
      </c>
      <c r="K201" s="257">
        <f t="shared" si="194"/>
        <v>120000000</v>
      </c>
      <c r="L201" s="263">
        <v>0.125</v>
      </c>
      <c r="M201" s="256">
        <f t="shared" si="195"/>
        <v>0</v>
      </c>
      <c r="N201" s="264"/>
      <c r="O201" s="257">
        <f t="shared" ref="O201:O264" si="229">K201+M201</f>
        <v>120000000</v>
      </c>
      <c r="P201" s="256">
        <f t="shared" ref="P201:P264" si="230">J201-O201</f>
        <v>0</v>
      </c>
      <c r="R201" s="222">
        <f t="shared" si="196"/>
        <v>120000000</v>
      </c>
      <c r="S201" s="222">
        <f t="shared" si="197"/>
        <v>15000000</v>
      </c>
      <c r="T201" s="222">
        <f t="shared" si="198"/>
        <v>120000000</v>
      </c>
      <c r="U201" s="222">
        <f t="shared" si="225"/>
        <v>0</v>
      </c>
      <c r="V201" s="222">
        <f t="shared" si="199"/>
        <v>120000000</v>
      </c>
      <c r="W201" s="222">
        <f t="shared" si="200"/>
        <v>15000000</v>
      </c>
      <c r="X201" s="222">
        <f t="shared" si="201"/>
        <v>105000000</v>
      </c>
      <c r="Y201" s="222">
        <f t="shared" si="226"/>
        <v>15000000</v>
      </c>
      <c r="Z201" s="222">
        <f t="shared" si="202"/>
        <v>120000000</v>
      </c>
      <c r="AA201" s="222">
        <f t="shared" si="203"/>
        <v>15000000</v>
      </c>
      <c r="AB201" s="222">
        <f t="shared" si="204"/>
        <v>90000000</v>
      </c>
      <c r="AC201" s="222">
        <f t="shared" si="227"/>
        <v>30000000</v>
      </c>
      <c r="AD201" s="222">
        <f t="shared" si="205"/>
        <v>120000000</v>
      </c>
      <c r="AE201" s="222">
        <v>60000000</v>
      </c>
      <c r="AF201" s="222">
        <f t="shared" si="206"/>
        <v>15000000</v>
      </c>
      <c r="AG201" s="222">
        <f t="shared" si="207"/>
        <v>75000000</v>
      </c>
      <c r="AH201" s="222">
        <f t="shared" si="208"/>
        <v>45000000</v>
      </c>
      <c r="AI201" s="222">
        <f t="shared" si="193"/>
        <v>90000000</v>
      </c>
      <c r="AJ201" s="298">
        <v>42495</v>
      </c>
      <c r="AK201" s="222">
        <f t="shared" si="209"/>
        <v>120000000</v>
      </c>
      <c r="AL201" s="229">
        <f t="shared" si="210"/>
        <v>75000000</v>
      </c>
      <c r="AM201" s="222">
        <f t="shared" si="211"/>
        <v>0</v>
      </c>
      <c r="AN201" s="292">
        <f t="shared" si="212"/>
        <v>42495</v>
      </c>
      <c r="AP201" s="229">
        <v>120000000</v>
      </c>
      <c r="AQ201" s="280">
        <v>0.25</v>
      </c>
      <c r="AR201" s="229">
        <f t="shared" si="213"/>
        <v>30000000</v>
      </c>
      <c r="AS201" s="229">
        <f t="shared" si="214"/>
        <v>105000000</v>
      </c>
      <c r="AT201" s="229">
        <f t="shared" si="215"/>
        <v>15000000</v>
      </c>
      <c r="AV201" s="298">
        <v>42495</v>
      </c>
      <c r="AW201" s="229">
        <v>120000000</v>
      </c>
      <c r="AX201" s="280">
        <v>0.25</v>
      </c>
      <c r="AY201" s="229">
        <f t="shared" si="216"/>
        <v>30000000</v>
      </c>
      <c r="AZ201" s="229">
        <f t="shared" si="217"/>
        <v>135000000</v>
      </c>
      <c r="BA201" s="229">
        <f t="shared" si="218"/>
        <v>-15000000</v>
      </c>
      <c r="BC201" s="298">
        <v>42495</v>
      </c>
      <c r="BD201" s="229">
        <v>120000000</v>
      </c>
      <c r="BE201" s="280">
        <v>0</v>
      </c>
      <c r="BF201" s="229">
        <f t="shared" si="219"/>
        <v>0</v>
      </c>
      <c r="BG201" s="229">
        <f t="shared" si="220"/>
        <v>135000000</v>
      </c>
      <c r="BH201" s="229">
        <f t="shared" si="221"/>
        <v>-15000000</v>
      </c>
      <c r="BJ201" s="229">
        <v>120000000</v>
      </c>
      <c r="BK201" s="280">
        <v>0</v>
      </c>
      <c r="BL201" s="229">
        <f t="shared" si="222"/>
        <v>0</v>
      </c>
      <c r="BM201" s="229">
        <f t="shared" si="223"/>
        <v>0</v>
      </c>
      <c r="BN201" s="229">
        <f t="shared" si="224"/>
        <v>120000000</v>
      </c>
    </row>
    <row r="202" spans="1:66">
      <c r="A202" s="253"/>
      <c r="B202" s="253">
        <v>59</v>
      </c>
      <c r="C202" s="253" t="s">
        <v>390</v>
      </c>
      <c r="D202" s="298">
        <v>42552</v>
      </c>
      <c r="E202" s="256">
        <v>4</v>
      </c>
      <c r="F202" s="237" t="s">
        <v>275</v>
      </c>
      <c r="G202" s="257">
        <v>12000000</v>
      </c>
      <c r="H202" s="257"/>
      <c r="I202" s="264"/>
      <c r="J202" s="257">
        <f t="shared" si="228"/>
        <v>12000000</v>
      </c>
      <c r="K202" s="257">
        <f t="shared" si="194"/>
        <v>12000000</v>
      </c>
      <c r="L202" s="263">
        <v>0.125</v>
      </c>
      <c r="M202" s="256">
        <f t="shared" si="195"/>
        <v>0</v>
      </c>
      <c r="N202" s="264"/>
      <c r="O202" s="257">
        <f t="shared" si="229"/>
        <v>12000000</v>
      </c>
      <c r="P202" s="256">
        <f t="shared" si="230"/>
        <v>0</v>
      </c>
      <c r="R202" s="222">
        <f t="shared" si="196"/>
        <v>12000000</v>
      </c>
      <c r="S202" s="222">
        <f t="shared" si="197"/>
        <v>1500000</v>
      </c>
      <c r="T202" s="222">
        <f t="shared" si="198"/>
        <v>12000000</v>
      </c>
      <c r="U202" s="222">
        <f t="shared" si="225"/>
        <v>0</v>
      </c>
      <c r="V202" s="222">
        <f t="shared" si="199"/>
        <v>12000000</v>
      </c>
      <c r="W202" s="222">
        <f t="shared" si="200"/>
        <v>1500000</v>
      </c>
      <c r="X202" s="222">
        <f t="shared" si="201"/>
        <v>10500000</v>
      </c>
      <c r="Y202" s="222">
        <f t="shared" si="226"/>
        <v>1500000</v>
      </c>
      <c r="Z202" s="222">
        <f t="shared" si="202"/>
        <v>12000000</v>
      </c>
      <c r="AA202" s="222">
        <f t="shared" si="203"/>
        <v>1500000</v>
      </c>
      <c r="AB202" s="222">
        <f t="shared" si="204"/>
        <v>9000000</v>
      </c>
      <c r="AC202" s="222">
        <f t="shared" si="227"/>
        <v>3000000</v>
      </c>
      <c r="AD202" s="222">
        <f t="shared" si="205"/>
        <v>12000000</v>
      </c>
      <c r="AE202" s="222">
        <v>6000000</v>
      </c>
      <c r="AF202" s="222">
        <f t="shared" si="206"/>
        <v>1500000</v>
      </c>
      <c r="AG202" s="222">
        <f t="shared" si="207"/>
        <v>7500000</v>
      </c>
      <c r="AH202" s="222">
        <f t="shared" si="208"/>
        <v>4500000</v>
      </c>
      <c r="AI202" s="222">
        <f t="shared" si="193"/>
        <v>9000000</v>
      </c>
      <c r="AJ202" s="298">
        <v>42552</v>
      </c>
      <c r="AK202" s="222">
        <f t="shared" si="209"/>
        <v>12000000</v>
      </c>
      <c r="AL202" s="229">
        <f t="shared" si="210"/>
        <v>7500000</v>
      </c>
      <c r="AM202" s="222">
        <f t="shared" si="211"/>
        <v>0</v>
      </c>
      <c r="AN202" s="292">
        <f t="shared" si="212"/>
        <v>42552</v>
      </c>
      <c r="AP202" s="229">
        <v>12000000</v>
      </c>
      <c r="AQ202" s="280">
        <v>0.125</v>
      </c>
      <c r="AR202" s="229">
        <f t="shared" si="213"/>
        <v>1500000</v>
      </c>
      <c r="AS202" s="229">
        <f t="shared" si="214"/>
        <v>9000000</v>
      </c>
      <c r="AT202" s="229">
        <f t="shared" si="215"/>
        <v>3000000</v>
      </c>
      <c r="AV202" s="298">
        <v>42552</v>
      </c>
      <c r="AW202" s="229">
        <v>12000000</v>
      </c>
      <c r="AX202" s="280">
        <v>0.125</v>
      </c>
      <c r="AY202" s="229">
        <f t="shared" si="216"/>
        <v>1500000</v>
      </c>
      <c r="AZ202" s="229">
        <f t="shared" si="217"/>
        <v>10500000</v>
      </c>
      <c r="BA202" s="229">
        <f t="shared" si="218"/>
        <v>1500000</v>
      </c>
      <c r="BC202" s="298">
        <v>42552</v>
      </c>
      <c r="BD202" s="229">
        <v>12000000</v>
      </c>
      <c r="BE202" s="280">
        <v>0.125</v>
      </c>
      <c r="BF202" s="229">
        <f t="shared" si="219"/>
        <v>1500000</v>
      </c>
      <c r="BG202" s="229">
        <f t="shared" si="220"/>
        <v>12000000</v>
      </c>
      <c r="BH202" s="229">
        <f t="shared" si="221"/>
        <v>0</v>
      </c>
      <c r="BJ202" s="229">
        <v>12000000</v>
      </c>
      <c r="BK202" s="280">
        <v>0.125</v>
      </c>
      <c r="BL202" s="229">
        <f t="shared" si="222"/>
        <v>1500000</v>
      </c>
      <c r="BM202" s="229">
        <f t="shared" si="223"/>
        <v>3000000</v>
      </c>
      <c r="BN202" s="229">
        <f t="shared" si="224"/>
        <v>9000000</v>
      </c>
    </row>
    <row r="203" spans="1:66" s="287" customFormat="1">
      <c r="A203" s="281"/>
      <c r="B203" s="281">
        <v>60</v>
      </c>
      <c r="C203" s="281" t="s">
        <v>391</v>
      </c>
      <c r="D203" s="299">
        <v>42552</v>
      </c>
      <c r="E203" s="282">
        <v>10</v>
      </c>
      <c r="F203" s="283" t="s">
        <v>275</v>
      </c>
      <c r="G203" s="282">
        <v>80000000</v>
      </c>
      <c r="H203" s="282"/>
      <c r="I203" s="284"/>
      <c r="J203" s="282">
        <f t="shared" si="228"/>
        <v>80000000</v>
      </c>
      <c r="K203" s="282">
        <f t="shared" si="194"/>
        <v>80000000</v>
      </c>
      <c r="L203" s="285">
        <v>0.125</v>
      </c>
      <c r="M203" s="282">
        <f t="shared" si="195"/>
        <v>0</v>
      </c>
      <c r="N203" s="284"/>
      <c r="O203" s="282">
        <f t="shared" si="229"/>
        <v>80000000</v>
      </c>
      <c r="P203" s="282">
        <f t="shared" si="230"/>
        <v>0</v>
      </c>
      <c r="Q203" s="286"/>
      <c r="R203" s="286">
        <f t="shared" si="196"/>
        <v>80000000</v>
      </c>
      <c r="S203" s="286">
        <f t="shared" si="197"/>
        <v>10000000</v>
      </c>
      <c r="T203" s="286">
        <f t="shared" si="198"/>
        <v>80000000</v>
      </c>
      <c r="U203" s="286">
        <f t="shared" si="225"/>
        <v>0</v>
      </c>
      <c r="V203" s="286">
        <f t="shared" si="199"/>
        <v>80000000</v>
      </c>
      <c r="W203" s="286">
        <f t="shared" si="200"/>
        <v>10000000</v>
      </c>
      <c r="X203" s="286">
        <f t="shared" si="201"/>
        <v>70000000</v>
      </c>
      <c r="Y203" s="286">
        <f t="shared" si="226"/>
        <v>10000000</v>
      </c>
      <c r="Z203" s="286">
        <f t="shared" si="202"/>
        <v>80000000</v>
      </c>
      <c r="AA203" s="286">
        <f t="shared" si="203"/>
        <v>10000000</v>
      </c>
      <c r="AB203" s="286">
        <f t="shared" si="204"/>
        <v>60000000</v>
      </c>
      <c r="AC203" s="286">
        <f t="shared" si="227"/>
        <v>20000000</v>
      </c>
      <c r="AD203" s="286">
        <f t="shared" si="205"/>
        <v>80000000</v>
      </c>
      <c r="AE203" s="286">
        <v>40000000</v>
      </c>
      <c r="AF203" s="286">
        <f t="shared" si="206"/>
        <v>10000000</v>
      </c>
      <c r="AG203" s="286">
        <f t="shared" si="207"/>
        <v>50000000</v>
      </c>
      <c r="AH203" s="286">
        <f t="shared" si="208"/>
        <v>30000000</v>
      </c>
      <c r="AI203" s="286">
        <f t="shared" si="193"/>
        <v>60000000</v>
      </c>
      <c r="AJ203" s="299">
        <v>42552</v>
      </c>
      <c r="AK203" s="286">
        <f t="shared" si="209"/>
        <v>80000000</v>
      </c>
      <c r="AL203" s="288">
        <f t="shared" si="210"/>
        <v>50000000</v>
      </c>
      <c r="AM203" s="286">
        <f t="shared" si="211"/>
        <v>0</v>
      </c>
      <c r="AN203" s="295">
        <f t="shared" si="212"/>
        <v>42552</v>
      </c>
      <c r="AP203" s="288">
        <v>80000000</v>
      </c>
      <c r="AQ203" s="289">
        <v>0.25</v>
      </c>
      <c r="AR203" s="229">
        <f t="shared" si="213"/>
        <v>20000000</v>
      </c>
      <c r="AS203" s="229">
        <f t="shared" si="214"/>
        <v>70000000</v>
      </c>
      <c r="AT203" s="229">
        <f t="shared" si="215"/>
        <v>10000000</v>
      </c>
      <c r="AV203" s="299">
        <v>42552</v>
      </c>
      <c r="AW203" s="288">
        <v>80000000</v>
      </c>
      <c r="AX203" s="289">
        <v>0.25</v>
      </c>
      <c r="AY203" s="229">
        <f t="shared" si="216"/>
        <v>20000000</v>
      </c>
      <c r="AZ203" s="229">
        <f t="shared" si="217"/>
        <v>90000000</v>
      </c>
      <c r="BA203" s="229">
        <f t="shared" si="218"/>
        <v>-10000000</v>
      </c>
      <c r="BB203" s="229"/>
      <c r="BC203" s="299">
        <v>42552</v>
      </c>
      <c r="BD203" s="288">
        <v>80000000</v>
      </c>
      <c r="BE203" s="289">
        <v>0</v>
      </c>
      <c r="BF203" s="229">
        <f t="shared" si="219"/>
        <v>0</v>
      </c>
      <c r="BG203" s="229">
        <f t="shared" si="220"/>
        <v>90000000</v>
      </c>
      <c r="BH203" s="229">
        <f t="shared" si="221"/>
        <v>-10000000</v>
      </c>
      <c r="BJ203" s="229">
        <v>80000000</v>
      </c>
      <c r="BK203" s="289">
        <v>0</v>
      </c>
      <c r="BL203" s="229">
        <f t="shared" si="222"/>
        <v>0</v>
      </c>
      <c r="BM203" s="229">
        <f t="shared" si="223"/>
        <v>0</v>
      </c>
      <c r="BN203" s="229">
        <f t="shared" si="224"/>
        <v>80000000</v>
      </c>
    </row>
    <row r="204" spans="1:66">
      <c r="A204" s="253"/>
      <c r="B204" s="253">
        <v>61</v>
      </c>
      <c r="C204" s="253" t="s">
        <v>392</v>
      </c>
      <c r="D204" s="298">
        <v>42552</v>
      </c>
      <c r="E204" s="256">
        <v>13</v>
      </c>
      <c r="F204" s="237" t="s">
        <v>275</v>
      </c>
      <c r="G204" s="257">
        <v>47502360</v>
      </c>
      <c r="H204" s="257"/>
      <c r="I204" s="264"/>
      <c r="J204" s="257">
        <f t="shared" si="228"/>
        <v>47502360</v>
      </c>
      <c r="K204" s="257">
        <f t="shared" si="194"/>
        <v>47502360</v>
      </c>
      <c r="L204" s="263">
        <v>0.125</v>
      </c>
      <c r="M204" s="256">
        <f t="shared" si="195"/>
        <v>0</v>
      </c>
      <c r="N204" s="264"/>
      <c r="O204" s="257">
        <f t="shared" si="229"/>
        <v>47502360</v>
      </c>
      <c r="P204" s="256">
        <f t="shared" si="230"/>
        <v>0</v>
      </c>
      <c r="R204" s="222">
        <f t="shared" si="196"/>
        <v>47502360</v>
      </c>
      <c r="S204" s="222">
        <f t="shared" si="197"/>
        <v>5937795</v>
      </c>
      <c r="T204" s="222">
        <f t="shared" si="198"/>
        <v>47502360</v>
      </c>
      <c r="U204" s="222">
        <f t="shared" si="225"/>
        <v>0</v>
      </c>
      <c r="V204" s="222">
        <f t="shared" si="199"/>
        <v>47502360</v>
      </c>
      <c r="W204" s="222">
        <f t="shared" si="200"/>
        <v>5937795</v>
      </c>
      <c r="X204" s="222">
        <f t="shared" si="201"/>
        <v>41564565</v>
      </c>
      <c r="Y204" s="222">
        <f t="shared" si="226"/>
        <v>5937795</v>
      </c>
      <c r="Z204" s="222">
        <f t="shared" si="202"/>
        <v>47502360</v>
      </c>
      <c r="AA204" s="222">
        <f t="shared" si="203"/>
        <v>5937795</v>
      </c>
      <c r="AB204" s="222">
        <f t="shared" si="204"/>
        <v>35626770</v>
      </c>
      <c r="AC204" s="222">
        <f t="shared" si="227"/>
        <v>11875590</v>
      </c>
      <c r="AD204" s="222">
        <f t="shared" si="205"/>
        <v>47502360</v>
      </c>
      <c r="AE204" s="222">
        <v>23751180</v>
      </c>
      <c r="AF204" s="222">
        <f t="shared" si="206"/>
        <v>5937795</v>
      </c>
      <c r="AG204" s="222">
        <f t="shared" si="207"/>
        <v>29688975</v>
      </c>
      <c r="AH204" s="222">
        <f t="shared" si="208"/>
        <v>17813385</v>
      </c>
      <c r="AI204" s="222">
        <f t="shared" si="193"/>
        <v>35626770</v>
      </c>
      <c r="AJ204" s="298">
        <v>42552</v>
      </c>
      <c r="AK204" s="222">
        <f t="shared" si="209"/>
        <v>47502360</v>
      </c>
      <c r="AL204" s="229">
        <f t="shared" si="210"/>
        <v>29688975</v>
      </c>
      <c r="AM204" s="222">
        <f t="shared" si="211"/>
        <v>0</v>
      </c>
      <c r="AN204" s="292">
        <f t="shared" si="212"/>
        <v>42552</v>
      </c>
      <c r="AP204" s="229">
        <v>47502360</v>
      </c>
      <c r="AQ204" s="280">
        <v>0.125</v>
      </c>
      <c r="AR204" s="229">
        <f t="shared" si="213"/>
        <v>5937795</v>
      </c>
      <c r="AS204" s="229">
        <f t="shared" si="214"/>
        <v>35626770</v>
      </c>
      <c r="AT204" s="229">
        <f t="shared" si="215"/>
        <v>11875590</v>
      </c>
      <c r="AV204" s="298">
        <v>42552</v>
      </c>
      <c r="AW204" s="229">
        <v>47502360</v>
      </c>
      <c r="AX204" s="280">
        <v>0.125</v>
      </c>
      <c r="AY204" s="229">
        <f t="shared" si="216"/>
        <v>5937795</v>
      </c>
      <c r="AZ204" s="229">
        <f t="shared" si="217"/>
        <v>41564565</v>
      </c>
      <c r="BA204" s="229">
        <f t="shared" si="218"/>
        <v>5937795</v>
      </c>
      <c r="BC204" s="298">
        <v>42552</v>
      </c>
      <c r="BD204" s="229">
        <v>47502360</v>
      </c>
      <c r="BE204" s="280">
        <v>0.125</v>
      </c>
      <c r="BF204" s="229">
        <f t="shared" si="219"/>
        <v>5937795</v>
      </c>
      <c r="BG204" s="229">
        <f t="shared" si="220"/>
        <v>47502360</v>
      </c>
      <c r="BH204" s="229">
        <f t="shared" si="221"/>
        <v>0</v>
      </c>
      <c r="BJ204" s="229">
        <v>47502360</v>
      </c>
      <c r="BK204" s="280">
        <v>0.125</v>
      </c>
      <c r="BL204" s="229">
        <f t="shared" si="222"/>
        <v>5937795</v>
      </c>
      <c r="BM204" s="229">
        <f t="shared" si="223"/>
        <v>11875590</v>
      </c>
      <c r="BN204" s="229">
        <f t="shared" si="224"/>
        <v>35626770</v>
      </c>
    </row>
    <row r="205" spans="1:66">
      <c r="A205" s="253"/>
      <c r="B205" s="253">
        <v>62</v>
      </c>
      <c r="C205" s="253" t="s">
        <v>393</v>
      </c>
      <c r="D205" s="298">
        <v>42921</v>
      </c>
      <c r="E205" s="256">
        <v>4</v>
      </c>
      <c r="F205" s="237" t="s">
        <v>275</v>
      </c>
      <c r="G205" s="257">
        <v>2800000</v>
      </c>
      <c r="H205" s="257"/>
      <c r="I205" s="264"/>
      <c r="J205" s="257">
        <f t="shared" si="228"/>
        <v>2800000</v>
      </c>
      <c r="K205" s="257">
        <f t="shared" si="194"/>
        <v>2800000</v>
      </c>
      <c r="L205" s="263">
        <v>0.125</v>
      </c>
      <c r="M205" s="256">
        <f t="shared" si="195"/>
        <v>0</v>
      </c>
      <c r="N205" s="264"/>
      <c r="O205" s="257">
        <f t="shared" si="229"/>
        <v>2800000</v>
      </c>
      <c r="P205" s="256">
        <f t="shared" si="230"/>
        <v>0</v>
      </c>
      <c r="R205" s="222">
        <f t="shared" si="196"/>
        <v>2800000</v>
      </c>
      <c r="S205" s="222">
        <f t="shared" si="197"/>
        <v>350000</v>
      </c>
      <c r="T205" s="222">
        <f t="shared" si="198"/>
        <v>2800000</v>
      </c>
      <c r="U205" s="222">
        <f t="shared" si="225"/>
        <v>0</v>
      </c>
      <c r="V205" s="222">
        <f t="shared" si="199"/>
        <v>2800000</v>
      </c>
      <c r="W205" s="222">
        <f t="shared" si="200"/>
        <v>350000</v>
      </c>
      <c r="X205" s="222">
        <f t="shared" si="201"/>
        <v>2450000</v>
      </c>
      <c r="Y205" s="222">
        <f t="shared" si="226"/>
        <v>350000</v>
      </c>
      <c r="Z205" s="222">
        <f t="shared" si="202"/>
        <v>2800000</v>
      </c>
      <c r="AA205" s="222">
        <f t="shared" si="203"/>
        <v>350000</v>
      </c>
      <c r="AB205" s="222">
        <f t="shared" si="204"/>
        <v>2100000</v>
      </c>
      <c r="AC205" s="222">
        <f t="shared" si="227"/>
        <v>700000</v>
      </c>
      <c r="AD205" s="222">
        <f t="shared" si="205"/>
        <v>2800000</v>
      </c>
      <c r="AE205" s="222">
        <v>1400000</v>
      </c>
      <c r="AF205" s="222">
        <f t="shared" si="206"/>
        <v>350000</v>
      </c>
      <c r="AG205" s="222">
        <f t="shared" si="207"/>
        <v>1750000</v>
      </c>
      <c r="AH205" s="222">
        <f t="shared" si="208"/>
        <v>1050000</v>
      </c>
      <c r="AI205" s="222">
        <f t="shared" si="193"/>
        <v>2100000</v>
      </c>
      <c r="AJ205" s="298">
        <v>42921</v>
      </c>
      <c r="AK205" s="222">
        <f t="shared" si="209"/>
        <v>2800000</v>
      </c>
      <c r="AL205" s="229">
        <f t="shared" si="210"/>
        <v>1750000</v>
      </c>
      <c r="AM205" s="222">
        <f t="shared" si="211"/>
        <v>0</v>
      </c>
      <c r="AN205" s="292">
        <f t="shared" si="212"/>
        <v>42921</v>
      </c>
      <c r="AP205" s="229">
        <v>2800000</v>
      </c>
      <c r="AQ205" s="280">
        <v>0.125</v>
      </c>
      <c r="AR205" s="229">
        <f t="shared" si="213"/>
        <v>350000</v>
      </c>
      <c r="AS205" s="229">
        <f t="shared" si="214"/>
        <v>2100000</v>
      </c>
      <c r="AT205" s="229">
        <f t="shared" si="215"/>
        <v>700000</v>
      </c>
      <c r="AV205" s="298">
        <v>42921</v>
      </c>
      <c r="AW205" s="229">
        <v>2800000</v>
      </c>
      <c r="AX205" s="280">
        <v>0.125</v>
      </c>
      <c r="AY205" s="229">
        <f t="shared" si="216"/>
        <v>350000</v>
      </c>
      <c r="AZ205" s="229">
        <f t="shared" si="217"/>
        <v>2450000</v>
      </c>
      <c r="BA205" s="229">
        <f t="shared" si="218"/>
        <v>350000</v>
      </c>
      <c r="BC205" s="298">
        <v>42921</v>
      </c>
      <c r="BD205" s="229">
        <v>2800000</v>
      </c>
      <c r="BE205" s="280">
        <v>0.125</v>
      </c>
      <c r="BF205" s="229">
        <f t="shared" si="219"/>
        <v>350000</v>
      </c>
      <c r="BG205" s="229">
        <f t="shared" si="220"/>
        <v>2800000</v>
      </c>
      <c r="BH205" s="229">
        <f t="shared" si="221"/>
        <v>0</v>
      </c>
      <c r="BJ205" s="229">
        <v>2800000</v>
      </c>
      <c r="BK205" s="280">
        <v>0.125</v>
      </c>
      <c r="BL205" s="229">
        <f t="shared" si="222"/>
        <v>350000</v>
      </c>
      <c r="BM205" s="229">
        <f t="shared" si="223"/>
        <v>700000</v>
      </c>
      <c r="BN205" s="229">
        <f t="shared" si="224"/>
        <v>2100000</v>
      </c>
    </row>
    <row r="206" spans="1:66">
      <c r="A206" s="253"/>
      <c r="B206" s="253">
        <v>63</v>
      </c>
      <c r="C206" s="253" t="s">
        <v>394</v>
      </c>
      <c r="D206" s="298">
        <v>42921</v>
      </c>
      <c r="E206" s="256">
        <v>6</v>
      </c>
      <c r="F206" s="237" t="s">
        <v>275</v>
      </c>
      <c r="G206" s="257">
        <v>1500000</v>
      </c>
      <c r="H206" s="257"/>
      <c r="I206" s="264"/>
      <c r="J206" s="257">
        <f t="shared" si="228"/>
        <v>1500000</v>
      </c>
      <c r="K206" s="257">
        <f t="shared" si="194"/>
        <v>1500000</v>
      </c>
      <c r="L206" s="263">
        <v>0.125</v>
      </c>
      <c r="M206" s="256">
        <f t="shared" si="195"/>
        <v>0</v>
      </c>
      <c r="N206" s="264"/>
      <c r="O206" s="257">
        <f t="shared" si="229"/>
        <v>1500000</v>
      </c>
      <c r="P206" s="256">
        <f t="shared" si="230"/>
        <v>0</v>
      </c>
      <c r="R206" s="222">
        <f t="shared" si="196"/>
        <v>1500000</v>
      </c>
      <c r="S206" s="222">
        <f t="shared" si="197"/>
        <v>187500</v>
      </c>
      <c r="T206" s="222">
        <f t="shared" si="198"/>
        <v>1500000</v>
      </c>
      <c r="U206" s="222">
        <f t="shared" si="225"/>
        <v>0</v>
      </c>
      <c r="V206" s="222">
        <f t="shared" si="199"/>
        <v>1500000</v>
      </c>
      <c r="W206" s="222">
        <f t="shared" si="200"/>
        <v>187500</v>
      </c>
      <c r="X206" s="222">
        <f t="shared" si="201"/>
        <v>1312500</v>
      </c>
      <c r="Y206" s="222">
        <f t="shared" si="226"/>
        <v>187500</v>
      </c>
      <c r="Z206" s="222">
        <f t="shared" si="202"/>
        <v>1500000</v>
      </c>
      <c r="AA206" s="222">
        <f t="shared" si="203"/>
        <v>187500</v>
      </c>
      <c r="AB206" s="222">
        <f t="shared" si="204"/>
        <v>1125000</v>
      </c>
      <c r="AC206" s="222">
        <f t="shared" si="227"/>
        <v>375000</v>
      </c>
      <c r="AD206" s="222">
        <f t="shared" si="205"/>
        <v>1500000</v>
      </c>
      <c r="AE206" s="222">
        <v>750000</v>
      </c>
      <c r="AF206" s="222">
        <f t="shared" si="206"/>
        <v>187500</v>
      </c>
      <c r="AG206" s="222">
        <f t="shared" si="207"/>
        <v>937500</v>
      </c>
      <c r="AH206" s="222">
        <f t="shared" si="208"/>
        <v>562500</v>
      </c>
      <c r="AI206" s="222">
        <f t="shared" si="193"/>
        <v>1125000</v>
      </c>
      <c r="AJ206" s="298">
        <v>42921</v>
      </c>
      <c r="AK206" s="222">
        <f t="shared" si="209"/>
        <v>1500000</v>
      </c>
      <c r="AL206" s="229">
        <f t="shared" si="210"/>
        <v>937500</v>
      </c>
      <c r="AM206" s="222">
        <f t="shared" si="211"/>
        <v>0</v>
      </c>
      <c r="AN206" s="292">
        <f t="shared" si="212"/>
        <v>42921</v>
      </c>
      <c r="AP206" s="229">
        <v>1500000</v>
      </c>
      <c r="AQ206" s="280">
        <v>0.25</v>
      </c>
      <c r="AR206" s="229">
        <f t="shared" si="213"/>
        <v>375000</v>
      </c>
      <c r="AS206" s="229">
        <f t="shared" si="214"/>
        <v>1312500</v>
      </c>
      <c r="AT206" s="229">
        <f t="shared" si="215"/>
        <v>187500</v>
      </c>
      <c r="AV206" s="298">
        <v>42921</v>
      </c>
      <c r="AW206" s="229">
        <v>1500000</v>
      </c>
      <c r="AX206" s="280">
        <v>0.25</v>
      </c>
      <c r="AY206" s="229">
        <f t="shared" si="216"/>
        <v>375000</v>
      </c>
      <c r="AZ206" s="229">
        <f t="shared" si="217"/>
        <v>1687500</v>
      </c>
      <c r="BA206" s="229">
        <f t="shared" si="218"/>
        <v>-187500</v>
      </c>
      <c r="BC206" s="298">
        <v>42921</v>
      </c>
      <c r="BD206" s="229">
        <v>1500000</v>
      </c>
      <c r="BE206" s="280">
        <v>0.25</v>
      </c>
      <c r="BF206" s="229">
        <f t="shared" si="219"/>
        <v>375000</v>
      </c>
      <c r="BG206" s="229">
        <f t="shared" si="220"/>
        <v>2062500</v>
      </c>
      <c r="BH206" s="229">
        <f t="shared" si="221"/>
        <v>-562500</v>
      </c>
      <c r="BJ206" s="229">
        <v>1500000</v>
      </c>
      <c r="BK206" s="280">
        <v>0</v>
      </c>
      <c r="BL206" s="229">
        <f t="shared" si="222"/>
        <v>0</v>
      </c>
      <c r="BM206" s="229">
        <f t="shared" si="223"/>
        <v>375000</v>
      </c>
      <c r="BN206" s="229">
        <f t="shared" si="224"/>
        <v>1125000</v>
      </c>
    </row>
    <row r="207" spans="1:66">
      <c r="A207" s="253"/>
      <c r="B207" s="253">
        <v>64</v>
      </c>
      <c r="C207" s="253" t="s">
        <v>395</v>
      </c>
      <c r="D207" s="298">
        <v>42940</v>
      </c>
      <c r="E207" s="256">
        <v>1</v>
      </c>
      <c r="F207" s="237" t="s">
        <v>275</v>
      </c>
      <c r="G207" s="257">
        <v>1000000</v>
      </c>
      <c r="H207" s="257"/>
      <c r="I207" s="264"/>
      <c r="J207" s="257">
        <f t="shared" si="228"/>
        <v>1000000</v>
      </c>
      <c r="K207" s="257">
        <f t="shared" si="194"/>
        <v>1000000</v>
      </c>
      <c r="L207" s="263">
        <v>0.125</v>
      </c>
      <c r="M207" s="256">
        <f t="shared" si="195"/>
        <v>0</v>
      </c>
      <c r="N207" s="264"/>
      <c r="O207" s="257">
        <f t="shared" si="229"/>
        <v>1000000</v>
      </c>
      <c r="P207" s="256">
        <f t="shared" si="230"/>
        <v>0</v>
      </c>
      <c r="R207" s="222">
        <f t="shared" si="196"/>
        <v>1000000</v>
      </c>
      <c r="S207" s="222">
        <f t="shared" si="197"/>
        <v>125000</v>
      </c>
      <c r="T207" s="222">
        <f t="shared" si="198"/>
        <v>1000000</v>
      </c>
      <c r="U207" s="222">
        <f t="shared" si="225"/>
        <v>0</v>
      </c>
      <c r="V207" s="222">
        <f t="shared" si="199"/>
        <v>1000000</v>
      </c>
      <c r="W207" s="222">
        <f t="shared" si="200"/>
        <v>125000</v>
      </c>
      <c r="X207" s="222">
        <f t="shared" si="201"/>
        <v>875000</v>
      </c>
      <c r="Y207" s="222">
        <f t="shared" si="226"/>
        <v>125000</v>
      </c>
      <c r="Z207" s="222">
        <f t="shared" si="202"/>
        <v>1000000</v>
      </c>
      <c r="AA207" s="222">
        <f t="shared" si="203"/>
        <v>125000</v>
      </c>
      <c r="AB207" s="222">
        <f t="shared" si="204"/>
        <v>750000</v>
      </c>
      <c r="AC207" s="222">
        <f t="shared" si="227"/>
        <v>250000</v>
      </c>
      <c r="AD207" s="222">
        <f t="shared" si="205"/>
        <v>1000000</v>
      </c>
      <c r="AE207" s="222">
        <v>500000</v>
      </c>
      <c r="AF207" s="222">
        <f t="shared" si="206"/>
        <v>125000</v>
      </c>
      <c r="AG207" s="222">
        <f t="shared" si="207"/>
        <v>625000</v>
      </c>
      <c r="AH207" s="222">
        <f t="shared" si="208"/>
        <v>375000</v>
      </c>
      <c r="AI207" s="222">
        <f t="shared" ref="AI207:AI220" si="231">AB207</f>
        <v>750000</v>
      </c>
      <c r="AJ207" s="298">
        <v>42940</v>
      </c>
      <c r="AK207" s="222">
        <f t="shared" si="209"/>
        <v>1000000</v>
      </c>
      <c r="AL207" s="229">
        <f t="shared" si="210"/>
        <v>625000</v>
      </c>
      <c r="AM207" s="222">
        <f t="shared" si="211"/>
        <v>0</v>
      </c>
      <c r="AN207" s="292">
        <f t="shared" si="212"/>
        <v>42940</v>
      </c>
      <c r="AP207" s="229">
        <v>1000000</v>
      </c>
      <c r="AQ207" s="280">
        <v>0.125</v>
      </c>
      <c r="AR207" s="229">
        <f t="shared" si="213"/>
        <v>125000</v>
      </c>
      <c r="AS207" s="229">
        <f t="shared" si="214"/>
        <v>750000</v>
      </c>
      <c r="AT207" s="229">
        <f t="shared" si="215"/>
        <v>250000</v>
      </c>
      <c r="AV207" s="298">
        <v>42940</v>
      </c>
      <c r="AW207" s="229">
        <v>1000000</v>
      </c>
      <c r="AX207" s="280">
        <v>0.125</v>
      </c>
      <c r="AY207" s="229">
        <f t="shared" si="216"/>
        <v>125000</v>
      </c>
      <c r="AZ207" s="229">
        <f t="shared" si="217"/>
        <v>875000</v>
      </c>
      <c r="BA207" s="229">
        <f t="shared" si="218"/>
        <v>125000</v>
      </c>
      <c r="BC207" s="298">
        <v>42940</v>
      </c>
      <c r="BD207" s="229">
        <v>1000000</v>
      </c>
      <c r="BE207" s="280">
        <v>0.125</v>
      </c>
      <c r="BF207" s="229">
        <f t="shared" si="219"/>
        <v>125000</v>
      </c>
      <c r="BG207" s="229">
        <f t="shared" si="220"/>
        <v>1000000</v>
      </c>
      <c r="BH207" s="229">
        <f t="shared" si="221"/>
        <v>0</v>
      </c>
      <c r="BJ207" s="229">
        <v>1000000</v>
      </c>
      <c r="BK207" s="280">
        <v>0.125</v>
      </c>
      <c r="BL207" s="229">
        <f t="shared" si="222"/>
        <v>125000</v>
      </c>
      <c r="BM207" s="229">
        <f t="shared" si="223"/>
        <v>250000</v>
      </c>
      <c r="BN207" s="229">
        <f t="shared" si="224"/>
        <v>750000</v>
      </c>
    </row>
    <row r="208" spans="1:66">
      <c r="A208" s="253"/>
      <c r="B208" s="253">
        <v>65</v>
      </c>
      <c r="C208" s="253" t="s">
        <v>396</v>
      </c>
      <c r="D208" s="298">
        <v>43028</v>
      </c>
      <c r="E208" s="256">
        <v>1</v>
      </c>
      <c r="F208" s="237" t="s">
        <v>275</v>
      </c>
      <c r="G208" s="257">
        <v>3000000</v>
      </c>
      <c r="H208" s="257"/>
      <c r="I208" s="264"/>
      <c r="J208" s="257">
        <f t="shared" si="228"/>
        <v>3000000</v>
      </c>
      <c r="K208" s="257">
        <f t="shared" ref="K208:K271" si="232">T208</f>
        <v>3000000</v>
      </c>
      <c r="L208" s="263">
        <v>0.125</v>
      </c>
      <c r="M208" s="256">
        <f t="shared" ref="M208:M216" si="233">J208-K208</f>
        <v>0</v>
      </c>
      <c r="N208" s="264"/>
      <c r="O208" s="257">
        <f t="shared" si="229"/>
        <v>3000000</v>
      </c>
      <c r="P208" s="256">
        <f t="shared" si="230"/>
        <v>0</v>
      </c>
      <c r="R208" s="222">
        <f t="shared" ref="R208:R271" si="234">G208</f>
        <v>3000000</v>
      </c>
      <c r="S208" s="222">
        <f t="shared" ref="S208:S271" si="235">L208*R208</f>
        <v>375000</v>
      </c>
      <c r="T208" s="222">
        <f t="shared" ref="T208:T271" si="236">S208+X208</f>
        <v>3000000</v>
      </c>
      <c r="U208" s="222">
        <f t="shared" si="225"/>
        <v>0</v>
      </c>
      <c r="V208" s="222">
        <f t="shared" ref="V208:V257" si="237">G208</f>
        <v>3000000</v>
      </c>
      <c r="W208" s="222">
        <f t="shared" ref="W208:W271" si="238">L208*V208</f>
        <v>375000</v>
      </c>
      <c r="X208" s="222">
        <f t="shared" ref="X208:X271" si="239">W208+AB208</f>
        <v>2625000</v>
      </c>
      <c r="Y208" s="222">
        <f t="shared" si="226"/>
        <v>375000</v>
      </c>
      <c r="Z208" s="222">
        <f t="shared" ref="Z208:Z250" si="240">G208</f>
        <v>3000000</v>
      </c>
      <c r="AA208" s="222">
        <f t="shared" ref="AA208:AA271" si="241">Z208*L208</f>
        <v>375000</v>
      </c>
      <c r="AB208" s="222">
        <f t="shared" ref="AB208:AB250" si="242">AA208+AG208</f>
        <v>2250000</v>
      </c>
      <c r="AC208" s="222">
        <f t="shared" si="227"/>
        <v>750000</v>
      </c>
      <c r="AD208" s="222">
        <f t="shared" ref="AD208:AD220" si="243">Z208</f>
        <v>3000000</v>
      </c>
      <c r="AE208" s="222">
        <v>1500000</v>
      </c>
      <c r="AF208" s="222">
        <f t="shared" ref="AF208:AF220" si="244">L208*AD208</f>
        <v>375000</v>
      </c>
      <c r="AG208" s="222">
        <f t="shared" ref="AG208:AG220" si="245">AE208+AF208</f>
        <v>1875000</v>
      </c>
      <c r="AH208" s="222">
        <f t="shared" ref="AH208:AH271" si="246">AD208-AG208</f>
        <v>1125000</v>
      </c>
      <c r="AI208" s="222">
        <f t="shared" si="231"/>
        <v>2250000</v>
      </c>
      <c r="AJ208" s="298">
        <v>43028</v>
      </c>
      <c r="AK208" s="222">
        <f t="shared" ref="AK208:AK220" si="247">Z208</f>
        <v>3000000</v>
      </c>
      <c r="AL208" s="229">
        <f t="shared" ref="AL208:AL216" si="248">Z208*L208*5</f>
        <v>1875000</v>
      </c>
      <c r="AM208" s="222">
        <f t="shared" ref="AM208:AM271" si="249">P208</f>
        <v>0</v>
      </c>
      <c r="AN208" s="292">
        <f t="shared" ref="AN208:AN271" si="250">D208</f>
        <v>43028</v>
      </c>
      <c r="AP208" s="229">
        <v>3000000</v>
      </c>
      <c r="AQ208" s="280">
        <v>0.125</v>
      </c>
      <c r="AR208" s="229">
        <f t="shared" ref="AR208:AR271" si="251">AP208*AQ208</f>
        <v>375000</v>
      </c>
      <c r="AS208" s="229">
        <f t="shared" ref="AS208:AS271" si="252">AR208+AG208</f>
        <v>2250000</v>
      </c>
      <c r="AT208" s="229">
        <f t="shared" ref="AT208:AT271" si="253">AP208-AS208</f>
        <v>750000</v>
      </c>
      <c r="AV208" s="298">
        <v>43028</v>
      </c>
      <c r="AW208" s="229">
        <v>3000000</v>
      </c>
      <c r="AX208" s="280">
        <v>0.125</v>
      </c>
      <c r="AY208" s="229">
        <f t="shared" ref="AY208:AY271" si="254">AW208*AX208</f>
        <v>375000</v>
      </c>
      <c r="AZ208" s="229">
        <f t="shared" ref="AZ208:AZ271" si="255">AY208+AS208</f>
        <v>2625000</v>
      </c>
      <c r="BA208" s="229">
        <f t="shared" ref="BA208:BA271" si="256">AW208-AZ208</f>
        <v>375000</v>
      </c>
      <c r="BC208" s="298">
        <v>43028</v>
      </c>
      <c r="BD208" s="229">
        <v>3000000</v>
      </c>
      <c r="BE208" s="280">
        <v>0.125</v>
      </c>
      <c r="BF208" s="229">
        <f t="shared" ref="BF208:BF271" si="257">BD208*BE208</f>
        <v>375000</v>
      </c>
      <c r="BG208" s="229">
        <f t="shared" ref="BG208:BG271" si="258">BF208+AZ208</f>
        <v>3000000</v>
      </c>
      <c r="BH208" s="229">
        <f t="shared" ref="BH208:BH271" si="259">BD208-BG208</f>
        <v>0</v>
      </c>
      <c r="BJ208" s="229">
        <v>3000000</v>
      </c>
      <c r="BK208" s="280">
        <v>0.125</v>
      </c>
      <c r="BL208" s="229">
        <f t="shared" ref="BL208:BL271" si="260">BJ208*BK208</f>
        <v>375000</v>
      </c>
      <c r="BM208" s="229">
        <f t="shared" ref="BM208:BM271" si="261">BL208+BF208</f>
        <v>750000</v>
      </c>
      <c r="BN208" s="229">
        <f t="shared" ref="BN208:BN219" si="262">BJ208-BM208</f>
        <v>2250000</v>
      </c>
    </row>
    <row r="209" spans="1:66">
      <c r="A209" s="253"/>
      <c r="B209" s="253">
        <v>66</v>
      </c>
      <c r="C209" s="253" t="s">
        <v>397</v>
      </c>
      <c r="D209" s="298">
        <v>43079</v>
      </c>
      <c r="E209" s="256">
        <v>9</v>
      </c>
      <c r="F209" s="237" t="s">
        <v>275</v>
      </c>
      <c r="G209" s="257">
        <v>14850000</v>
      </c>
      <c r="H209" s="257"/>
      <c r="I209" s="264"/>
      <c r="J209" s="257">
        <f t="shared" si="228"/>
        <v>14850000</v>
      </c>
      <c r="K209" s="257">
        <f t="shared" si="232"/>
        <v>14850000</v>
      </c>
      <c r="L209" s="263">
        <v>0.125</v>
      </c>
      <c r="M209" s="256">
        <f t="shared" si="233"/>
        <v>0</v>
      </c>
      <c r="N209" s="264"/>
      <c r="O209" s="257">
        <f t="shared" si="229"/>
        <v>14850000</v>
      </c>
      <c r="P209" s="256">
        <f t="shared" si="230"/>
        <v>0</v>
      </c>
      <c r="R209" s="222">
        <f t="shared" si="234"/>
        <v>14850000</v>
      </c>
      <c r="S209" s="222">
        <f t="shared" si="235"/>
        <v>1856250</v>
      </c>
      <c r="T209" s="222">
        <f t="shared" si="236"/>
        <v>14850000</v>
      </c>
      <c r="U209" s="222">
        <f t="shared" ref="U209:U272" si="263">R209-T209</f>
        <v>0</v>
      </c>
      <c r="V209" s="222">
        <f t="shared" si="237"/>
        <v>14850000</v>
      </c>
      <c r="W209" s="222">
        <f t="shared" si="238"/>
        <v>1856250</v>
      </c>
      <c r="X209" s="222">
        <f t="shared" si="239"/>
        <v>12993750</v>
      </c>
      <c r="Y209" s="222">
        <f t="shared" ref="Y209:Y272" si="264">V209-X209</f>
        <v>1856250</v>
      </c>
      <c r="Z209" s="222">
        <f t="shared" si="240"/>
        <v>14850000</v>
      </c>
      <c r="AA209" s="222">
        <f t="shared" si="241"/>
        <v>1856250</v>
      </c>
      <c r="AB209" s="222">
        <f t="shared" si="242"/>
        <v>11137500</v>
      </c>
      <c r="AC209" s="222">
        <f t="shared" ref="AC209:AC272" si="265">Z209-AB209</f>
        <v>3712500</v>
      </c>
      <c r="AD209" s="222">
        <f t="shared" si="243"/>
        <v>14850000</v>
      </c>
      <c r="AE209" s="222">
        <v>7425000</v>
      </c>
      <c r="AF209" s="222">
        <f t="shared" si="244"/>
        <v>1856250</v>
      </c>
      <c r="AG209" s="222">
        <f t="shared" si="245"/>
        <v>9281250</v>
      </c>
      <c r="AH209" s="222">
        <f t="shared" si="246"/>
        <v>5568750</v>
      </c>
      <c r="AI209" s="222">
        <f t="shared" si="231"/>
        <v>11137500</v>
      </c>
      <c r="AJ209" s="298">
        <v>43079</v>
      </c>
      <c r="AK209" s="222">
        <f t="shared" si="247"/>
        <v>14850000</v>
      </c>
      <c r="AL209" s="229">
        <f t="shared" si="248"/>
        <v>9281250</v>
      </c>
      <c r="AM209" s="222">
        <f t="shared" si="249"/>
        <v>0</v>
      </c>
      <c r="AN209" s="292">
        <f t="shared" si="250"/>
        <v>43079</v>
      </c>
      <c r="AP209" s="229">
        <v>14850000</v>
      </c>
      <c r="AQ209" s="280">
        <v>0.125</v>
      </c>
      <c r="AR209" s="229">
        <f t="shared" si="251"/>
        <v>1856250</v>
      </c>
      <c r="AS209" s="229">
        <f t="shared" si="252"/>
        <v>11137500</v>
      </c>
      <c r="AT209" s="229">
        <f t="shared" si="253"/>
        <v>3712500</v>
      </c>
      <c r="AV209" s="298">
        <v>43079</v>
      </c>
      <c r="AW209" s="229">
        <v>14850000</v>
      </c>
      <c r="AX209" s="280">
        <v>0.125</v>
      </c>
      <c r="AY209" s="229">
        <f t="shared" si="254"/>
        <v>1856250</v>
      </c>
      <c r="AZ209" s="229">
        <f t="shared" si="255"/>
        <v>12993750</v>
      </c>
      <c r="BA209" s="229">
        <f t="shared" si="256"/>
        <v>1856250</v>
      </c>
      <c r="BC209" s="298">
        <v>43079</v>
      </c>
      <c r="BD209" s="229">
        <v>14850000</v>
      </c>
      <c r="BE209" s="280">
        <v>0.125</v>
      </c>
      <c r="BF209" s="229">
        <f t="shared" si="257"/>
        <v>1856250</v>
      </c>
      <c r="BG209" s="229">
        <f t="shared" si="258"/>
        <v>14850000</v>
      </c>
      <c r="BH209" s="229">
        <f t="shared" si="259"/>
        <v>0</v>
      </c>
      <c r="BJ209" s="288">
        <v>14850000</v>
      </c>
      <c r="BK209" s="280">
        <v>0.125</v>
      </c>
      <c r="BL209" s="229">
        <f t="shared" si="260"/>
        <v>1856250</v>
      </c>
      <c r="BM209" s="229">
        <f t="shared" si="261"/>
        <v>3712500</v>
      </c>
      <c r="BN209" s="229">
        <f t="shared" si="262"/>
        <v>11137500</v>
      </c>
    </row>
    <row r="210" spans="1:66">
      <c r="A210" s="253"/>
      <c r="B210" s="253">
        <v>67</v>
      </c>
      <c r="C210" s="253" t="s">
        <v>398</v>
      </c>
      <c r="D210" s="298">
        <v>43019</v>
      </c>
      <c r="E210" s="256">
        <v>12</v>
      </c>
      <c r="F210" s="237" t="s">
        <v>275</v>
      </c>
      <c r="G210" s="257">
        <v>4500000</v>
      </c>
      <c r="H210" s="257"/>
      <c r="I210" s="264"/>
      <c r="J210" s="257">
        <f t="shared" si="228"/>
        <v>4500000</v>
      </c>
      <c r="K210" s="257">
        <f t="shared" si="232"/>
        <v>4500000</v>
      </c>
      <c r="L210" s="263">
        <v>0.125</v>
      </c>
      <c r="M210" s="256">
        <f t="shared" si="233"/>
        <v>0</v>
      </c>
      <c r="N210" s="264"/>
      <c r="O210" s="257">
        <f t="shared" si="229"/>
        <v>4500000</v>
      </c>
      <c r="P210" s="256">
        <f t="shared" si="230"/>
        <v>0</v>
      </c>
      <c r="R210" s="222">
        <f t="shared" si="234"/>
        <v>4500000</v>
      </c>
      <c r="S210" s="222">
        <f t="shared" si="235"/>
        <v>562500</v>
      </c>
      <c r="T210" s="222">
        <f t="shared" si="236"/>
        <v>4500000</v>
      </c>
      <c r="U210" s="222">
        <f t="shared" si="263"/>
        <v>0</v>
      </c>
      <c r="V210" s="222">
        <f t="shared" si="237"/>
        <v>4500000</v>
      </c>
      <c r="W210" s="222">
        <f t="shared" si="238"/>
        <v>562500</v>
      </c>
      <c r="X210" s="222">
        <f t="shared" si="239"/>
        <v>3937500</v>
      </c>
      <c r="Y210" s="222">
        <f t="shared" si="264"/>
        <v>562500</v>
      </c>
      <c r="Z210" s="222">
        <f t="shared" si="240"/>
        <v>4500000</v>
      </c>
      <c r="AA210" s="222">
        <f t="shared" si="241"/>
        <v>562500</v>
      </c>
      <c r="AB210" s="222">
        <f t="shared" si="242"/>
        <v>3375000</v>
      </c>
      <c r="AC210" s="222">
        <f t="shared" si="265"/>
        <v>1125000</v>
      </c>
      <c r="AD210" s="222">
        <f t="shared" si="243"/>
        <v>4500000</v>
      </c>
      <c r="AE210" s="222">
        <v>2250000</v>
      </c>
      <c r="AF210" s="222">
        <f t="shared" si="244"/>
        <v>562500</v>
      </c>
      <c r="AG210" s="222">
        <f t="shared" si="245"/>
        <v>2812500</v>
      </c>
      <c r="AH210" s="222">
        <f t="shared" si="246"/>
        <v>1687500</v>
      </c>
      <c r="AI210" s="222">
        <f t="shared" si="231"/>
        <v>3375000</v>
      </c>
      <c r="AJ210" s="298">
        <v>43019</v>
      </c>
      <c r="AK210" s="222">
        <f t="shared" si="247"/>
        <v>4500000</v>
      </c>
      <c r="AL210" s="229">
        <f t="shared" si="248"/>
        <v>2812500</v>
      </c>
      <c r="AM210" s="222">
        <f t="shared" si="249"/>
        <v>0</v>
      </c>
      <c r="AN210" s="292">
        <f t="shared" si="250"/>
        <v>43019</v>
      </c>
      <c r="AP210" s="229">
        <v>4500000</v>
      </c>
      <c r="AQ210" s="280">
        <v>0.125</v>
      </c>
      <c r="AR210" s="229">
        <f t="shared" si="251"/>
        <v>562500</v>
      </c>
      <c r="AS210" s="229">
        <f t="shared" si="252"/>
        <v>3375000</v>
      </c>
      <c r="AT210" s="229">
        <f t="shared" si="253"/>
        <v>1125000</v>
      </c>
      <c r="AV210" s="298">
        <v>43019</v>
      </c>
      <c r="AW210" s="229">
        <v>4500000</v>
      </c>
      <c r="AX210" s="280">
        <v>0.125</v>
      </c>
      <c r="AY210" s="229">
        <f t="shared" si="254"/>
        <v>562500</v>
      </c>
      <c r="AZ210" s="229">
        <f t="shared" si="255"/>
        <v>3937500</v>
      </c>
      <c r="BA210" s="229">
        <f t="shared" si="256"/>
        <v>562500</v>
      </c>
      <c r="BC210" s="298">
        <v>43019</v>
      </c>
      <c r="BD210" s="229">
        <v>4500000</v>
      </c>
      <c r="BE210" s="280">
        <v>0.125</v>
      </c>
      <c r="BF210" s="229">
        <f t="shared" si="257"/>
        <v>562500</v>
      </c>
      <c r="BG210" s="229">
        <f t="shared" si="258"/>
        <v>4500000</v>
      </c>
      <c r="BH210" s="229">
        <f t="shared" si="259"/>
        <v>0</v>
      </c>
      <c r="BJ210" s="229">
        <v>4500000</v>
      </c>
      <c r="BK210" s="280">
        <v>0.125</v>
      </c>
      <c r="BL210" s="229">
        <f t="shared" si="260"/>
        <v>562500</v>
      </c>
      <c r="BM210" s="229">
        <f t="shared" si="261"/>
        <v>1125000</v>
      </c>
      <c r="BN210" s="229">
        <f t="shared" si="262"/>
        <v>3375000</v>
      </c>
    </row>
    <row r="211" spans="1:66">
      <c r="A211" s="253"/>
      <c r="B211" s="253">
        <v>68</v>
      </c>
      <c r="C211" s="253" t="s">
        <v>316</v>
      </c>
      <c r="D211" s="293" t="s">
        <v>399</v>
      </c>
      <c r="E211" s="256">
        <v>10</v>
      </c>
      <c r="F211" s="237" t="s">
        <v>275</v>
      </c>
      <c r="G211" s="257">
        <v>35000000</v>
      </c>
      <c r="H211" s="257"/>
      <c r="I211" s="264"/>
      <c r="J211" s="257">
        <f t="shared" si="228"/>
        <v>35000000</v>
      </c>
      <c r="K211" s="257">
        <f t="shared" si="232"/>
        <v>35000000</v>
      </c>
      <c r="L211" s="263">
        <v>0.125</v>
      </c>
      <c r="M211" s="256">
        <f t="shared" si="233"/>
        <v>0</v>
      </c>
      <c r="N211" s="264"/>
      <c r="O211" s="257">
        <f t="shared" si="229"/>
        <v>35000000</v>
      </c>
      <c r="P211" s="256">
        <f t="shared" si="230"/>
        <v>0</v>
      </c>
      <c r="R211" s="222">
        <f t="shared" si="234"/>
        <v>35000000</v>
      </c>
      <c r="S211" s="222">
        <f t="shared" si="235"/>
        <v>4375000</v>
      </c>
      <c r="T211" s="222">
        <f t="shared" si="236"/>
        <v>35000000</v>
      </c>
      <c r="U211" s="222">
        <f t="shared" si="263"/>
        <v>0</v>
      </c>
      <c r="V211" s="222">
        <f t="shared" si="237"/>
        <v>35000000</v>
      </c>
      <c r="W211" s="222">
        <f t="shared" si="238"/>
        <v>4375000</v>
      </c>
      <c r="X211" s="222">
        <f t="shared" si="239"/>
        <v>30625000</v>
      </c>
      <c r="Y211" s="222">
        <f t="shared" si="264"/>
        <v>4375000</v>
      </c>
      <c r="Z211" s="222">
        <f t="shared" si="240"/>
        <v>35000000</v>
      </c>
      <c r="AA211" s="222">
        <f t="shared" si="241"/>
        <v>4375000</v>
      </c>
      <c r="AB211" s="222">
        <f t="shared" si="242"/>
        <v>26250000</v>
      </c>
      <c r="AC211" s="222">
        <f t="shared" si="265"/>
        <v>8750000</v>
      </c>
      <c r="AD211" s="222">
        <f t="shared" si="243"/>
        <v>35000000</v>
      </c>
      <c r="AE211" s="222">
        <v>17500000</v>
      </c>
      <c r="AF211" s="222">
        <f t="shared" si="244"/>
        <v>4375000</v>
      </c>
      <c r="AG211" s="222">
        <f t="shared" si="245"/>
        <v>21875000</v>
      </c>
      <c r="AH211" s="222">
        <f t="shared" si="246"/>
        <v>13125000</v>
      </c>
      <c r="AI211" s="222">
        <f t="shared" si="231"/>
        <v>26250000</v>
      </c>
      <c r="AJ211" s="293" t="s">
        <v>399</v>
      </c>
      <c r="AK211" s="222">
        <f t="shared" si="247"/>
        <v>35000000</v>
      </c>
      <c r="AL211" s="229">
        <f t="shared" si="248"/>
        <v>21875000</v>
      </c>
      <c r="AM211" s="222">
        <f t="shared" si="249"/>
        <v>0</v>
      </c>
      <c r="AN211" s="292" t="str">
        <f t="shared" si="250"/>
        <v>2017</v>
      </c>
      <c r="AP211" s="229">
        <v>35000000</v>
      </c>
      <c r="AQ211" s="280">
        <v>0.125</v>
      </c>
      <c r="AR211" s="229">
        <f t="shared" si="251"/>
        <v>4375000</v>
      </c>
      <c r="AS211" s="229">
        <f t="shared" si="252"/>
        <v>26250000</v>
      </c>
      <c r="AT211" s="229">
        <f t="shared" si="253"/>
        <v>8750000</v>
      </c>
      <c r="AV211" s="293" t="s">
        <v>399</v>
      </c>
      <c r="AW211" s="229">
        <v>35000000</v>
      </c>
      <c r="AX211" s="280">
        <v>0.125</v>
      </c>
      <c r="AY211" s="229">
        <f t="shared" si="254"/>
        <v>4375000</v>
      </c>
      <c r="AZ211" s="229">
        <f t="shared" si="255"/>
        <v>30625000</v>
      </c>
      <c r="BA211" s="229">
        <f t="shared" si="256"/>
        <v>4375000</v>
      </c>
      <c r="BC211" s="293" t="s">
        <v>399</v>
      </c>
      <c r="BD211" s="229">
        <v>35000000</v>
      </c>
      <c r="BE211" s="280">
        <v>0.125</v>
      </c>
      <c r="BF211" s="229">
        <f t="shared" si="257"/>
        <v>4375000</v>
      </c>
      <c r="BG211" s="229">
        <f t="shared" si="258"/>
        <v>35000000</v>
      </c>
      <c r="BH211" s="229">
        <f t="shared" si="259"/>
        <v>0</v>
      </c>
      <c r="BJ211" s="229">
        <v>35000000</v>
      </c>
      <c r="BK211" s="280">
        <v>0.125</v>
      </c>
      <c r="BL211" s="229">
        <f t="shared" si="260"/>
        <v>4375000</v>
      </c>
      <c r="BM211" s="229">
        <f t="shared" si="261"/>
        <v>8750000</v>
      </c>
      <c r="BN211" s="229">
        <f t="shared" si="262"/>
        <v>26250000</v>
      </c>
    </row>
    <row r="212" spans="1:66">
      <c r="A212" s="253"/>
      <c r="B212" s="253">
        <v>69</v>
      </c>
      <c r="C212" s="253" t="s">
        <v>400</v>
      </c>
      <c r="D212" s="293" t="s">
        <v>399</v>
      </c>
      <c r="E212" s="256">
        <v>1</v>
      </c>
      <c r="F212" s="237" t="s">
        <v>275</v>
      </c>
      <c r="G212" s="257">
        <v>3850000</v>
      </c>
      <c r="H212" s="257"/>
      <c r="I212" s="264"/>
      <c r="J212" s="257">
        <f t="shared" si="228"/>
        <v>3850000</v>
      </c>
      <c r="K212" s="257">
        <f t="shared" si="232"/>
        <v>3850000</v>
      </c>
      <c r="L212" s="263">
        <v>0.125</v>
      </c>
      <c r="M212" s="256">
        <f t="shared" si="233"/>
        <v>0</v>
      </c>
      <c r="N212" s="264"/>
      <c r="O212" s="257">
        <f t="shared" si="229"/>
        <v>3850000</v>
      </c>
      <c r="P212" s="256">
        <f t="shared" si="230"/>
        <v>0</v>
      </c>
      <c r="R212" s="222">
        <f t="shared" si="234"/>
        <v>3850000</v>
      </c>
      <c r="S212" s="222">
        <f t="shared" si="235"/>
        <v>481250</v>
      </c>
      <c r="T212" s="222">
        <f t="shared" si="236"/>
        <v>3850000</v>
      </c>
      <c r="U212" s="222">
        <f t="shared" si="263"/>
        <v>0</v>
      </c>
      <c r="V212" s="222">
        <f t="shared" si="237"/>
        <v>3850000</v>
      </c>
      <c r="W212" s="222">
        <f t="shared" si="238"/>
        <v>481250</v>
      </c>
      <c r="X212" s="222">
        <f t="shared" si="239"/>
        <v>3368750</v>
      </c>
      <c r="Y212" s="222">
        <f t="shared" si="264"/>
        <v>481250</v>
      </c>
      <c r="Z212" s="222">
        <f t="shared" si="240"/>
        <v>3850000</v>
      </c>
      <c r="AA212" s="222">
        <f t="shared" si="241"/>
        <v>481250</v>
      </c>
      <c r="AB212" s="222">
        <f t="shared" si="242"/>
        <v>2887500</v>
      </c>
      <c r="AC212" s="222">
        <f t="shared" si="265"/>
        <v>962500</v>
      </c>
      <c r="AD212" s="222">
        <f t="shared" si="243"/>
        <v>3850000</v>
      </c>
      <c r="AE212" s="222">
        <v>1925000</v>
      </c>
      <c r="AF212" s="222">
        <f t="shared" si="244"/>
        <v>481250</v>
      </c>
      <c r="AG212" s="222">
        <f t="shared" si="245"/>
        <v>2406250</v>
      </c>
      <c r="AH212" s="222">
        <f t="shared" si="246"/>
        <v>1443750</v>
      </c>
      <c r="AI212" s="222">
        <f t="shared" si="231"/>
        <v>2887500</v>
      </c>
      <c r="AJ212" s="293" t="s">
        <v>399</v>
      </c>
      <c r="AK212" s="222">
        <f t="shared" si="247"/>
        <v>3850000</v>
      </c>
      <c r="AL212" s="229">
        <f t="shared" si="248"/>
        <v>2406250</v>
      </c>
      <c r="AM212" s="222">
        <f t="shared" si="249"/>
        <v>0</v>
      </c>
      <c r="AN212" s="292" t="str">
        <f t="shared" si="250"/>
        <v>2017</v>
      </c>
      <c r="AP212" s="229">
        <v>3850000</v>
      </c>
      <c r="AQ212" s="280">
        <v>0.125</v>
      </c>
      <c r="AR212" s="229">
        <f t="shared" si="251"/>
        <v>481250</v>
      </c>
      <c r="AS212" s="229">
        <f t="shared" si="252"/>
        <v>2887500</v>
      </c>
      <c r="AT212" s="229">
        <f t="shared" si="253"/>
        <v>962500</v>
      </c>
      <c r="AV212" s="293" t="s">
        <v>399</v>
      </c>
      <c r="AW212" s="229">
        <v>3850000</v>
      </c>
      <c r="AX212" s="280">
        <v>0.125</v>
      </c>
      <c r="AY212" s="229">
        <f t="shared" si="254"/>
        <v>481250</v>
      </c>
      <c r="AZ212" s="229">
        <f t="shared" si="255"/>
        <v>3368750</v>
      </c>
      <c r="BA212" s="229">
        <f t="shared" si="256"/>
        <v>481250</v>
      </c>
      <c r="BC212" s="293" t="s">
        <v>399</v>
      </c>
      <c r="BD212" s="229">
        <v>3850000</v>
      </c>
      <c r="BE212" s="280">
        <v>0.125</v>
      </c>
      <c r="BF212" s="229">
        <f t="shared" si="257"/>
        <v>481250</v>
      </c>
      <c r="BG212" s="229">
        <f t="shared" si="258"/>
        <v>3850000</v>
      </c>
      <c r="BH212" s="229">
        <f t="shared" si="259"/>
        <v>0</v>
      </c>
      <c r="BJ212" s="229">
        <v>3850000</v>
      </c>
      <c r="BK212" s="280">
        <v>0.125</v>
      </c>
      <c r="BL212" s="229">
        <f t="shared" si="260"/>
        <v>481250</v>
      </c>
      <c r="BM212" s="229">
        <f t="shared" si="261"/>
        <v>962500</v>
      </c>
      <c r="BN212" s="229">
        <f t="shared" si="262"/>
        <v>2887500</v>
      </c>
    </row>
    <row r="213" spans="1:66">
      <c r="A213" s="253"/>
      <c r="B213" s="253">
        <v>70</v>
      </c>
      <c r="C213" s="253" t="s">
        <v>400</v>
      </c>
      <c r="D213" s="293" t="s">
        <v>399</v>
      </c>
      <c r="E213" s="256">
        <v>10</v>
      </c>
      <c r="F213" s="237" t="s">
        <v>275</v>
      </c>
      <c r="G213" s="257">
        <v>37500000</v>
      </c>
      <c r="H213" s="257"/>
      <c r="I213" s="264"/>
      <c r="J213" s="257">
        <f t="shared" si="228"/>
        <v>37500000</v>
      </c>
      <c r="K213" s="257">
        <f t="shared" si="232"/>
        <v>37500000</v>
      </c>
      <c r="L213" s="263">
        <v>0.125</v>
      </c>
      <c r="M213" s="256">
        <f t="shared" si="233"/>
        <v>0</v>
      </c>
      <c r="N213" s="264"/>
      <c r="O213" s="257">
        <f t="shared" si="229"/>
        <v>37500000</v>
      </c>
      <c r="P213" s="256">
        <f t="shared" si="230"/>
        <v>0</v>
      </c>
      <c r="R213" s="222">
        <f t="shared" si="234"/>
        <v>37500000</v>
      </c>
      <c r="S213" s="222">
        <f t="shared" si="235"/>
        <v>4687500</v>
      </c>
      <c r="T213" s="222">
        <f t="shared" si="236"/>
        <v>37500000</v>
      </c>
      <c r="U213" s="222">
        <f t="shared" si="263"/>
        <v>0</v>
      </c>
      <c r="V213" s="222">
        <f t="shared" si="237"/>
        <v>37500000</v>
      </c>
      <c r="W213" s="222">
        <f t="shared" si="238"/>
        <v>4687500</v>
      </c>
      <c r="X213" s="222">
        <f t="shared" si="239"/>
        <v>32812500</v>
      </c>
      <c r="Y213" s="222">
        <f t="shared" si="264"/>
        <v>4687500</v>
      </c>
      <c r="Z213" s="222">
        <f t="shared" si="240"/>
        <v>37500000</v>
      </c>
      <c r="AA213" s="222">
        <f t="shared" si="241"/>
        <v>4687500</v>
      </c>
      <c r="AB213" s="222">
        <f t="shared" si="242"/>
        <v>28125000</v>
      </c>
      <c r="AC213" s="222">
        <f t="shared" si="265"/>
        <v>9375000</v>
      </c>
      <c r="AD213" s="222">
        <f t="shared" si="243"/>
        <v>37500000</v>
      </c>
      <c r="AE213" s="222">
        <v>18750000</v>
      </c>
      <c r="AF213" s="222">
        <f t="shared" si="244"/>
        <v>4687500</v>
      </c>
      <c r="AG213" s="222">
        <f t="shared" si="245"/>
        <v>23437500</v>
      </c>
      <c r="AH213" s="222">
        <f t="shared" si="246"/>
        <v>14062500</v>
      </c>
      <c r="AI213" s="222">
        <f t="shared" si="231"/>
        <v>28125000</v>
      </c>
      <c r="AJ213" s="293" t="s">
        <v>399</v>
      </c>
      <c r="AK213" s="222">
        <f t="shared" si="247"/>
        <v>37500000</v>
      </c>
      <c r="AL213" s="229">
        <f t="shared" si="248"/>
        <v>23437500</v>
      </c>
      <c r="AM213" s="222">
        <f t="shared" si="249"/>
        <v>0</v>
      </c>
      <c r="AN213" s="292" t="str">
        <f t="shared" si="250"/>
        <v>2017</v>
      </c>
      <c r="AP213" s="229">
        <v>37500000</v>
      </c>
      <c r="AQ213" s="280">
        <v>0.125</v>
      </c>
      <c r="AR213" s="229">
        <f t="shared" si="251"/>
        <v>4687500</v>
      </c>
      <c r="AS213" s="229">
        <f t="shared" si="252"/>
        <v>28125000</v>
      </c>
      <c r="AT213" s="229">
        <f t="shared" si="253"/>
        <v>9375000</v>
      </c>
      <c r="AV213" s="293" t="s">
        <v>399</v>
      </c>
      <c r="AW213" s="229">
        <v>37500000</v>
      </c>
      <c r="AX213" s="280">
        <v>0.125</v>
      </c>
      <c r="AY213" s="229">
        <f t="shared" si="254"/>
        <v>4687500</v>
      </c>
      <c r="AZ213" s="229">
        <f t="shared" si="255"/>
        <v>32812500</v>
      </c>
      <c r="BA213" s="229">
        <f t="shared" si="256"/>
        <v>4687500</v>
      </c>
      <c r="BC213" s="293" t="s">
        <v>399</v>
      </c>
      <c r="BD213" s="229">
        <v>37500000</v>
      </c>
      <c r="BE213" s="280">
        <v>0.125</v>
      </c>
      <c r="BF213" s="229">
        <f t="shared" si="257"/>
        <v>4687500</v>
      </c>
      <c r="BG213" s="229">
        <f t="shared" si="258"/>
        <v>37500000</v>
      </c>
      <c r="BH213" s="229">
        <f t="shared" si="259"/>
        <v>0</v>
      </c>
      <c r="BJ213" s="229">
        <v>37500000</v>
      </c>
      <c r="BK213" s="280">
        <v>0.125</v>
      </c>
      <c r="BL213" s="229">
        <f t="shared" si="260"/>
        <v>4687500</v>
      </c>
      <c r="BM213" s="229">
        <f t="shared" si="261"/>
        <v>9375000</v>
      </c>
      <c r="BN213" s="229">
        <f t="shared" si="262"/>
        <v>28125000</v>
      </c>
    </row>
    <row r="214" spans="1:66">
      <c r="A214" s="253"/>
      <c r="B214" s="253">
        <v>71</v>
      </c>
      <c r="C214" s="253" t="s">
        <v>326</v>
      </c>
      <c r="D214" s="293" t="s">
        <v>399</v>
      </c>
      <c r="E214" s="256">
        <v>2</v>
      </c>
      <c r="F214" s="237" t="s">
        <v>275</v>
      </c>
      <c r="G214" s="257">
        <v>18000000</v>
      </c>
      <c r="H214" s="257"/>
      <c r="I214" s="264"/>
      <c r="J214" s="257">
        <f t="shared" si="228"/>
        <v>18000000</v>
      </c>
      <c r="K214" s="257">
        <f t="shared" si="232"/>
        <v>18000000</v>
      </c>
      <c r="L214" s="263">
        <v>0.125</v>
      </c>
      <c r="M214" s="256">
        <f t="shared" si="233"/>
        <v>0</v>
      </c>
      <c r="N214" s="264"/>
      <c r="O214" s="257">
        <f t="shared" si="229"/>
        <v>18000000</v>
      </c>
      <c r="P214" s="256">
        <f t="shared" si="230"/>
        <v>0</v>
      </c>
      <c r="R214" s="222">
        <f t="shared" si="234"/>
        <v>18000000</v>
      </c>
      <c r="S214" s="222">
        <f t="shared" si="235"/>
        <v>2250000</v>
      </c>
      <c r="T214" s="222">
        <f t="shared" si="236"/>
        <v>18000000</v>
      </c>
      <c r="U214" s="222">
        <f t="shared" si="263"/>
        <v>0</v>
      </c>
      <c r="V214" s="222">
        <f t="shared" si="237"/>
        <v>18000000</v>
      </c>
      <c r="W214" s="222">
        <f t="shared" si="238"/>
        <v>2250000</v>
      </c>
      <c r="X214" s="222">
        <f t="shared" si="239"/>
        <v>15750000</v>
      </c>
      <c r="Y214" s="222">
        <f t="shared" si="264"/>
        <v>2250000</v>
      </c>
      <c r="Z214" s="222">
        <f t="shared" si="240"/>
        <v>18000000</v>
      </c>
      <c r="AA214" s="222">
        <f t="shared" si="241"/>
        <v>2250000</v>
      </c>
      <c r="AB214" s="222">
        <f t="shared" si="242"/>
        <v>13500000</v>
      </c>
      <c r="AC214" s="222">
        <f t="shared" si="265"/>
        <v>4500000</v>
      </c>
      <c r="AD214" s="222">
        <f t="shared" si="243"/>
        <v>18000000</v>
      </c>
      <c r="AE214" s="222">
        <v>9000000</v>
      </c>
      <c r="AF214" s="222">
        <f t="shared" si="244"/>
        <v>2250000</v>
      </c>
      <c r="AG214" s="222">
        <f t="shared" si="245"/>
        <v>11250000</v>
      </c>
      <c r="AH214" s="222">
        <f t="shared" si="246"/>
        <v>6750000</v>
      </c>
      <c r="AI214" s="222">
        <f t="shared" si="231"/>
        <v>13500000</v>
      </c>
      <c r="AJ214" s="293" t="s">
        <v>399</v>
      </c>
      <c r="AK214" s="222">
        <f t="shared" si="247"/>
        <v>18000000</v>
      </c>
      <c r="AL214" s="229">
        <f t="shared" si="248"/>
        <v>11250000</v>
      </c>
      <c r="AM214" s="222">
        <f t="shared" si="249"/>
        <v>0</v>
      </c>
      <c r="AN214" s="292" t="str">
        <f t="shared" si="250"/>
        <v>2017</v>
      </c>
      <c r="AP214" s="229">
        <v>18000000</v>
      </c>
      <c r="AQ214" s="280">
        <v>0.125</v>
      </c>
      <c r="AR214" s="229">
        <f t="shared" si="251"/>
        <v>2250000</v>
      </c>
      <c r="AS214" s="229">
        <f t="shared" si="252"/>
        <v>13500000</v>
      </c>
      <c r="AT214" s="229">
        <f t="shared" si="253"/>
        <v>4500000</v>
      </c>
      <c r="AV214" s="293" t="s">
        <v>399</v>
      </c>
      <c r="AW214" s="229">
        <v>18000000</v>
      </c>
      <c r="AX214" s="280">
        <v>0.125</v>
      </c>
      <c r="AY214" s="229">
        <f t="shared" si="254"/>
        <v>2250000</v>
      </c>
      <c r="AZ214" s="229">
        <f t="shared" si="255"/>
        <v>15750000</v>
      </c>
      <c r="BA214" s="229">
        <f t="shared" si="256"/>
        <v>2250000</v>
      </c>
      <c r="BC214" s="293" t="s">
        <v>399</v>
      </c>
      <c r="BD214" s="229">
        <v>18000000</v>
      </c>
      <c r="BE214" s="280">
        <v>0.125</v>
      </c>
      <c r="BF214" s="229">
        <f t="shared" si="257"/>
        <v>2250000</v>
      </c>
      <c r="BG214" s="229">
        <f t="shared" si="258"/>
        <v>18000000</v>
      </c>
      <c r="BH214" s="229">
        <f t="shared" si="259"/>
        <v>0</v>
      </c>
      <c r="BJ214" s="229">
        <v>18000000</v>
      </c>
      <c r="BK214" s="280">
        <v>0.125</v>
      </c>
      <c r="BL214" s="229">
        <f t="shared" si="260"/>
        <v>2250000</v>
      </c>
      <c r="BM214" s="229">
        <f t="shared" si="261"/>
        <v>4500000</v>
      </c>
      <c r="BN214" s="229">
        <f t="shared" si="262"/>
        <v>13500000</v>
      </c>
    </row>
    <row r="215" spans="1:66">
      <c r="A215" s="253"/>
      <c r="B215" s="253">
        <v>72</v>
      </c>
      <c r="C215" s="253" t="s">
        <v>401</v>
      </c>
      <c r="D215" s="298">
        <v>42919</v>
      </c>
      <c r="E215" s="256">
        <v>5</v>
      </c>
      <c r="F215" s="237" t="s">
        <v>275</v>
      </c>
      <c r="G215" s="257">
        <v>21698000</v>
      </c>
      <c r="H215" s="257"/>
      <c r="I215" s="264"/>
      <c r="J215" s="257">
        <f t="shared" si="228"/>
        <v>21698000</v>
      </c>
      <c r="K215" s="257">
        <f t="shared" si="232"/>
        <v>21698000</v>
      </c>
      <c r="L215" s="263">
        <v>0.125</v>
      </c>
      <c r="M215" s="256">
        <f t="shared" si="233"/>
        <v>0</v>
      </c>
      <c r="N215" s="264"/>
      <c r="O215" s="257">
        <f t="shared" si="229"/>
        <v>21698000</v>
      </c>
      <c r="P215" s="256">
        <f t="shared" si="230"/>
        <v>0</v>
      </c>
      <c r="R215" s="222">
        <f t="shared" si="234"/>
        <v>21698000</v>
      </c>
      <c r="S215" s="222">
        <f t="shared" si="235"/>
        <v>2712250</v>
      </c>
      <c r="T215" s="222">
        <f t="shared" si="236"/>
        <v>21698000</v>
      </c>
      <c r="U215" s="222">
        <f t="shared" si="263"/>
        <v>0</v>
      </c>
      <c r="V215" s="222">
        <f t="shared" si="237"/>
        <v>21698000</v>
      </c>
      <c r="W215" s="222">
        <f t="shared" si="238"/>
        <v>2712250</v>
      </c>
      <c r="X215" s="222">
        <f t="shared" si="239"/>
        <v>18985750</v>
      </c>
      <c r="Y215" s="222">
        <f t="shared" si="264"/>
        <v>2712250</v>
      </c>
      <c r="Z215" s="222">
        <f t="shared" si="240"/>
        <v>21698000</v>
      </c>
      <c r="AA215" s="222">
        <f t="shared" si="241"/>
        <v>2712250</v>
      </c>
      <c r="AB215" s="222">
        <f t="shared" si="242"/>
        <v>16273500</v>
      </c>
      <c r="AC215" s="222">
        <f t="shared" si="265"/>
        <v>5424500</v>
      </c>
      <c r="AD215" s="222">
        <f t="shared" si="243"/>
        <v>21698000</v>
      </c>
      <c r="AE215" s="222">
        <v>10849000</v>
      </c>
      <c r="AF215" s="222">
        <f t="shared" si="244"/>
        <v>2712250</v>
      </c>
      <c r="AG215" s="222">
        <f t="shared" si="245"/>
        <v>13561250</v>
      </c>
      <c r="AH215" s="222">
        <f t="shared" si="246"/>
        <v>8136750</v>
      </c>
      <c r="AI215" s="222">
        <f t="shared" si="231"/>
        <v>16273500</v>
      </c>
      <c r="AJ215" s="298">
        <v>42919</v>
      </c>
      <c r="AK215" s="222">
        <f t="shared" si="247"/>
        <v>21698000</v>
      </c>
      <c r="AL215" s="229">
        <f t="shared" si="248"/>
        <v>13561250</v>
      </c>
      <c r="AM215" s="222">
        <f t="shared" si="249"/>
        <v>0</v>
      </c>
      <c r="AN215" s="292">
        <f t="shared" si="250"/>
        <v>42919</v>
      </c>
      <c r="AP215" s="229">
        <v>21698000</v>
      </c>
      <c r="AQ215" s="280">
        <v>0.25</v>
      </c>
      <c r="AR215" s="229">
        <f t="shared" si="251"/>
        <v>5424500</v>
      </c>
      <c r="AS215" s="229">
        <f t="shared" si="252"/>
        <v>18985750</v>
      </c>
      <c r="AT215" s="229">
        <f t="shared" si="253"/>
        <v>2712250</v>
      </c>
      <c r="AV215" s="298">
        <v>42919</v>
      </c>
      <c r="AW215" s="229">
        <v>21698000</v>
      </c>
      <c r="AX215" s="280">
        <v>0.25</v>
      </c>
      <c r="AY215" s="229">
        <f t="shared" si="254"/>
        <v>5424500</v>
      </c>
      <c r="AZ215" s="229">
        <f t="shared" si="255"/>
        <v>24410250</v>
      </c>
      <c r="BA215" s="229">
        <f t="shared" si="256"/>
        <v>-2712250</v>
      </c>
      <c r="BC215" s="298">
        <v>42919</v>
      </c>
      <c r="BD215" s="229">
        <v>21698000</v>
      </c>
      <c r="BE215" s="280">
        <v>0.25</v>
      </c>
      <c r="BF215" s="229">
        <f t="shared" si="257"/>
        <v>5424500</v>
      </c>
      <c r="BG215" s="229">
        <f t="shared" si="258"/>
        <v>29834750</v>
      </c>
      <c r="BH215" s="229">
        <f t="shared" si="259"/>
        <v>-8136750</v>
      </c>
      <c r="BJ215" s="229">
        <v>21698000</v>
      </c>
      <c r="BK215" s="280">
        <v>0</v>
      </c>
      <c r="BL215" s="229">
        <f t="shared" si="260"/>
        <v>0</v>
      </c>
      <c r="BM215" s="229">
        <f t="shared" si="261"/>
        <v>5424500</v>
      </c>
      <c r="BN215" s="229">
        <f t="shared" si="262"/>
        <v>16273500</v>
      </c>
    </row>
    <row r="216" spans="1:66">
      <c r="A216" s="253"/>
      <c r="B216" s="253">
        <v>73</v>
      </c>
      <c r="C216" s="253" t="s">
        <v>381</v>
      </c>
      <c r="D216" s="298">
        <v>42919</v>
      </c>
      <c r="E216" s="256">
        <v>4</v>
      </c>
      <c r="F216" s="237" t="s">
        <v>275</v>
      </c>
      <c r="G216" s="257">
        <v>14000000</v>
      </c>
      <c r="H216" s="257"/>
      <c r="I216" s="264"/>
      <c r="J216" s="257">
        <f t="shared" si="228"/>
        <v>14000000</v>
      </c>
      <c r="K216" s="257">
        <f t="shared" si="232"/>
        <v>14000000</v>
      </c>
      <c r="L216" s="263">
        <v>0.125</v>
      </c>
      <c r="M216" s="256">
        <f t="shared" si="233"/>
        <v>0</v>
      </c>
      <c r="N216" s="264"/>
      <c r="O216" s="257">
        <f t="shared" si="229"/>
        <v>14000000</v>
      </c>
      <c r="P216" s="256">
        <f t="shared" si="230"/>
        <v>0</v>
      </c>
      <c r="R216" s="222">
        <f t="shared" si="234"/>
        <v>14000000</v>
      </c>
      <c r="S216" s="222">
        <f t="shared" si="235"/>
        <v>1750000</v>
      </c>
      <c r="T216" s="222">
        <f t="shared" si="236"/>
        <v>14000000</v>
      </c>
      <c r="U216" s="222">
        <f t="shared" si="263"/>
        <v>0</v>
      </c>
      <c r="V216" s="222">
        <f t="shared" si="237"/>
        <v>14000000</v>
      </c>
      <c r="W216" s="222">
        <f t="shared" si="238"/>
        <v>1750000</v>
      </c>
      <c r="X216" s="222">
        <f t="shared" si="239"/>
        <v>12250000</v>
      </c>
      <c r="Y216" s="222">
        <f t="shared" si="264"/>
        <v>1750000</v>
      </c>
      <c r="Z216" s="222">
        <f t="shared" si="240"/>
        <v>14000000</v>
      </c>
      <c r="AA216" s="222">
        <f t="shared" si="241"/>
        <v>1750000</v>
      </c>
      <c r="AB216" s="222">
        <f t="shared" si="242"/>
        <v>10500000</v>
      </c>
      <c r="AC216" s="222">
        <f t="shared" si="265"/>
        <v>3500000</v>
      </c>
      <c r="AD216" s="222">
        <f t="shared" si="243"/>
        <v>14000000</v>
      </c>
      <c r="AE216" s="222">
        <v>7000000</v>
      </c>
      <c r="AF216" s="222">
        <f t="shared" si="244"/>
        <v>1750000</v>
      </c>
      <c r="AG216" s="222">
        <f t="shared" si="245"/>
        <v>8750000</v>
      </c>
      <c r="AH216" s="222">
        <f t="shared" si="246"/>
        <v>5250000</v>
      </c>
      <c r="AI216" s="222">
        <f t="shared" si="231"/>
        <v>10500000</v>
      </c>
      <c r="AJ216" s="298">
        <v>42919</v>
      </c>
      <c r="AK216" s="222">
        <f t="shared" si="247"/>
        <v>14000000</v>
      </c>
      <c r="AL216" s="229">
        <f t="shared" si="248"/>
        <v>8750000</v>
      </c>
      <c r="AM216" s="222">
        <f t="shared" si="249"/>
        <v>0</v>
      </c>
      <c r="AN216" s="292">
        <f t="shared" si="250"/>
        <v>42919</v>
      </c>
      <c r="AP216" s="229">
        <v>14000000</v>
      </c>
      <c r="AQ216" s="280">
        <v>0.25</v>
      </c>
      <c r="AR216" s="229">
        <f t="shared" si="251"/>
        <v>3500000</v>
      </c>
      <c r="AS216" s="229">
        <f t="shared" si="252"/>
        <v>12250000</v>
      </c>
      <c r="AT216" s="229">
        <f t="shared" si="253"/>
        <v>1750000</v>
      </c>
      <c r="AV216" s="298">
        <v>42919</v>
      </c>
      <c r="AW216" s="229">
        <v>14000000</v>
      </c>
      <c r="AX216" s="280">
        <v>0.25</v>
      </c>
      <c r="AY216" s="229">
        <f t="shared" si="254"/>
        <v>3500000</v>
      </c>
      <c r="AZ216" s="229">
        <f t="shared" si="255"/>
        <v>15750000</v>
      </c>
      <c r="BA216" s="229">
        <f t="shared" si="256"/>
        <v>-1750000</v>
      </c>
      <c r="BC216" s="298">
        <v>42919</v>
      </c>
      <c r="BD216" s="229">
        <v>14000000</v>
      </c>
      <c r="BE216" s="280">
        <v>0.25</v>
      </c>
      <c r="BF216" s="229">
        <f t="shared" si="257"/>
        <v>3500000</v>
      </c>
      <c r="BG216" s="229">
        <f t="shared" si="258"/>
        <v>19250000</v>
      </c>
      <c r="BH216" s="229">
        <f t="shared" si="259"/>
        <v>-5250000</v>
      </c>
      <c r="BJ216" s="229">
        <v>14000000</v>
      </c>
      <c r="BK216" s="280">
        <v>0</v>
      </c>
      <c r="BL216" s="229">
        <f t="shared" si="260"/>
        <v>0</v>
      </c>
      <c r="BM216" s="229">
        <f t="shared" si="261"/>
        <v>3500000</v>
      </c>
      <c r="BN216" s="229">
        <f t="shared" si="262"/>
        <v>10500000</v>
      </c>
    </row>
    <row r="217" spans="1:66">
      <c r="A217" s="253"/>
      <c r="B217" s="253">
        <v>74</v>
      </c>
      <c r="C217" s="253" t="s">
        <v>402</v>
      </c>
      <c r="D217" s="298">
        <v>43233</v>
      </c>
      <c r="E217" s="256">
        <v>2</v>
      </c>
      <c r="F217" s="237" t="s">
        <v>275</v>
      </c>
      <c r="G217" s="257">
        <v>16000000</v>
      </c>
      <c r="H217" s="257"/>
      <c r="I217" s="264"/>
      <c r="J217" s="257">
        <f t="shared" si="228"/>
        <v>16000000</v>
      </c>
      <c r="K217" s="257">
        <f t="shared" si="232"/>
        <v>8000000</v>
      </c>
      <c r="L217" s="263">
        <v>0.125</v>
      </c>
      <c r="M217" s="256">
        <f t="shared" ref="M217:M280" si="266">J217*L217</f>
        <v>2000000</v>
      </c>
      <c r="N217" s="264"/>
      <c r="O217" s="257">
        <f t="shared" si="229"/>
        <v>10000000</v>
      </c>
      <c r="P217" s="256">
        <f t="shared" si="230"/>
        <v>6000000</v>
      </c>
      <c r="R217" s="222">
        <f t="shared" si="234"/>
        <v>16000000</v>
      </c>
      <c r="S217" s="222">
        <f t="shared" si="235"/>
        <v>2000000</v>
      </c>
      <c r="T217" s="222">
        <f t="shared" si="236"/>
        <v>8000000</v>
      </c>
      <c r="U217" s="222">
        <f t="shared" si="263"/>
        <v>8000000</v>
      </c>
      <c r="V217" s="222">
        <f t="shared" si="237"/>
        <v>16000000</v>
      </c>
      <c r="W217" s="222">
        <f t="shared" si="238"/>
        <v>2000000</v>
      </c>
      <c r="X217" s="222">
        <f t="shared" si="239"/>
        <v>6000000</v>
      </c>
      <c r="Y217" s="222">
        <f t="shared" si="264"/>
        <v>10000000</v>
      </c>
      <c r="Z217" s="222">
        <f t="shared" si="240"/>
        <v>16000000</v>
      </c>
      <c r="AA217" s="222">
        <f t="shared" si="241"/>
        <v>2000000</v>
      </c>
      <c r="AB217" s="222">
        <f t="shared" si="242"/>
        <v>4000000</v>
      </c>
      <c r="AC217" s="222">
        <f t="shared" si="265"/>
        <v>12000000</v>
      </c>
      <c r="AD217" s="222">
        <f t="shared" si="243"/>
        <v>16000000</v>
      </c>
      <c r="AE217" s="218"/>
      <c r="AF217" s="222">
        <f t="shared" si="244"/>
        <v>2000000</v>
      </c>
      <c r="AG217" s="222">
        <f t="shared" si="245"/>
        <v>2000000</v>
      </c>
      <c r="AH217" s="222">
        <f t="shared" si="246"/>
        <v>14000000</v>
      </c>
      <c r="AI217" s="222">
        <f t="shared" si="231"/>
        <v>4000000</v>
      </c>
      <c r="AJ217" s="298">
        <v>43233</v>
      </c>
      <c r="AK217" s="222">
        <f t="shared" si="247"/>
        <v>16000000</v>
      </c>
      <c r="AL217" s="229">
        <f>AA217*2</f>
        <v>4000000</v>
      </c>
      <c r="AM217" s="222">
        <f t="shared" si="249"/>
        <v>6000000</v>
      </c>
      <c r="AN217" s="292">
        <f t="shared" si="250"/>
        <v>43233</v>
      </c>
      <c r="AP217" s="229">
        <v>16000000</v>
      </c>
      <c r="AQ217" s="280">
        <v>0.25</v>
      </c>
      <c r="AR217" s="229">
        <f t="shared" si="251"/>
        <v>4000000</v>
      </c>
      <c r="AS217" s="229">
        <f t="shared" si="252"/>
        <v>6000000</v>
      </c>
      <c r="AT217" s="229">
        <f t="shared" si="253"/>
        <v>10000000</v>
      </c>
      <c r="AV217" s="298">
        <v>43233</v>
      </c>
      <c r="AW217" s="229">
        <v>16000000</v>
      </c>
      <c r="AX217" s="280">
        <v>0.25</v>
      </c>
      <c r="AY217" s="229">
        <f t="shared" si="254"/>
        <v>4000000</v>
      </c>
      <c r="AZ217" s="229">
        <f t="shared" si="255"/>
        <v>10000000</v>
      </c>
      <c r="BA217" s="229">
        <f t="shared" si="256"/>
        <v>6000000</v>
      </c>
      <c r="BC217" s="298">
        <v>43233</v>
      </c>
      <c r="BD217" s="229">
        <v>16000000</v>
      </c>
      <c r="BE217" s="280">
        <v>0.25</v>
      </c>
      <c r="BF217" s="229">
        <f t="shared" si="257"/>
        <v>4000000</v>
      </c>
      <c r="BG217" s="229">
        <f t="shared" si="258"/>
        <v>14000000</v>
      </c>
      <c r="BH217" s="229">
        <f t="shared" si="259"/>
        <v>2000000</v>
      </c>
      <c r="BJ217" s="229">
        <v>16000000</v>
      </c>
      <c r="BK217" s="280">
        <v>0.25</v>
      </c>
      <c r="BL217" s="229">
        <f t="shared" si="260"/>
        <v>4000000</v>
      </c>
      <c r="BM217" s="229">
        <f t="shared" si="261"/>
        <v>8000000</v>
      </c>
      <c r="BN217" s="229">
        <f t="shared" si="262"/>
        <v>8000000</v>
      </c>
    </row>
    <row r="218" spans="1:66">
      <c r="A218" s="253"/>
      <c r="B218" s="253">
        <v>75</v>
      </c>
      <c r="C218" s="253" t="s">
        <v>403</v>
      </c>
      <c r="D218" s="298">
        <v>43252</v>
      </c>
      <c r="E218" s="256">
        <v>1</v>
      </c>
      <c r="F218" s="237" t="s">
        <v>275</v>
      </c>
      <c r="G218" s="257">
        <v>6500000</v>
      </c>
      <c r="H218" s="257"/>
      <c r="I218" s="264"/>
      <c r="J218" s="257">
        <f t="shared" si="228"/>
        <v>6500000</v>
      </c>
      <c r="K218" s="257">
        <f t="shared" si="232"/>
        <v>3250000</v>
      </c>
      <c r="L218" s="263">
        <v>0.125</v>
      </c>
      <c r="M218" s="256">
        <f t="shared" si="266"/>
        <v>812500</v>
      </c>
      <c r="N218" s="264"/>
      <c r="O218" s="257">
        <f t="shared" si="229"/>
        <v>4062500</v>
      </c>
      <c r="P218" s="256">
        <f t="shared" si="230"/>
        <v>2437500</v>
      </c>
      <c r="R218" s="222">
        <f t="shared" si="234"/>
        <v>6500000</v>
      </c>
      <c r="S218" s="222">
        <f t="shared" si="235"/>
        <v>812500</v>
      </c>
      <c r="T218" s="222">
        <f t="shared" si="236"/>
        <v>3250000</v>
      </c>
      <c r="U218" s="222">
        <f t="shared" si="263"/>
        <v>3250000</v>
      </c>
      <c r="V218" s="222">
        <f t="shared" si="237"/>
        <v>6500000</v>
      </c>
      <c r="W218" s="222">
        <f t="shared" si="238"/>
        <v>812500</v>
      </c>
      <c r="X218" s="222">
        <f t="shared" si="239"/>
        <v>2437500</v>
      </c>
      <c r="Y218" s="222">
        <f t="shared" si="264"/>
        <v>4062500</v>
      </c>
      <c r="Z218" s="222">
        <f t="shared" si="240"/>
        <v>6500000</v>
      </c>
      <c r="AA218" s="222">
        <f t="shared" si="241"/>
        <v>812500</v>
      </c>
      <c r="AB218" s="222">
        <f t="shared" si="242"/>
        <v>1625000</v>
      </c>
      <c r="AC218" s="222">
        <f t="shared" si="265"/>
        <v>4875000</v>
      </c>
      <c r="AD218" s="222">
        <f t="shared" si="243"/>
        <v>6500000</v>
      </c>
      <c r="AE218" s="218"/>
      <c r="AF218" s="222">
        <f t="shared" si="244"/>
        <v>812500</v>
      </c>
      <c r="AG218" s="222">
        <f t="shared" si="245"/>
        <v>812500</v>
      </c>
      <c r="AH218" s="222">
        <f t="shared" si="246"/>
        <v>5687500</v>
      </c>
      <c r="AI218" s="222">
        <f t="shared" si="231"/>
        <v>1625000</v>
      </c>
      <c r="AJ218" s="298">
        <v>43252</v>
      </c>
      <c r="AK218" s="222">
        <f t="shared" si="247"/>
        <v>6500000</v>
      </c>
      <c r="AL218" s="229">
        <f>AA218+225000</f>
        <v>1037500</v>
      </c>
      <c r="AM218" s="222">
        <f t="shared" si="249"/>
        <v>2437500</v>
      </c>
      <c r="AN218" s="292">
        <f t="shared" si="250"/>
        <v>43252</v>
      </c>
      <c r="AP218" s="229">
        <v>6500000</v>
      </c>
      <c r="AQ218" s="280">
        <v>0.25</v>
      </c>
      <c r="AR218" s="229">
        <f t="shared" si="251"/>
        <v>1625000</v>
      </c>
      <c r="AS218" s="229">
        <f t="shared" si="252"/>
        <v>2437500</v>
      </c>
      <c r="AT218" s="229">
        <f t="shared" si="253"/>
        <v>4062500</v>
      </c>
      <c r="AV218" s="298">
        <v>43252</v>
      </c>
      <c r="AW218" s="229">
        <v>6500000</v>
      </c>
      <c r="AX218" s="280">
        <v>0.25</v>
      </c>
      <c r="AY218" s="229">
        <f t="shared" si="254"/>
        <v>1625000</v>
      </c>
      <c r="AZ218" s="229">
        <f t="shared" si="255"/>
        <v>4062500</v>
      </c>
      <c r="BA218" s="229">
        <f t="shared" si="256"/>
        <v>2437500</v>
      </c>
      <c r="BC218" s="298">
        <v>43252</v>
      </c>
      <c r="BD218" s="229">
        <v>6500000</v>
      </c>
      <c r="BE218" s="280">
        <v>0.25</v>
      </c>
      <c r="BF218" s="229">
        <f t="shared" si="257"/>
        <v>1625000</v>
      </c>
      <c r="BG218" s="229">
        <f t="shared" si="258"/>
        <v>5687500</v>
      </c>
      <c r="BH218" s="229">
        <f t="shared" si="259"/>
        <v>812500</v>
      </c>
      <c r="BJ218" s="229">
        <v>6500000</v>
      </c>
      <c r="BK218" s="280">
        <v>0.25</v>
      </c>
      <c r="BL218" s="229">
        <f t="shared" si="260"/>
        <v>1625000</v>
      </c>
      <c r="BM218" s="229">
        <f t="shared" si="261"/>
        <v>3250000</v>
      </c>
      <c r="BN218" s="229">
        <f t="shared" si="262"/>
        <v>3250000</v>
      </c>
    </row>
    <row r="219" spans="1:66">
      <c r="A219" s="253"/>
      <c r="B219" s="253">
        <v>76</v>
      </c>
      <c r="C219" s="253" t="s">
        <v>404</v>
      </c>
      <c r="D219" s="298">
        <v>43266</v>
      </c>
      <c r="E219" s="256">
        <v>1</v>
      </c>
      <c r="F219" s="237" t="s">
        <v>275</v>
      </c>
      <c r="G219" s="257">
        <v>8798500</v>
      </c>
      <c r="H219" s="257"/>
      <c r="I219" s="264"/>
      <c r="J219" s="257">
        <f t="shared" si="228"/>
        <v>8798500</v>
      </c>
      <c r="K219" s="257">
        <f t="shared" si="232"/>
        <v>4399250</v>
      </c>
      <c r="L219" s="263">
        <v>0.125</v>
      </c>
      <c r="M219" s="256">
        <f t="shared" si="266"/>
        <v>1099812.5</v>
      </c>
      <c r="N219" s="264"/>
      <c r="O219" s="257">
        <f t="shared" si="229"/>
        <v>5499062.5</v>
      </c>
      <c r="P219" s="256">
        <f t="shared" si="230"/>
        <v>3299437.5</v>
      </c>
      <c r="R219" s="222">
        <f t="shared" si="234"/>
        <v>8798500</v>
      </c>
      <c r="S219" s="222">
        <f t="shared" si="235"/>
        <v>1099812.5</v>
      </c>
      <c r="T219" s="222">
        <f t="shared" si="236"/>
        <v>4399250</v>
      </c>
      <c r="U219" s="222">
        <f t="shared" si="263"/>
        <v>4399250</v>
      </c>
      <c r="V219" s="222">
        <f t="shared" si="237"/>
        <v>8798500</v>
      </c>
      <c r="W219" s="222">
        <f t="shared" si="238"/>
        <v>1099812.5</v>
      </c>
      <c r="X219" s="222">
        <f t="shared" si="239"/>
        <v>3299437.5</v>
      </c>
      <c r="Y219" s="222">
        <f t="shared" si="264"/>
        <v>5499062.5</v>
      </c>
      <c r="Z219" s="222">
        <f t="shared" si="240"/>
        <v>8798500</v>
      </c>
      <c r="AA219" s="222">
        <f t="shared" si="241"/>
        <v>1099812.5</v>
      </c>
      <c r="AB219" s="222">
        <f t="shared" si="242"/>
        <v>2199625</v>
      </c>
      <c r="AC219" s="222">
        <f t="shared" si="265"/>
        <v>6598875</v>
      </c>
      <c r="AD219" s="222">
        <f t="shared" si="243"/>
        <v>8798500</v>
      </c>
      <c r="AE219" s="218"/>
      <c r="AF219" s="222">
        <f t="shared" si="244"/>
        <v>1099812.5</v>
      </c>
      <c r="AG219" s="222">
        <f t="shared" si="245"/>
        <v>1099812.5</v>
      </c>
      <c r="AH219" s="222">
        <f t="shared" si="246"/>
        <v>7698687.5</v>
      </c>
      <c r="AI219" s="222">
        <f t="shared" si="231"/>
        <v>2199625</v>
      </c>
      <c r="AJ219" s="298">
        <v>43266</v>
      </c>
      <c r="AK219" s="222">
        <f t="shared" si="247"/>
        <v>8798500</v>
      </c>
      <c r="AL219" s="229">
        <f>AA219</f>
        <v>1099812.5</v>
      </c>
      <c r="AM219" s="222">
        <f t="shared" si="249"/>
        <v>3299437.5</v>
      </c>
      <c r="AN219" s="292">
        <f t="shared" si="250"/>
        <v>43266</v>
      </c>
      <c r="AP219" s="229">
        <v>8798500</v>
      </c>
      <c r="AQ219" s="280">
        <v>0.25</v>
      </c>
      <c r="AR219" s="229">
        <f t="shared" si="251"/>
        <v>2199625</v>
      </c>
      <c r="AS219" s="229">
        <f t="shared" si="252"/>
        <v>3299437.5</v>
      </c>
      <c r="AT219" s="229">
        <f t="shared" si="253"/>
        <v>5499062.5</v>
      </c>
      <c r="AV219" s="298">
        <v>43266</v>
      </c>
      <c r="AW219" s="229">
        <v>8798500</v>
      </c>
      <c r="AX219" s="280">
        <v>0.25</v>
      </c>
      <c r="AY219" s="229">
        <f t="shared" si="254"/>
        <v>2199625</v>
      </c>
      <c r="AZ219" s="229">
        <f t="shared" si="255"/>
        <v>5499062.5</v>
      </c>
      <c r="BA219" s="229">
        <f t="shared" si="256"/>
        <v>3299437.5</v>
      </c>
      <c r="BC219" s="298">
        <v>43266</v>
      </c>
      <c r="BD219" s="229">
        <v>8798500</v>
      </c>
      <c r="BE219" s="280">
        <v>0.25</v>
      </c>
      <c r="BF219" s="229">
        <f t="shared" si="257"/>
        <v>2199625</v>
      </c>
      <c r="BG219" s="229">
        <f t="shared" si="258"/>
        <v>7698687.5</v>
      </c>
      <c r="BH219" s="229">
        <f t="shared" si="259"/>
        <v>1099812.5</v>
      </c>
      <c r="BJ219" s="229">
        <v>8798500</v>
      </c>
      <c r="BK219" s="280">
        <v>0.25</v>
      </c>
      <c r="BL219" s="229">
        <f t="shared" si="260"/>
        <v>2199625</v>
      </c>
      <c r="BM219" s="229">
        <f t="shared" si="261"/>
        <v>4399250</v>
      </c>
      <c r="BN219" s="229">
        <f t="shared" si="262"/>
        <v>4399250</v>
      </c>
    </row>
    <row r="220" spans="1:66">
      <c r="A220" s="253"/>
      <c r="B220" s="253">
        <v>77</v>
      </c>
      <c r="C220" s="253" t="s">
        <v>405</v>
      </c>
      <c r="D220" s="298">
        <v>43282</v>
      </c>
      <c r="E220" s="256">
        <v>5</v>
      </c>
      <c r="F220" s="237" t="s">
        <v>275</v>
      </c>
      <c r="G220" s="257">
        <v>112500000</v>
      </c>
      <c r="H220" s="257"/>
      <c r="I220" s="264"/>
      <c r="J220" s="257">
        <f t="shared" si="228"/>
        <v>112500000</v>
      </c>
      <c r="K220" s="257">
        <f t="shared" si="232"/>
        <v>56250000</v>
      </c>
      <c r="L220" s="263">
        <v>0.125</v>
      </c>
      <c r="M220" s="256">
        <f t="shared" si="266"/>
        <v>14062500</v>
      </c>
      <c r="N220" s="264"/>
      <c r="O220" s="257">
        <f t="shared" si="229"/>
        <v>70312500</v>
      </c>
      <c r="P220" s="256">
        <f t="shared" si="230"/>
        <v>42187500</v>
      </c>
      <c r="R220" s="222">
        <f t="shared" si="234"/>
        <v>112500000</v>
      </c>
      <c r="S220" s="222">
        <f t="shared" si="235"/>
        <v>14062500</v>
      </c>
      <c r="T220" s="222">
        <f t="shared" si="236"/>
        <v>56250000</v>
      </c>
      <c r="U220" s="222">
        <f t="shared" si="263"/>
        <v>56250000</v>
      </c>
      <c r="V220" s="222">
        <f t="shared" si="237"/>
        <v>112500000</v>
      </c>
      <c r="W220" s="222">
        <f t="shared" si="238"/>
        <v>14062500</v>
      </c>
      <c r="X220" s="222">
        <f t="shared" si="239"/>
        <v>42187500</v>
      </c>
      <c r="Y220" s="222">
        <f t="shared" si="264"/>
        <v>70312500</v>
      </c>
      <c r="Z220" s="222">
        <f t="shared" si="240"/>
        <v>112500000</v>
      </c>
      <c r="AA220" s="222">
        <f t="shared" si="241"/>
        <v>14062500</v>
      </c>
      <c r="AB220" s="222">
        <f t="shared" si="242"/>
        <v>28125000</v>
      </c>
      <c r="AC220" s="222">
        <f t="shared" si="265"/>
        <v>84375000</v>
      </c>
      <c r="AD220" s="222">
        <f t="shared" si="243"/>
        <v>112500000</v>
      </c>
      <c r="AE220" s="218"/>
      <c r="AF220" s="222">
        <f t="shared" si="244"/>
        <v>14062500</v>
      </c>
      <c r="AG220" s="222">
        <f t="shared" si="245"/>
        <v>14062500</v>
      </c>
      <c r="AH220" s="222">
        <f t="shared" si="246"/>
        <v>98437500</v>
      </c>
      <c r="AI220" s="222">
        <f t="shared" si="231"/>
        <v>28125000</v>
      </c>
      <c r="AJ220" s="298">
        <v>43282</v>
      </c>
      <c r="AK220" s="222">
        <f t="shared" si="247"/>
        <v>112500000</v>
      </c>
      <c r="AL220" s="229">
        <f>AA220+13757543</f>
        <v>27820043</v>
      </c>
      <c r="AM220" s="222">
        <f t="shared" si="249"/>
        <v>42187500</v>
      </c>
      <c r="AN220" s="292">
        <f t="shared" si="250"/>
        <v>43282</v>
      </c>
      <c r="AP220" s="229">
        <v>112500000</v>
      </c>
      <c r="AQ220" s="280">
        <v>0.125</v>
      </c>
      <c r="AR220" s="229">
        <f t="shared" si="251"/>
        <v>14062500</v>
      </c>
      <c r="AS220" s="229">
        <f t="shared" si="252"/>
        <v>28125000</v>
      </c>
      <c r="AT220" s="229">
        <f t="shared" si="253"/>
        <v>84375000</v>
      </c>
      <c r="AV220" s="298">
        <v>43282</v>
      </c>
      <c r="AW220" s="229">
        <v>112500000</v>
      </c>
      <c r="AX220" s="280">
        <v>0.125</v>
      </c>
      <c r="AY220" s="229">
        <f t="shared" si="254"/>
        <v>14062500</v>
      </c>
      <c r="AZ220" s="229">
        <f t="shared" si="255"/>
        <v>42187500</v>
      </c>
      <c r="BA220" s="229">
        <f t="shared" si="256"/>
        <v>70312500</v>
      </c>
      <c r="BC220" s="298">
        <v>43282</v>
      </c>
      <c r="BD220" s="229">
        <v>112500000</v>
      </c>
      <c r="BE220" s="280">
        <v>0.125</v>
      </c>
      <c r="BF220" s="229">
        <f t="shared" si="257"/>
        <v>14062500</v>
      </c>
      <c r="BG220" s="229">
        <f t="shared" si="258"/>
        <v>56250000</v>
      </c>
      <c r="BH220" s="229">
        <f>BD220-BG220</f>
        <v>56250000</v>
      </c>
      <c r="BJ220" s="229">
        <v>112500000</v>
      </c>
      <c r="BK220" s="280">
        <v>0.125</v>
      </c>
      <c r="BL220" s="229">
        <f t="shared" si="260"/>
        <v>14062500</v>
      </c>
      <c r="BM220" s="229">
        <f t="shared" si="261"/>
        <v>28125000</v>
      </c>
      <c r="BN220" s="229">
        <f>BJ220-BM220</f>
        <v>84375000</v>
      </c>
    </row>
    <row r="221" spans="1:66">
      <c r="A221" s="253"/>
      <c r="B221" s="253">
        <v>78</v>
      </c>
      <c r="C221" s="253" t="s">
        <v>381</v>
      </c>
      <c r="D221" s="293" t="s">
        <v>406</v>
      </c>
      <c r="E221" s="256">
        <v>2</v>
      </c>
      <c r="F221" s="237" t="s">
        <v>275</v>
      </c>
      <c r="G221" s="257">
        <v>1800000</v>
      </c>
      <c r="H221" s="257"/>
      <c r="I221" s="264"/>
      <c r="J221" s="257">
        <f t="shared" si="228"/>
        <v>1800000</v>
      </c>
      <c r="K221" s="257">
        <f t="shared" si="232"/>
        <v>675000</v>
      </c>
      <c r="L221" s="263">
        <v>0.125</v>
      </c>
      <c r="M221" s="256">
        <f t="shared" si="266"/>
        <v>225000</v>
      </c>
      <c r="N221" s="264"/>
      <c r="O221" s="257">
        <f t="shared" si="229"/>
        <v>900000</v>
      </c>
      <c r="P221" s="256">
        <f t="shared" si="230"/>
        <v>900000</v>
      </c>
      <c r="R221" s="222">
        <f t="shared" si="234"/>
        <v>1800000</v>
      </c>
      <c r="S221" s="222">
        <f t="shared" si="235"/>
        <v>225000</v>
      </c>
      <c r="T221" s="222">
        <f t="shared" si="236"/>
        <v>675000</v>
      </c>
      <c r="U221" s="222">
        <f t="shared" si="263"/>
        <v>1125000</v>
      </c>
      <c r="V221" s="222">
        <f t="shared" si="237"/>
        <v>1800000</v>
      </c>
      <c r="W221" s="222">
        <f t="shared" si="238"/>
        <v>225000</v>
      </c>
      <c r="X221" s="222">
        <f t="shared" si="239"/>
        <v>450000</v>
      </c>
      <c r="Y221" s="222">
        <f t="shared" si="264"/>
        <v>1350000</v>
      </c>
      <c r="Z221" s="222">
        <f t="shared" si="240"/>
        <v>1800000</v>
      </c>
      <c r="AA221" s="222">
        <f t="shared" si="241"/>
        <v>225000</v>
      </c>
      <c r="AB221" s="222">
        <f t="shared" si="242"/>
        <v>225000</v>
      </c>
      <c r="AC221" s="222">
        <f t="shared" si="265"/>
        <v>1575000</v>
      </c>
      <c r="AD221" s="222">
        <f t="shared" ref="AD221:AD250" si="267">N221</f>
        <v>0</v>
      </c>
      <c r="AE221" s="222"/>
      <c r="AF221" s="222">
        <f t="shared" ref="AF221:AF284" si="268">AD221*S221</f>
        <v>0</v>
      </c>
      <c r="AG221" s="222"/>
      <c r="AH221" s="222">
        <f t="shared" si="246"/>
        <v>0</v>
      </c>
      <c r="AI221" s="222"/>
      <c r="AJ221" s="293" t="s">
        <v>406</v>
      </c>
      <c r="AL221" s="229"/>
      <c r="AM221" s="222">
        <f t="shared" si="249"/>
        <v>900000</v>
      </c>
      <c r="AN221" s="292" t="str">
        <f t="shared" si="250"/>
        <v>2019</v>
      </c>
      <c r="AP221" s="229">
        <v>1800000</v>
      </c>
      <c r="AQ221" s="280">
        <v>0.25</v>
      </c>
      <c r="AR221" s="229">
        <f t="shared" si="251"/>
        <v>450000</v>
      </c>
      <c r="AS221" s="229">
        <f t="shared" si="252"/>
        <v>450000</v>
      </c>
      <c r="AT221" s="229">
        <f t="shared" si="253"/>
        <v>1350000</v>
      </c>
      <c r="AV221" s="293" t="s">
        <v>406</v>
      </c>
      <c r="AW221" s="229">
        <v>1800000</v>
      </c>
      <c r="AX221" s="280">
        <v>0.25</v>
      </c>
      <c r="AY221" s="229">
        <f t="shared" si="254"/>
        <v>450000</v>
      </c>
      <c r="AZ221" s="229">
        <f t="shared" si="255"/>
        <v>900000</v>
      </c>
      <c r="BA221" s="229">
        <f t="shared" si="256"/>
        <v>900000</v>
      </c>
      <c r="BC221" s="293" t="s">
        <v>406</v>
      </c>
      <c r="BD221" s="229">
        <v>1800000</v>
      </c>
      <c r="BE221" s="280">
        <v>0.25</v>
      </c>
      <c r="BF221" s="229">
        <f t="shared" si="257"/>
        <v>450000</v>
      </c>
      <c r="BG221" s="229">
        <f t="shared" si="258"/>
        <v>1350000</v>
      </c>
      <c r="BH221" s="229">
        <f>BD221-BG221</f>
        <v>450000</v>
      </c>
      <c r="BJ221" s="229">
        <v>1800000</v>
      </c>
      <c r="BK221" s="280">
        <v>0.25</v>
      </c>
      <c r="BL221" s="229">
        <f t="shared" si="260"/>
        <v>450000</v>
      </c>
      <c r="BM221" s="229">
        <f t="shared" si="261"/>
        <v>900000</v>
      </c>
      <c r="BN221" s="229">
        <f>BJ221-BM221</f>
        <v>900000</v>
      </c>
    </row>
    <row r="222" spans="1:66">
      <c r="A222" s="253"/>
      <c r="B222" s="253">
        <v>79</v>
      </c>
      <c r="C222" s="253" t="s">
        <v>407</v>
      </c>
      <c r="D222" s="293" t="s">
        <v>406</v>
      </c>
      <c r="E222" s="256">
        <v>3</v>
      </c>
      <c r="F222" s="237" t="s">
        <v>275</v>
      </c>
      <c r="G222" s="257">
        <v>18000000</v>
      </c>
      <c r="H222" s="257"/>
      <c r="I222" s="264"/>
      <c r="J222" s="257">
        <f t="shared" si="228"/>
        <v>18000000</v>
      </c>
      <c r="K222" s="257">
        <f t="shared" si="232"/>
        <v>6750000</v>
      </c>
      <c r="L222" s="263">
        <v>0.125</v>
      </c>
      <c r="M222" s="256">
        <f t="shared" si="266"/>
        <v>2250000</v>
      </c>
      <c r="N222" s="264"/>
      <c r="O222" s="257">
        <f t="shared" si="229"/>
        <v>9000000</v>
      </c>
      <c r="P222" s="256">
        <f t="shared" si="230"/>
        <v>9000000</v>
      </c>
      <c r="R222" s="222">
        <f t="shared" si="234"/>
        <v>18000000</v>
      </c>
      <c r="S222" s="222">
        <f t="shared" si="235"/>
        <v>2250000</v>
      </c>
      <c r="T222" s="222">
        <f t="shared" si="236"/>
        <v>6750000</v>
      </c>
      <c r="U222" s="222">
        <f t="shared" si="263"/>
        <v>11250000</v>
      </c>
      <c r="V222" s="222">
        <f t="shared" si="237"/>
        <v>18000000</v>
      </c>
      <c r="W222" s="222">
        <f t="shared" si="238"/>
        <v>2250000</v>
      </c>
      <c r="X222" s="222">
        <f t="shared" si="239"/>
        <v>4500000</v>
      </c>
      <c r="Y222" s="222">
        <f t="shared" si="264"/>
        <v>13500000</v>
      </c>
      <c r="Z222" s="222">
        <f t="shared" si="240"/>
        <v>18000000</v>
      </c>
      <c r="AA222" s="222">
        <f t="shared" si="241"/>
        <v>2250000</v>
      </c>
      <c r="AB222" s="222">
        <f t="shared" si="242"/>
        <v>2250000</v>
      </c>
      <c r="AC222" s="222">
        <f t="shared" si="265"/>
        <v>15750000</v>
      </c>
      <c r="AD222" s="222">
        <f t="shared" si="267"/>
        <v>0</v>
      </c>
      <c r="AE222" s="222"/>
      <c r="AF222" s="222">
        <f t="shared" si="268"/>
        <v>0</v>
      </c>
      <c r="AG222" s="222"/>
      <c r="AH222" s="222">
        <f t="shared" si="246"/>
        <v>0</v>
      </c>
      <c r="AI222" s="222"/>
      <c r="AJ222" s="293" t="s">
        <v>406</v>
      </c>
      <c r="AK222" s="290"/>
      <c r="AL222" s="229"/>
      <c r="AM222" s="222">
        <f t="shared" si="249"/>
        <v>9000000</v>
      </c>
      <c r="AN222" s="292" t="str">
        <f t="shared" si="250"/>
        <v>2019</v>
      </c>
      <c r="AP222" s="229">
        <v>18000000</v>
      </c>
      <c r="AQ222" s="280">
        <v>0.25</v>
      </c>
      <c r="AR222" s="229">
        <f t="shared" si="251"/>
        <v>4500000</v>
      </c>
      <c r="AS222" s="229">
        <f t="shared" si="252"/>
        <v>4500000</v>
      </c>
      <c r="AT222" s="229">
        <f t="shared" si="253"/>
        <v>13500000</v>
      </c>
      <c r="AV222" s="293" t="s">
        <v>406</v>
      </c>
      <c r="AW222" s="229">
        <v>18000000</v>
      </c>
      <c r="AX222" s="280">
        <v>0.25</v>
      </c>
      <c r="AY222" s="229">
        <f t="shared" si="254"/>
        <v>4500000</v>
      </c>
      <c r="AZ222" s="229">
        <f t="shared" si="255"/>
        <v>9000000</v>
      </c>
      <c r="BA222" s="229">
        <f t="shared" si="256"/>
        <v>9000000</v>
      </c>
      <c r="BC222" s="293" t="s">
        <v>406</v>
      </c>
      <c r="BD222" s="229">
        <v>18000000</v>
      </c>
      <c r="BE222" s="280">
        <v>0.25</v>
      </c>
      <c r="BF222" s="229">
        <f t="shared" si="257"/>
        <v>4500000</v>
      </c>
      <c r="BG222" s="229">
        <f t="shared" si="258"/>
        <v>13500000</v>
      </c>
      <c r="BH222" s="229">
        <f t="shared" si="259"/>
        <v>4500000</v>
      </c>
      <c r="BJ222" s="229">
        <v>18000000</v>
      </c>
      <c r="BK222" s="280">
        <v>0.25</v>
      </c>
      <c r="BL222" s="229">
        <f t="shared" si="260"/>
        <v>4500000</v>
      </c>
      <c r="BM222" s="229">
        <f t="shared" si="261"/>
        <v>9000000</v>
      </c>
      <c r="BN222" s="229">
        <f t="shared" ref="BN222:BN285" si="269">BJ222-BM222</f>
        <v>9000000</v>
      </c>
    </row>
    <row r="223" spans="1:66">
      <c r="A223" s="253"/>
      <c r="B223" s="253">
        <v>80</v>
      </c>
      <c r="C223" s="253" t="s">
        <v>408</v>
      </c>
      <c r="D223" s="293" t="s">
        <v>406</v>
      </c>
      <c r="E223" s="256">
        <v>10</v>
      </c>
      <c r="F223" s="237" t="s">
        <v>275</v>
      </c>
      <c r="G223" s="257">
        <v>60000000</v>
      </c>
      <c r="H223" s="257"/>
      <c r="I223" s="264"/>
      <c r="J223" s="257">
        <f t="shared" si="228"/>
        <v>60000000</v>
      </c>
      <c r="K223" s="257">
        <f t="shared" si="232"/>
        <v>22500000</v>
      </c>
      <c r="L223" s="263">
        <v>0.125</v>
      </c>
      <c r="M223" s="256">
        <f t="shared" si="266"/>
        <v>7500000</v>
      </c>
      <c r="N223" s="264"/>
      <c r="O223" s="257">
        <f t="shared" si="229"/>
        <v>30000000</v>
      </c>
      <c r="P223" s="256">
        <f t="shared" si="230"/>
        <v>30000000</v>
      </c>
      <c r="R223" s="222">
        <f t="shared" si="234"/>
        <v>60000000</v>
      </c>
      <c r="S223" s="222">
        <f t="shared" si="235"/>
        <v>7500000</v>
      </c>
      <c r="T223" s="222">
        <f t="shared" si="236"/>
        <v>22500000</v>
      </c>
      <c r="U223" s="222">
        <f t="shared" si="263"/>
        <v>37500000</v>
      </c>
      <c r="V223" s="222">
        <f t="shared" si="237"/>
        <v>60000000</v>
      </c>
      <c r="W223" s="222">
        <f t="shared" si="238"/>
        <v>7500000</v>
      </c>
      <c r="X223" s="222">
        <f t="shared" si="239"/>
        <v>15000000</v>
      </c>
      <c r="Y223" s="222">
        <f t="shared" si="264"/>
        <v>45000000</v>
      </c>
      <c r="Z223" s="222">
        <f t="shared" si="240"/>
        <v>60000000</v>
      </c>
      <c r="AA223" s="222">
        <f t="shared" si="241"/>
        <v>7500000</v>
      </c>
      <c r="AB223" s="222">
        <f t="shared" si="242"/>
        <v>7500000</v>
      </c>
      <c r="AC223" s="222">
        <f t="shared" si="265"/>
        <v>52500000</v>
      </c>
      <c r="AD223" s="222">
        <f t="shared" si="267"/>
        <v>0</v>
      </c>
      <c r="AE223" s="222"/>
      <c r="AF223" s="222">
        <f t="shared" si="268"/>
        <v>0</v>
      </c>
      <c r="AG223" s="222"/>
      <c r="AH223" s="222">
        <f t="shared" si="246"/>
        <v>0</v>
      </c>
      <c r="AI223" s="222"/>
      <c r="AJ223" s="293" t="s">
        <v>406</v>
      </c>
      <c r="AL223" s="229"/>
      <c r="AM223" s="222">
        <f t="shared" si="249"/>
        <v>30000000</v>
      </c>
      <c r="AN223" s="292" t="str">
        <f t="shared" si="250"/>
        <v>2019</v>
      </c>
      <c r="AP223" s="229">
        <v>60000000</v>
      </c>
      <c r="AQ223" s="280">
        <v>0.25</v>
      </c>
      <c r="AR223" s="229">
        <f t="shared" si="251"/>
        <v>15000000</v>
      </c>
      <c r="AS223" s="229">
        <f t="shared" si="252"/>
        <v>15000000</v>
      </c>
      <c r="AT223" s="229">
        <f t="shared" si="253"/>
        <v>45000000</v>
      </c>
      <c r="AV223" s="293" t="s">
        <v>406</v>
      </c>
      <c r="AW223" s="229">
        <v>60000000</v>
      </c>
      <c r="AX223" s="280">
        <v>0.25</v>
      </c>
      <c r="AY223" s="229">
        <f t="shared" si="254"/>
        <v>15000000</v>
      </c>
      <c r="AZ223" s="229">
        <f t="shared" si="255"/>
        <v>30000000</v>
      </c>
      <c r="BA223" s="229">
        <f t="shared" si="256"/>
        <v>30000000</v>
      </c>
      <c r="BC223" s="293" t="s">
        <v>406</v>
      </c>
      <c r="BD223" s="229">
        <v>60000000</v>
      </c>
      <c r="BE223" s="280">
        <v>0.25</v>
      </c>
      <c r="BF223" s="229">
        <f t="shared" si="257"/>
        <v>15000000</v>
      </c>
      <c r="BG223" s="229">
        <f t="shared" si="258"/>
        <v>45000000</v>
      </c>
      <c r="BH223" s="229">
        <f t="shared" si="259"/>
        <v>15000000</v>
      </c>
      <c r="BJ223" s="229">
        <v>60000000</v>
      </c>
      <c r="BK223" s="280">
        <v>0.25</v>
      </c>
      <c r="BL223" s="229">
        <f t="shared" si="260"/>
        <v>15000000</v>
      </c>
      <c r="BM223" s="229">
        <f t="shared" si="261"/>
        <v>30000000</v>
      </c>
      <c r="BN223" s="229">
        <f t="shared" si="269"/>
        <v>30000000</v>
      </c>
    </row>
    <row r="224" spans="1:66">
      <c r="A224" s="253"/>
      <c r="B224" s="253">
        <v>81</v>
      </c>
      <c r="C224" s="253" t="s">
        <v>409</v>
      </c>
      <c r="D224" s="298">
        <v>43599</v>
      </c>
      <c r="E224" s="256">
        <v>1</v>
      </c>
      <c r="F224" s="237" t="s">
        <v>275</v>
      </c>
      <c r="G224" s="257">
        <v>53000000</v>
      </c>
      <c r="H224" s="257"/>
      <c r="I224" s="264"/>
      <c r="J224" s="257">
        <f t="shared" si="228"/>
        <v>53000000</v>
      </c>
      <c r="K224" s="257">
        <f t="shared" si="232"/>
        <v>19875000</v>
      </c>
      <c r="L224" s="263">
        <v>0.125</v>
      </c>
      <c r="M224" s="256">
        <f t="shared" si="266"/>
        <v>6625000</v>
      </c>
      <c r="N224" s="264"/>
      <c r="O224" s="257">
        <f t="shared" si="229"/>
        <v>26500000</v>
      </c>
      <c r="P224" s="256">
        <f t="shared" si="230"/>
        <v>26500000</v>
      </c>
      <c r="R224" s="222">
        <f t="shared" si="234"/>
        <v>53000000</v>
      </c>
      <c r="S224" s="222">
        <f t="shared" si="235"/>
        <v>6625000</v>
      </c>
      <c r="T224" s="222">
        <f t="shared" si="236"/>
        <v>19875000</v>
      </c>
      <c r="U224" s="222">
        <f t="shared" si="263"/>
        <v>33125000</v>
      </c>
      <c r="V224" s="222">
        <f t="shared" si="237"/>
        <v>53000000</v>
      </c>
      <c r="W224" s="222">
        <f t="shared" si="238"/>
        <v>6625000</v>
      </c>
      <c r="X224" s="222">
        <f t="shared" si="239"/>
        <v>13250000</v>
      </c>
      <c r="Y224" s="222">
        <f t="shared" si="264"/>
        <v>39750000</v>
      </c>
      <c r="Z224" s="222">
        <f t="shared" si="240"/>
        <v>53000000</v>
      </c>
      <c r="AA224" s="222">
        <f t="shared" si="241"/>
        <v>6625000</v>
      </c>
      <c r="AB224" s="222">
        <f t="shared" si="242"/>
        <v>6625000</v>
      </c>
      <c r="AC224" s="222">
        <f t="shared" si="265"/>
        <v>46375000</v>
      </c>
      <c r="AD224" s="222">
        <f t="shared" si="267"/>
        <v>0</v>
      </c>
      <c r="AE224" s="222"/>
      <c r="AF224" s="222">
        <f t="shared" si="268"/>
        <v>0</v>
      </c>
      <c r="AG224" s="222"/>
      <c r="AH224" s="222">
        <f t="shared" si="246"/>
        <v>0</v>
      </c>
      <c r="AI224" s="222"/>
      <c r="AJ224" s="298">
        <v>43599</v>
      </c>
      <c r="AL224" s="229"/>
      <c r="AM224" s="222">
        <f t="shared" si="249"/>
        <v>26500000</v>
      </c>
      <c r="AN224" s="292">
        <f t="shared" si="250"/>
        <v>43599</v>
      </c>
      <c r="AP224" s="229">
        <v>53000000</v>
      </c>
      <c r="AQ224" s="280">
        <v>0.25</v>
      </c>
      <c r="AR224" s="229">
        <f t="shared" si="251"/>
        <v>13250000</v>
      </c>
      <c r="AS224" s="229">
        <f t="shared" si="252"/>
        <v>13250000</v>
      </c>
      <c r="AT224" s="229">
        <f t="shared" si="253"/>
        <v>39750000</v>
      </c>
      <c r="AV224" s="298">
        <v>43599</v>
      </c>
      <c r="AW224" s="229">
        <v>53000000</v>
      </c>
      <c r="AX224" s="280">
        <v>0.25</v>
      </c>
      <c r="AY224" s="229">
        <f t="shared" si="254"/>
        <v>13250000</v>
      </c>
      <c r="AZ224" s="229">
        <f t="shared" si="255"/>
        <v>26500000</v>
      </c>
      <c r="BA224" s="229">
        <f t="shared" si="256"/>
        <v>26500000</v>
      </c>
      <c r="BC224" s="298">
        <v>43599</v>
      </c>
      <c r="BD224" s="229">
        <v>53000000</v>
      </c>
      <c r="BE224" s="280">
        <v>0.25</v>
      </c>
      <c r="BF224" s="229">
        <f t="shared" si="257"/>
        <v>13250000</v>
      </c>
      <c r="BG224" s="229">
        <f t="shared" si="258"/>
        <v>39750000</v>
      </c>
      <c r="BH224" s="229">
        <f t="shared" si="259"/>
        <v>13250000</v>
      </c>
      <c r="BJ224" s="229">
        <v>53000000</v>
      </c>
      <c r="BK224" s="280">
        <v>0.25</v>
      </c>
      <c r="BL224" s="229">
        <f t="shared" si="260"/>
        <v>13250000</v>
      </c>
      <c r="BM224" s="229">
        <f t="shared" si="261"/>
        <v>26500000</v>
      </c>
      <c r="BN224" s="229">
        <f t="shared" si="269"/>
        <v>26500000</v>
      </c>
    </row>
    <row r="225" spans="1:66">
      <c r="A225" s="253"/>
      <c r="B225" s="253">
        <v>82</v>
      </c>
      <c r="C225" s="253" t="s">
        <v>410</v>
      </c>
      <c r="D225" s="298">
        <v>43582</v>
      </c>
      <c r="E225" s="256">
        <v>1</v>
      </c>
      <c r="F225" s="237" t="s">
        <v>275</v>
      </c>
      <c r="G225" s="257">
        <v>15000000</v>
      </c>
      <c r="H225" s="257"/>
      <c r="I225" s="264"/>
      <c r="J225" s="257">
        <f t="shared" si="228"/>
        <v>15000000</v>
      </c>
      <c r="K225" s="257">
        <f t="shared" si="232"/>
        <v>5625000</v>
      </c>
      <c r="L225" s="263">
        <v>0.125</v>
      </c>
      <c r="M225" s="256">
        <f t="shared" si="266"/>
        <v>1875000</v>
      </c>
      <c r="N225" s="264"/>
      <c r="O225" s="257">
        <f t="shared" si="229"/>
        <v>7500000</v>
      </c>
      <c r="P225" s="256">
        <f t="shared" si="230"/>
        <v>7500000</v>
      </c>
      <c r="R225" s="222">
        <f t="shared" si="234"/>
        <v>15000000</v>
      </c>
      <c r="S225" s="222">
        <f t="shared" si="235"/>
        <v>1875000</v>
      </c>
      <c r="T225" s="222">
        <f t="shared" si="236"/>
        <v>5625000</v>
      </c>
      <c r="U225" s="222">
        <f t="shared" si="263"/>
        <v>9375000</v>
      </c>
      <c r="V225" s="222">
        <f t="shared" si="237"/>
        <v>15000000</v>
      </c>
      <c r="W225" s="222">
        <f t="shared" si="238"/>
        <v>1875000</v>
      </c>
      <c r="X225" s="222">
        <f t="shared" si="239"/>
        <v>3750000</v>
      </c>
      <c r="Y225" s="222">
        <f t="shared" si="264"/>
        <v>11250000</v>
      </c>
      <c r="Z225" s="222">
        <f t="shared" si="240"/>
        <v>15000000</v>
      </c>
      <c r="AA225" s="222">
        <f t="shared" si="241"/>
        <v>1875000</v>
      </c>
      <c r="AB225" s="222">
        <f t="shared" si="242"/>
        <v>1875000</v>
      </c>
      <c r="AC225" s="222">
        <f t="shared" si="265"/>
        <v>13125000</v>
      </c>
      <c r="AD225" s="222">
        <f t="shared" si="267"/>
        <v>0</v>
      </c>
      <c r="AE225" s="222"/>
      <c r="AF225" s="222">
        <f t="shared" si="268"/>
        <v>0</v>
      </c>
      <c r="AG225" s="222"/>
      <c r="AH225" s="222">
        <f t="shared" si="246"/>
        <v>0</v>
      </c>
      <c r="AI225" s="222"/>
      <c r="AJ225" s="298">
        <v>43582</v>
      </c>
      <c r="AL225" s="229"/>
      <c r="AM225" s="222">
        <f t="shared" si="249"/>
        <v>7500000</v>
      </c>
      <c r="AN225" s="292">
        <f t="shared" si="250"/>
        <v>43582</v>
      </c>
      <c r="AP225" s="229">
        <v>15000000</v>
      </c>
      <c r="AQ225" s="280">
        <v>0.125</v>
      </c>
      <c r="AR225" s="229">
        <f t="shared" si="251"/>
        <v>1875000</v>
      </c>
      <c r="AS225" s="229">
        <f t="shared" si="252"/>
        <v>1875000</v>
      </c>
      <c r="AT225" s="229">
        <f t="shared" si="253"/>
        <v>13125000</v>
      </c>
      <c r="AV225" s="298">
        <v>43582</v>
      </c>
      <c r="AW225" s="229">
        <v>15000000</v>
      </c>
      <c r="AX225" s="280">
        <v>0.125</v>
      </c>
      <c r="AY225" s="229">
        <f t="shared" si="254"/>
        <v>1875000</v>
      </c>
      <c r="AZ225" s="229">
        <f t="shared" si="255"/>
        <v>3750000</v>
      </c>
      <c r="BA225" s="229">
        <f t="shared" si="256"/>
        <v>11250000</v>
      </c>
      <c r="BC225" s="298">
        <v>43582</v>
      </c>
      <c r="BD225" s="229">
        <v>15000000</v>
      </c>
      <c r="BE225" s="280">
        <v>0.125</v>
      </c>
      <c r="BF225" s="229">
        <f t="shared" si="257"/>
        <v>1875000</v>
      </c>
      <c r="BG225" s="229">
        <f t="shared" si="258"/>
        <v>5625000</v>
      </c>
      <c r="BH225" s="229">
        <f t="shared" si="259"/>
        <v>9375000</v>
      </c>
      <c r="BJ225" s="229">
        <v>15000000</v>
      </c>
      <c r="BK225" s="280">
        <v>0.125</v>
      </c>
      <c r="BL225" s="229">
        <f t="shared" si="260"/>
        <v>1875000</v>
      </c>
      <c r="BM225" s="229">
        <f t="shared" si="261"/>
        <v>3750000</v>
      </c>
      <c r="BN225" s="229">
        <f t="shared" si="269"/>
        <v>11250000</v>
      </c>
    </row>
    <row r="226" spans="1:66" s="287" customFormat="1">
      <c r="A226" s="281"/>
      <c r="B226" s="281">
        <v>83</v>
      </c>
      <c r="C226" s="281" t="s">
        <v>411</v>
      </c>
      <c r="D226" s="299">
        <v>43496</v>
      </c>
      <c r="E226" s="282">
        <v>1</v>
      </c>
      <c r="F226" s="283" t="s">
        <v>275</v>
      </c>
      <c r="G226" s="282">
        <v>25000000</v>
      </c>
      <c r="H226" s="282"/>
      <c r="I226" s="284"/>
      <c r="J226" s="282">
        <f t="shared" si="228"/>
        <v>25000000</v>
      </c>
      <c r="K226" s="282">
        <f t="shared" si="232"/>
        <v>9375000</v>
      </c>
      <c r="L226" s="285">
        <v>0.125</v>
      </c>
      <c r="M226" s="282">
        <f t="shared" si="266"/>
        <v>3125000</v>
      </c>
      <c r="N226" s="284"/>
      <c r="O226" s="282">
        <f t="shared" si="229"/>
        <v>12500000</v>
      </c>
      <c r="P226" s="282">
        <f t="shared" si="230"/>
        <v>12500000</v>
      </c>
      <c r="Q226" s="286"/>
      <c r="R226" s="286">
        <f t="shared" si="234"/>
        <v>25000000</v>
      </c>
      <c r="S226" s="286">
        <f t="shared" si="235"/>
        <v>3125000</v>
      </c>
      <c r="T226" s="286">
        <f t="shared" si="236"/>
        <v>9375000</v>
      </c>
      <c r="U226" s="286">
        <f t="shared" si="263"/>
        <v>15625000</v>
      </c>
      <c r="V226" s="286">
        <f t="shared" si="237"/>
        <v>25000000</v>
      </c>
      <c r="W226" s="286">
        <f t="shared" si="238"/>
        <v>3125000</v>
      </c>
      <c r="X226" s="286">
        <f t="shared" si="239"/>
        <v>6250000</v>
      </c>
      <c r="Y226" s="286">
        <f t="shared" si="264"/>
        <v>18750000</v>
      </c>
      <c r="Z226" s="286">
        <f t="shared" si="240"/>
        <v>25000000</v>
      </c>
      <c r="AA226" s="286">
        <f t="shared" si="241"/>
        <v>3125000</v>
      </c>
      <c r="AB226" s="286">
        <f t="shared" si="242"/>
        <v>3125000</v>
      </c>
      <c r="AC226" s="286">
        <f t="shared" si="265"/>
        <v>21875000</v>
      </c>
      <c r="AD226" s="286">
        <f t="shared" si="267"/>
        <v>0</v>
      </c>
      <c r="AE226" s="286"/>
      <c r="AF226" s="286">
        <f t="shared" si="268"/>
        <v>0</v>
      </c>
      <c r="AG226" s="286"/>
      <c r="AH226" s="286">
        <f t="shared" si="246"/>
        <v>0</v>
      </c>
      <c r="AI226" s="286"/>
      <c r="AJ226" s="299">
        <v>43496</v>
      </c>
      <c r="AL226" s="288"/>
      <c r="AM226" s="286">
        <f t="shared" si="249"/>
        <v>12500000</v>
      </c>
      <c r="AN226" s="295">
        <f t="shared" si="250"/>
        <v>43496</v>
      </c>
      <c r="AP226" s="288">
        <v>25000000</v>
      </c>
      <c r="AQ226" s="289">
        <v>0.125</v>
      </c>
      <c r="AR226" s="229">
        <f t="shared" si="251"/>
        <v>3125000</v>
      </c>
      <c r="AS226" s="229">
        <f t="shared" si="252"/>
        <v>3125000</v>
      </c>
      <c r="AT226" s="229">
        <f t="shared" si="253"/>
        <v>21875000</v>
      </c>
      <c r="AV226" s="299">
        <v>43496</v>
      </c>
      <c r="AW226" s="288">
        <v>25000000</v>
      </c>
      <c r="AX226" s="289">
        <v>0.125</v>
      </c>
      <c r="AY226" s="229">
        <f t="shared" si="254"/>
        <v>3125000</v>
      </c>
      <c r="AZ226" s="229">
        <f t="shared" si="255"/>
        <v>6250000</v>
      </c>
      <c r="BA226" s="229">
        <f t="shared" si="256"/>
        <v>18750000</v>
      </c>
      <c r="BB226" s="229"/>
      <c r="BC226" s="299">
        <v>43496</v>
      </c>
      <c r="BD226" s="288">
        <v>25000000</v>
      </c>
      <c r="BE226" s="289">
        <v>0.125</v>
      </c>
      <c r="BF226" s="229">
        <f t="shared" si="257"/>
        <v>3125000</v>
      </c>
      <c r="BG226" s="229">
        <f t="shared" si="258"/>
        <v>9375000</v>
      </c>
      <c r="BH226" s="229">
        <f t="shared" si="259"/>
        <v>15625000</v>
      </c>
      <c r="BJ226" s="229">
        <v>25000000</v>
      </c>
      <c r="BK226" s="289">
        <v>0.125</v>
      </c>
      <c r="BL226" s="229">
        <f t="shared" si="260"/>
        <v>3125000</v>
      </c>
      <c r="BM226" s="229">
        <f t="shared" si="261"/>
        <v>6250000</v>
      </c>
      <c r="BN226" s="229">
        <f t="shared" si="269"/>
        <v>18750000</v>
      </c>
    </row>
    <row r="227" spans="1:66">
      <c r="A227" s="253"/>
      <c r="B227" s="253">
        <v>84</v>
      </c>
      <c r="C227" s="253" t="s">
        <v>412</v>
      </c>
      <c r="D227" s="298">
        <v>43496</v>
      </c>
      <c r="E227" s="256">
        <v>1</v>
      </c>
      <c r="F227" s="237" t="s">
        <v>275</v>
      </c>
      <c r="G227" s="257">
        <v>8000000</v>
      </c>
      <c r="H227" s="257"/>
      <c r="I227" s="264"/>
      <c r="J227" s="257">
        <f t="shared" si="228"/>
        <v>8000000</v>
      </c>
      <c r="K227" s="257">
        <f t="shared" si="232"/>
        <v>3000000</v>
      </c>
      <c r="L227" s="263">
        <v>0.125</v>
      </c>
      <c r="M227" s="256">
        <f t="shared" si="266"/>
        <v>1000000</v>
      </c>
      <c r="N227" s="264"/>
      <c r="O227" s="257">
        <f t="shared" si="229"/>
        <v>4000000</v>
      </c>
      <c r="P227" s="256">
        <f t="shared" si="230"/>
        <v>4000000</v>
      </c>
      <c r="R227" s="222">
        <f t="shared" si="234"/>
        <v>8000000</v>
      </c>
      <c r="S227" s="222">
        <f t="shared" si="235"/>
        <v>1000000</v>
      </c>
      <c r="T227" s="222">
        <f t="shared" si="236"/>
        <v>3000000</v>
      </c>
      <c r="U227" s="222">
        <f t="shared" si="263"/>
        <v>5000000</v>
      </c>
      <c r="V227" s="222">
        <f t="shared" si="237"/>
        <v>8000000</v>
      </c>
      <c r="W227" s="222">
        <f t="shared" si="238"/>
        <v>1000000</v>
      </c>
      <c r="X227" s="222">
        <f t="shared" si="239"/>
        <v>2000000</v>
      </c>
      <c r="Y227" s="222">
        <f t="shared" si="264"/>
        <v>6000000</v>
      </c>
      <c r="Z227" s="222">
        <f t="shared" si="240"/>
        <v>8000000</v>
      </c>
      <c r="AA227" s="222">
        <f t="shared" si="241"/>
        <v>1000000</v>
      </c>
      <c r="AB227" s="222">
        <f t="shared" si="242"/>
        <v>1000000</v>
      </c>
      <c r="AC227" s="222">
        <f t="shared" si="265"/>
        <v>7000000</v>
      </c>
      <c r="AD227" s="222">
        <f t="shared" si="267"/>
        <v>0</v>
      </c>
      <c r="AE227" s="222"/>
      <c r="AF227" s="222">
        <f t="shared" si="268"/>
        <v>0</v>
      </c>
      <c r="AG227" s="222"/>
      <c r="AH227" s="222">
        <f t="shared" si="246"/>
        <v>0</v>
      </c>
      <c r="AI227" s="222"/>
      <c r="AJ227" s="298">
        <v>43496</v>
      </c>
      <c r="AL227" s="229"/>
      <c r="AM227" s="222">
        <f t="shared" si="249"/>
        <v>4000000</v>
      </c>
      <c r="AN227" s="292">
        <f t="shared" si="250"/>
        <v>43496</v>
      </c>
      <c r="AP227" s="229">
        <v>8000000</v>
      </c>
      <c r="AQ227" s="280">
        <v>0.25</v>
      </c>
      <c r="AR227" s="229">
        <f t="shared" si="251"/>
        <v>2000000</v>
      </c>
      <c r="AS227" s="229">
        <f t="shared" si="252"/>
        <v>2000000</v>
      </c>
      <c r="AT227" s="229">
        <f t="shared" si="253"/>
        <v>6000000</v>
      </c>
      <c r="AV227" s="298">
        <v>43496</v>
      </c>
      <c r="AW227" s="229">
        <v>8000000</v>
      </c>
      <c r="AX227" s="280">
        <v>0.25</v>
      </c>
      <c r="AY227" s="229">
        <f t="shared" si="254"/>
        <v>2000000</v>
      </c>
      <c r="AZ227" s="229">
        <f t="shared" si="255"/>
        <v>4000000</v>
      </c>
      <c r="BA227" s="229">
        <f t="shared" si="256"/>
        <v>4000000</v>
      </c>
      <c r="BC227" s="298">
        <v>43496</v>
      </c>
      <c r="BD227" s="229">
        <v>8000000</v>
      </c>
      <c r="BE227" s="280">
        <v>0.25</v>
      </c>
      <c r="BF227" s="229">
        <f t="shared" si="257"/>
        <v>2000000</v>
      </c>
      <c r="BG227" s="229">
        <f t="shared" si="258"/>
        <v>6000000</v>
      </c>
      <c r="BH227" s="229">
        <f t="shared" si="259"/>
        <v>2000000</v>
      </c>
      <c r="BJ227" s="229">
        <v>8000000</v>
      </c>
      <c r="BK227" s="280">
        <v>0.25</v>
      </c>
      <c r="BL227" s="229">
        <f t="shared" si="260"/>
        <v>2000000</v>
      </c>
      <c r="BM227" s="229">
        <f t="shared" si="261"/>
        <v>4000000</v>
      </c>
      <c r="BN227" s="229">
        <f t="shared" si="269"/>
        <v>4000000</v>
      </c>
    </row>
    <row r="228" spans="1:66">
      <c r="A228" s="253"/>
      <c r="B228" s="253">
        <v>85</v>
      </c>
      <c r="C228" s="253" t="s">
        <v>413</v>
      </c>
      <c r="D228" s="298">
        <v>43646</v>
      </c>
      <c r="E228" s="256">
        <v>1</v>
      </c>
      <c r="F228" s="237" t="s">
        <v>275</v>
      </c>
      <c r="G228" s="257">
        <v>7997000</v>
      </c>
      <c r="H228" s="257"/>
      <c r="I228" s="264"/>
      <c r="J228" s="257">
        <f t="shared" si="228"/>
        <v>7997000</v>
      </c>
      <c r="K228" s="257">
        <f t="shared" si="232"/>
        <v>2998875</v>
      </c>
      <c r="L228" s="263">
        <v>0.125</v>
      </c>
      <c r="M228" s="256">
        <f t="shared" si="266"/>
        <v>999625</v>
      </c>
      <c r="N228" s="264"/>
      <c r="O228" s="257">
        <f t="shared" si="229"/>
        <v>3998500</v>
      </c>
      <c r="P228" s="256">
        <f t="shared" si="230"/>
        <v>3998500</v>
      </c>
      <c r="R228" s="222">
        <f t="shared" si="234"/>
        <v>7997000</v>
      </c>
      <c r="S228" s="222">
        <f t="shared" si="235"/>
        <v>999625</v>
      </c>
      <c r="T228" s="222">
        <f t="shared" si="236"/>
        <v>2998875</v>
      </c>
      <c r="U228" s="222">
        <f t="shared" si="263"/>
        <v>4998125</v>
      </c>
      <c r="V228" s="222">
        <f t="shared" si="237"/>
        <v>7997000</v>
      </c>
      <c r="W228" s="222">
        <f t="shared" si="238"/>
        <v>999625</v>
      </c>
      <c r="X228" s="222">
        <f t="shared" si="239"/>
        <v>1999250</v>
      </c>
      <c r="Y228" s="222">
        <f t="shared" si="264"/>
        <v>5997750</v>
      </c>
      <c r="Z228" s="222">
        <f t="shared" si="240"/>
        <v>7997000</v>
      </c>
      <c r="AA228" s="222">
        <f t="shared" si="241"/>
        <v>999625</v>
      </c>
      <c r="AB228" s="222">
        <f t="shared" si="242"/>
        <v>999625</v>
      </c>
      <c r="AC228" s="222">
        <f t="shared" si="265"/>
        <v>6997375</v>
      </c>
      <c r="AD228" s="222">
        <f t="shared" si="267"/>
        <v>0</v>
      </c>
      <c r="AE228" s="222"/>
      <c r="AF228" s="222">
        <f t="shared" si="268"/>
        <v>0</v>
      </c>
      <c r="AG228" s="222"/>
      <c r="AH228" s="222">
        <f t="shared" si="246"/>
        <v>0</v>
      </c>
      <c r="AI228" s="222"/>
      <c r="AJ228" s="298">
        <v>43646</v>
      </c>
      <c r="AL228" s="229"/>
      <c r="AM228" s="222">
        <f t="shared" si="249"/>
        <v>3998500</v>
      </c>
      <c r="AN228" s="292">
        <f t="shared" si="250"/>
        <v>43646</v>
      </c>
      <c r="AP228" s="229">
        <v>7997000</v>
      </c>
      <c r="AQ228" s="280">
        <v>0.25</v>
      </c>
      <c r="AR228" s="229">
        <f t="shared" si="251"/>
        <v>1999250</v>
      </c>
      <c r="AS228" s="229">
        <f t="shared" si="252"/>
        <v>1999250</v>
      </c>
      <c r="AT228" s="229">
        <f t="shared" si="253"/>
        <v>5997750</v>
      </c>
      <c r="AV228" s="298">
        <v>43646</v>
      </c>
      <c r="AW228" s="229">
        <v>7997000</v>
      </c>
      <c r="AX228" s="280">
        <v>0.25</v>
      </c>
      <c r="AY228" s="229">
        <f t="shared" si="254"/>
        <v>1999250</v>
      </c>
      <c r="AZ228" s="229">
        <f t="shared" si="255"/>
        <v>3998500</v>
      </c>
      <c r="BA228" s="229">
        <f t="shared" si="256"/>
        <v>3998500</v>
      </c>
      <c r="BC228" s="298">
        <v>43646</v>
      </c>
      <c r="BD228" s="229">
        <v>7997000</v>
      </c>
      <c r="BE228" s="280">
        <v>0.25</v>
      </c>
      <c r="BF228" s="229">
        <f t="shared" si="257"/>
        <v>1999250</v>
      </c>
      <c r="BG228" s="229">
        <f t="shared" si="258"/>
        <v>5997750</v>
      </c>
      <c r="BH228" s="229">
        <f t="shared" si="259"/>
        <v>1999250</v>
      </c>
      <c r="BJ228" s="229">
        <v>7997000</v>
      </c>
      <c r="BK228" s="280">
        <v>0.25</v>
      </c>
      <c r="BL228" s="229">
        <f t="shared" si="260"/>
        <v>1999250</v>
      </c>
      <c r="BM228" s="229">
        <f t="shared" si="261"/>
        <v>3998500</v>
      </c>
      <c r="BN228" s="229">
        <f t="shared" si="269"/>
        <v>3998500</v>
      </c>
    </row>
    <row r="229" spans="1:66">
      <c r="A229" s="253"/>
      <c r="B229" s="253">
        <v>86</v>
      </c>
      <c r="C229" s="253" t="s">
        <v>414</v>
      </c>
      <c r="D229" s="298">
        <v>43647</v>
      </c>
      <c r="E229" s="256">
        <v>1</v>
      </c>
      <c r="F229" s="237" t="s">
        <v>275</v>
      </c>
      <c r="G229" s="257">
        <v>1408500</v>
      </c>
      <c r="H229" s="257"/>
      <c r="I229" s="264"/>
      <c r="J229" s="257">
        <f t="shared" si="228"/>
        <v>1408500</v>
      </c>
      <c r="K229" s="257">
        <f t="shared" si="232"/>
        <v>528187.5</v>
      </c>
      <c r="L229" s="263">
        <v>0.125</v>
      </c>
      <c r="M229" s="256">
        <f t="shared" si="266"/>
        <v>176062.5</v>
      </c>
      <c r="N229" s="264"/>
      <c r="O229" s="257">
        <f t="shared" si="229"/>
        <v>704250</v>
      </c>
      <c r="P229" s="256">
        <f t="shared" si="230"/>
        <v>704250</v>
      </c>
      <c r="R229" s="222">
        <f t="shared" si="234"/>
        <v>1408500</v>
      </c>
      <c r="S229" s="222">
        <f t="shared" si="235"/>
        <v>176062.5</v>
      </c>
      <c r="T229" s="222">
        <f t="shared" si="236"/>
        <v>528187.5</v>
      </c>
      <c r="U229" s="222">
        <f t="shared" si="263"/>
        <v>880312.5</v>
      </c>
      <c r="V229" s="222">
        <f t="shared" si="237"/>
        <v>1408500</v>
      </c>
      <c r="W229" s="222">
        <f t="shared" si="238"/>
        <v>176062.5</v>
      </c>
      <c r="X229" s="222">
        <f t="shared" si="239"/>
        <v>352125</v>
      </c>
      <c r="Y229" s="222">
        <f t="shared" si="264"/>
        <v>1056375</v>
      </c>
      <c r="Z229" s="222">
        <f t="shared" si="240"/>
        <v>1408500</v>
      </c>
      <c r="AA229" s="222">
        <f t="shared" si="241"/>
        <v>176062.5</v>
      </c>
      <c r="AB229" s="222">
        <f t="shared" si="242"/>
        <v>176062.5</v>
      </c>
      <c r="AC229" s="222">
        <f t="shared" si="265"/>
        <v>1232437.5</v>
      </c>
      <c r="AD229" s="222">
        <f t="shared" si="267"/>
        <v>0</v>
      </c>
      <c r="AE229" s="222"/>
      <c r="AF229" s="222">
        <f t="shared" si="268"/>
        <v>0</v>
      </c>
      <c r="AG229" s="222"/>
      <c r="AH229" s="222">
        <f t="shared" si="246"/>
        <v>0</v>
      </c>
      <c r="AI229" s="222"/>
      <c r="AJ229" s="298">
        <v>43647</v>
      </c>
      <c r="AL229" s="229"/>
      <c r="AM229" s="222">
        <f t="shared" si="249"/>
        <v>704250</v>
      </c>
      <c r="AN229" s="292">
        <f t="shared" si="250"/>
        <v>43647</v>
      </c>
      <c r="AP229" s="229">
        <v>1408500</v>
      </c>
      <c r="AQ229" s="280">
        <v>0.25</v>
      </c>
      <c r="AR229" s="229">
        <f t="shared" si="251"/>
        <v>352125</v>
      </c>
      <c r="AS229" s="229">
        <f t="shared" si="252"/>
        <v>352125</v>
      </c>
      <c r="AT229" s="229">
        <f t="shared" si="253"/>
        <v>1056375</v>
      </c>
      <c r="AV229" s="298">
        <v>43647</v>
      </c>
      <c r="AW229" s="229">
        <v>1408500</v>
      </c>
      <c r="AX229" s="280">
        <v>0.25</v>
      </c>
      <c r="AY229" s="229">
        <f t="shared" si="254"/>
        <v>352125</v>
      </c>
      <c r="AZ229" s="229">
        <f t="shared" si="255"/>
        <v>704250</v>
      </c>
      <c r="BA229" s="229">
        <f t="shared" si="256"/>
        <v>704250</v>
      </c>
      <c r="BC229" s="298">
        <v>43647</v>
      </c>
      <c r="BD229" s="229">
        <v>1408500</v>
      </c>
      <c r="BE229" s="280">
        <v>0.25</v>
      </c>
      <c r="BF229" s="229">
        <f t="shared" si="257"/>
        <v>352125</v>
      </c>
      <c r="BG229" s="229">
        <f t="shared" si="258"/>
        <v>1056375</v>
      </c>
      <c r="BH229" s="229">
        <f t="shared" si="259"/>
        <v>352125</v>
      </c>
      <c r="BJ229" s="229">
        <v>1408500</v>
      </c>
      <c r="BK229" s="280">
        <v>0.25</v>
      </c>
      <c r="BL229" s="229">
        <f t="shared" si="260"/>
        <v>352125</v>
      </c>
      <c r="BM229" s="229">
        <f t="shared" si="261"/>
        <v>704250</v>
      </c>
      <c r="BN229" s="229">
        <f t="shared" si="269"/>
        <v>704250</v>
      </c>
    </row>
    <row r="230" spans="1:66">
      <c r="A230" s="253"/>
      <c r="B230" s="253">
        <v>87</v>
      </c>
      <c r="C230" s="253" t="s">
        <v>415</v>
      </c>
      <c r="D230" s="298">
        <v>43648</v>
      </c>
      <c r="E230" s="256">
        <v>10</v>
      </c>
      <c r="F230" s="237" t="s">
        <v>275</v>
      </c>
      <c r="G230" s="257">
        <v>5000000</v>
      </c>
      <c r="H230" s="257"/>
      <c r="I230" s="264"/>
      <c r="J230" s="257">
        <f t="shared" si="228"/>
        <v>5000000</v>
      </c>
      <c r="K230" s="257">
        <f t="shared" si="232"/>
        <v>1875000</v>
      </c>
      <c r="L230" s="263">
        <v>0.125</v>
      </c>
      <c r="M230" s="256">
        <f t="shared" si="266"/>
        <v>625000</v>
      </c>
      <c r="N230" s="264"/>
      <c r="O230" s="257">
        <f t="shared" si="229"/>
        <v>2500000</v>
      </c>
      <c r="P230" s="256">
        <f t="shared" si="230"/>
        <v>2500000</v>
      </c>
      <c r="R230" s="222">
        <f t="shared" si="234"/>
        <v>5000000</v>
      </c>
      <c r="S230" s="222">
        <f t="shared" si="235"/>
        <v>625000</v>
      </c>
      <c r="T230" s="222">
        <f t="shared" si="236"/>
        <v>1875000</v>
      </c>
      <c r="U230" s="222">
        <f t="shared" si="263"/>
        <v>3125000</v>
      </c>
      <c r="V230" s="222">
        <f t="shared" si="237"/>
        <v>5000000</v>
      </c>
      <c r="W230" s="222">
        <f t="shared" si="238"/>
        <v>625000</v>
      </c>
      <c r="X230" s="222">
        <f t="shared" si="239"/>
        <v>1250000</v>
      </c>
      <c r="Y230" s="222">
        <f t="shared" si="264"/>
        <v>3750000</v>
      </c>
      <c r="Z230" s="222">
        <f t="shared" si="240"/>
        <v>5000000</v>
      </c>
      <c r="AA230" s="222">
        <f t="shared" si="241"/>
        <v>625000</v>
      </c>
      <c r="AB230" s="222">
        <f t="shared" si="242"/>
        <v>625000</v>
      </c>
      <c r="AC230" s="222">
        <f t="shared" si="265"/>
        <v>4375000</v>
      </c>
      <c r="AD230" s="222">
        <f t="shared" si="267"/>
        <v>0</v>
      </c>
      <c r="AE230" s="222"/>
      <c r="AF230" s="222">
        <f t="shared" si="268"/>
        <v>0</v>
      </c>
      <c r="AG230" s="222"/>
      <c r="AH230" s="222">
        <f t="shared" si="246"/>
        <v>0</v>
      </c>
      <c r="AI230" s="222"/>
      <c r="AJ230" s="298">
        <v>43648</v>
      </c>
      <c r="AL230" s="229"/>
      <c r="AM230" s="222">
        <f t="shared" si="249"/>
        <v>2500000</v>
      </c>
      <c r="AN230" s="292">
        <f t="shared" si="250"/>
        <v>43648</v>
      </c>
      <c r="AP230" s="229">
        <v>5000000</v>
      </c>
      <c r="AQ230" s="280">
        <v>0.25</v>
      </c>
      <c r="AR230" s="229">
        <f t="shared" si="251"/>
        <v>1250000</v>
      </c>
      <c r="AS230" s="229">
        <f t="shared" si="252"/>
        <v>1250000</v>
      </c>
      <c r="AT230" s="229">
        <f t="shared" si="253"/>
        <v>3750000</v>
      </c>
      <c r="AV230" s="298">
        <v>43648</v>
      </c>
      <c r="AW230" s="229">
        <v>5000000</v>
      </c>
      <c r="AX230" s="280">
        <v>0.25</v>
      </c>
      <c r="AY230" s="229">
        <f t="shared" si="254"/>
        <v>1250000</v>
      </c>
      <c r="AZ230" s="229">
        <f t="shared" si="255"/>
        <v>2500000</v>
      </c>
      <c r="BA230" s="229">
        <f t="shared" si="256"/>
        <v>2500000</v>
      </c>
      <c r="BC230" s="298">
        <v>43648</v>
      </c>
      <c r="BD230" s="229">
        <v>5000000</v>
      </c>
      <c r="BE230" s="280">
        <v>0.25</v>
      </c>
      <c r="BF230" s="229">
        <f t="shared" si="257"/>
        <v>1250000</v>
      </c>
      <c r="BG230" s="229">
        <f t="shared" si="258"/>
        <v>3750000</v>
      </c>
      <c r="BH230" s="229">
        <f t="shared" si="259"/>
        <v>1250000</v>
      </c>
      <c r="BJ230" s="229">
        <v>5000000</v>
      </c>
      <c r="BK230" s="280">
        <v>0.25</v>
      </c>
      <c r="BL230" s="229">
        <f t="shared" si="260"/>
        <v>1250000</v>
      </c>
      <c r="BM230" s="229">
        <f t="shared" si="261"/>
        <v>2500000</v>
      </c>
      <c r="BN230" s="229">
        <f t="shared" si="269"/>
        <v>2500000</v>
      </c>
    </row>
    <row r="231" spans="1:66">
      <c r="A231" s="253"/>
      <c r="B231" s="253">
        <v>88</v>
      </c>
      <c r="C231" s="253" t="s">
        <v>311</v>
      </c>
      <c r="D231" s="298">
        <v>43507</v>
      </c>
      <c r="E231" s="256">
        <v>30</v>
      </c>
      <c r="F231" s="237" t="s">
        <v>275</v>
      </c>
      <c r="G231" s="257">
        <v>7500000</v>
      </c>
      <c r="H231" s="257"/>
      <c r="I231" s="264"/>
      <c r="J231" s="257">
        <f t="shared" si="228"/>
        <v>7500000</v>
      </c>
      <c r="K231" s="257">
        <f t="shared" si="232"/>
        <v>2812500</v>
      </c>
      <c r="L231" s="263">
        <v>0.125</v>
      </c>
      <c r="M231" s="256">
        <f t="shared" si="266"/>
        <v>937500</v>
      </c>
      <c r="N231" s="264"/>
      <c r="O231" s="257">
        <f t="shared" si="229"/>
        <v>3750000</v>
      </c>
      <c r="P231" s="256">
        <f t="shared" si="230"/>
        <v>3750000</v>
      </c>
      <c r="R231" s="222">
        <f t="shared" si="234"/>
        <v>7500000</v>
      </c>
      <c r="S231" s="222">
        <f t="shared" si="235"/>
        <v>937500</v>
      </c>
      <c r="T231" s="222">
        <f t="shared" si="236"/>
        <v>2812500</v>
      </c>
      <c r="U231" s="222">
        <f t="shared" si="263"/>
        <v>4687500</v>
      </c>
      <c r="V231" s="222">
        <f t="shared" si="237"/>
        <v>7500000</v>
      </c>
      <c r="W231" s="222">
        <f t="shared" si="238"/>
        <v>937500</v>
      </c>
      <c r="X231" s="222">
        <f t="shared" si="239"/>
        <v>1875000</v>
      </c>
      <c r="Y231" s="222">
        <f t="shared" si="264"/>
        <v>5625000</v>
      </c>
      <c r="Z231" s="222">
        <f t="shared" si="240"/>
        <v>7500000</v>
      </c>
      <c r="AA231" s="222">
        <f t="shared" si="241"/>
        <v>937500</v>
      </c>
      <c r="AB231" s="222">
        <f t="shared" si="242"/>
        <v>937500</v>
      </c>
      <c r="AC231" s="222">
        <f t="shared" si="265"/>
        <v>6562500</v>
      </c>
      <c r="AD231" s="222">
        <f t="shared" si="267"/>
        <v>0</v>
      </c>
      <c r="AE231" s="222"/>
      <c r="AF231" s="222">
        <f t="shared" si="268"/>
        <v>0</v>
      </c>
      <c r="AG231" s="222"/>
      <c r="AH231" s="222">
        <f t="shared" si="246"/>
        <v>0</v>
      </c>
      <c r="AI231" s="222"/>
      <c r="AJ231" s="298">
        <v>43507</v>
      </c>
      <c r="AL231" s="229"/>
      <c r="AM231" s="222">
        <f t="shared" si="249"/>
        <v>3750000</v>
      </c>
      <c r="AN231" s="292">
        <f t="shared" si="250"/>
        <v>43507</v>
      </c>
      <c r="AP231" s="229">
        <v>7500000</v>
      </c>
      <c r="AQ231" s="280">
        <v>0.25</v>
      </c>
      <c r="AR231" s="229">
        <f t="shared" si="251"/>
        <v>1875000</v>
      </c>
      <c r="AS231" s="229">
        <f t="shared" si="252"/>
        <v>1875000</v>
      </c>
      <c r="AT231" s="229">
        <f t="shared" si="253"/>
        <v>5625000</v>
      </c>
      <c r="AV231" s="298">
        <v>43507</v>
      </c>
      <c r="AW231" s="229">
        <v>7500000</v>
      </c>
      <c r="AX231" s="280">
        <v>0.25</v>
      </c>
      <c r="AY231" s="229">
        <f t="shared" si="254"/>
        <v>1875000</v>
      </c>
      <c r="AZ231" s="229">
        <f t="shared" si="255"/>
        <v>3750000</v>
      </c>
      <c r="BA231" s="229">
        <f t="shared" si="256"/>
        <v>3750000</v>
      </c>
      <c r="BC231" s="298">
        <v>43507</v>
      </c>
      <c r="BD231" s="229">
        <v>7500000</v>
      </c>
      <c r="BE231" s="280">
        <v>0.25</v>
      </c>
      <c r="BF231" s="229">
        <f t="shared" si="257"/>
        <v>1875000</v>
      </c>
      <c r="BG231" s="229">
        <f t="shared" si="258"/>
        <v>5625000</v>
      </c>
      <c r="BH231" s="229">
        <f t="shared" si="259"/>
        <v>1875000</v>
      </c>
      <c r="BJ231" s="229">
        <v>7500000</v>
      </c>
      <c r="BK231" s="280">
        <v>0.25</v>
      </c>
      <c r="BL231" s="229">
        <f t="shared" si="260"/>
        <v>1875000</v>
      </c>
      <c r="BM231" s="229">
        <f t="shared" si="261"/>
        <v>3750000</v>
      </c>
      <c r="BN231" s="229">
        <f t="shared" si="269"/>
        <v>3750000</v>
      </c>
    </row>
    <row r="232" spans="1:66">
      <c r="A232" s="253"/>
      <c r="B232" s="253">
        <v>89</v>
      </c>
      <c r="C232" s="253" t="s">
        <v>416</v>
      </c>
      <c r="D232" s="298">
        <v>43502</v>
      </c>
      <c r="E232" s="256">
        <v>15</v>
      </c>
      <c r="F232" s="237" t="s">
        <v>275</v>
      </c>
      <c r="G232" s="257">
        <v>15000000</v>
      </c>
      <c r="H232" s="257"/>
      <c r="I232" s="264"/>
      <c r="J232" s="257">
        <f t="shared" si="228"/>
        <v>15000000</v>
      </c>
      <c r="K232" s="257">
        <f t="shared" si="232"/>
        <v>5625000</v>
      </c>
      <c r="L232" s="263">
        <v>0.125</v>
      </c>
      <c r="M232" s="256">
        <f t="shared" si="266"/>
        <v>1875000</v>
      </c>
      <c r="N232" s="264"/>
      <c r="O232" s="257">
        <f t="shared" si="229"/>
        <v>7500000</v>
      </c>
      <c r="P232" s="256">
        <f t="shared" si="230"/>
        <v>7500000</v>
      </c>
      <c r="R232" s="222">
        <f t="shared" si="234"/>
        <v>15000000</v>
      </c>
      <c r="S232" s="222">
        <f t="shared" si="235"/>
        <v>1875000</v>
      </c>
      <c r="T232" s="222">
        <f t="shared" si="236"/>
        <v>5625000</v>
      </c>
      <c r="U232" s="222">
        <f t="shared" si="263"/>
        <v>9375000</v>
      </c>
      <c r="V232" s="222">
        <f t="shared" si="237"/>
        <v>15000000</v>
      </c>
      <c r="W232" s="222">
        <f t="shared" si="238"/>
        <v>1875000</v>
      </c>
      <c r="X232" s="222">
        <f t="shared" si="239"/>
        <v>3750000</v>
      </c>
      <c r="Y232" s="222">
        <f t="shared" si="264"/>
        <v>11250000</v>
      </c>
      <c r="Z232" s="222">
        <f t="shared" si="240"/>
        <v>15000000</v>
      </c>
      <c r="AA232" s="222">
        <f t="shared" si="241"/>
        <v>1875000</v>
      </c>
      <c r="AB232" s="222">
        <f t="shared" si="242"/>
        <v>1875000</v>
      </c>
      <c r="AC232" s="222">
        <f t="shared" si="265"/>
        <v>13125000</v>
      </c>
      <c r="AD232" s="222">
        <f t="shared" si="267"/>
        <v>0</v>
      </c>
      <c r="AE232" s="222"/>
      <c r="AF232" s="222">
        <f t="shared" si="268"/>
        <v>0</v>
      </c>
      <c r="AG232" s="222"/>
      <c r="AH232" s="222">
        <f t="shared" si="246"/>
        <v>0</v>
      </c>
      <c r="AI232" s="222"/>
      <c r="AJ232" s="298">
        <v>43502</v>
      </c>
      <c r="AL232" s="229"/>
      <c r="AM232" s="222">
        <f t="shared" si="249"/>
        <v>7500000</v>
      </c>
      <c r="AN232" s="292">
        <f t="shared" si="250"/>
        <v>43502</v>
      </c>
      <c r="AP232" s="229">
        <v>15000000</v>
      </c>
      <c r="AQ232" s="280">
        <v>0.125</v>
      </c>
      <c r="AR232" s="229">
        <f t="shared" si="251"/>
        <v>1875000</v>
      </c>
      <c r="AS232" s="229">
        <f t="shared" si="252"/>
        <v>1875000</v>
      </c>
      <c r="AT232" s="229">
        <f t="shared" si="253"/>
        <v>13125000</v>
      </c>
      <c r="AV232" s="298">
        <v>43502</v>
      </c>
      <c r="AW232" s="229">
        <v>15000000</v>
      </c>
      <c r="AX232" s="280">
        <v>0.125</v>
      </c>
      <c r="AY232" s="229">
        <f t="shared" si="254"/>
        <v>1875000</v>
      </c>
      <c r="AZ232" s="229">
        <f t="shared" si="255"/>
        <v>3750000</v>
      </c>
      <c r="BA232" s="229">
        <f t="shared" si="256"/>
        <v>11250000</v>
      </c>
      <c r="BC232" s="298">
        <v>43502</v>
      </c>
      <c r="BD232" s="229">
        <v>15000000</v>
      </c>
      <c r="BE232" s="280">
        <v>0.125</v>
      </c>
      <c r="BF232" s="229">
        <f t="shared" si="257"/>
        <v>1875000</v>
      </c>
      <c r="BG232" s="229">
        <f t="shared" si="258"/>
        <v>5625000</v>
      </c>
      <c r="BH232" s="229">
        <f t="shared" si="259"/>
        <v>9375000</v>
      </c>
      <c r="BJ232" s="288">
        <v>15000000</v>
      </c>
      <c r="BK232" s="280">
        <v>0.125</v>
      </c>
      <c r="BL232" s="229">
        <f t="shared" si="260"/>
        <v>1875000</v>
      </c>
      <c r="BM232" s="229">
        <f t="shared" si="261"/>
        <v>3750000</v>
      </c>
      <c r="BN232" s="229">
        <f t="shared" si="269"/>
        <v>11250000</v>
      </c>
    </row>
    <row r="233" spans="1:66">
      <c r="A233" s="253"/>
      <c r="B233" s="253">
        <v>90</v>
      </c>
      <c r="C233" s="253" t="s">
        <v>417</v>
      </c>
      <c r="D233" s="298">
        <v>43500</v>
      </c>
      <c r="E233" s="256">
        <v>15</v>
      </c>
      <c r="F233" s="237" t="s">
        <v>275</v>
      </c>
      <c r="G233" s="257">
        <v>22500000</v>
      </c>
      <c r="H233" s="257"/>
      <c r="I233" s="264"/>
      <c r="J233" s="257">
        <f t="shared" si="228"/>
        <v>22500000</v>
      </c>
      <c r="K233" s="257">
        <f t="shared" si="232"/>
        <v>8437500</v>
      </c>
      <c r="L233" s="263">
        <v>0.125</v>
      </c>
      <c r="M233" s="256">
        <f t="shared" si="266"/>
        <v>2812500</v>
      </c>
      <c r="N233" s="264"/>
      <c r="O233" s="257">
        <f t="shared" si="229"/>
        <v>11250000</v>
      </c>
      <c r="P233" s="256">
        <f t="shared" si="230"/>
        <v>11250000</v>
      </c>
      <c r="R233" s="222">
        <f t="shared" si="234"/>
        <v>22500000</v>
      </c>
      <c r="S233" s="222">
        <f t="shared" si="235"/>
        <v>2812500</v>
      </c>
      <c r="T233" s="222">
        <f t="shared" si="236"/>
        <v>8437500</v>
      </c>
      <c r="U233" s="222">
        <f t="shared" si="263"/>
        <v>14062500</v>
      </c>
      <c r="V233" s="222">
        <f t="shared" si="237"/>
        <v>22500000</v>
      </c>
      <c r="W233" s="222">
        <f t="shared" si="238"/>
        <v>2812500</v>
      </c>
      <c r="X233" s="222">
        <f t="shared" si="239"/>
        <v>5625000</v>
      </c>
      <c r="Y233" s="222">
        <f t="shared" si="264"/>
        <v>16875000</v>
      </c>
      <c r="Z233" s="222">
        <f t="shared" si="240"/>
        <v>22500000</v>
      </c>
      <c r="AA233" s="222">
        <f t="shared" si="241"/>
        <v>2812500</v>
      </c>
      <c r="AB233" s="222">
        <f t="shared" si="242"/>
        <v>2812500</v>
      </c>
      <c r="AC233" s="222">
        <f t="shared" si="265"/>
        <v>19687500</v>
      </c>
      <c r="AD233" s="222">
        <f t="shared" si="267"/>
        <v>0</v>
      </c>
      <c r="AE233" s="222"/>
      <c r="AF233" s="222">
        <f t="shared" si="268"/>
        <v>0</v>
      </c>
      <c r="AG233" s="222"/>
      <c r="AH233" s="222">
        <f t="shared" si="246"/>
        <v>0</v>
      </c>
      <c r="AI233" s="222"/>
      <c r="AJ233" s="298">
        <v>43500</v>
      </c>
      <c r="AL233" s="229"/>
      <c r="AM233" s="222">
        <f t="shared" si="249"/>
        <v>11250000</v>
      </c>
      <c r="AN233" s="292">
        <f t="shared" si="250"/>
        <v>43500</v>
      </c>
      <c r="AP233" s="229">
        <v>22500000</v>
      </c>
      <c r="AQ233" s="280">
        <v>0.125</v>
      </c>
      <c r="AR233" s="229">
        <f t="shared" si="251"/>
        <v>2812500</v>
      </c>
      <c r="AS233" s="229">
        <f t="shared" si="252"/>
        <v>2812500</v>
      </c>
      <c r="AT233" s="229">
        <f t="shared" si="253"/>
        <v>19687500</v>
      </c>
      <c r="AV233" s="298">
        <v>43500</v>
      </c>
      <c r="AW233" s="229">
        <v>22500000</v>
      </c>
      <c r="AX233" s="280">
        <v>0.125</v>
      </c>
      <c r="AY233" s="229">
        <f t="shared" si="254"/>
        <v>2812500</v>
      </c>
      <c r="AZ233" s="229">
        <f t="shared" si="255"/>
        <v>5625000</v>
      </c>
      <c r="BA233" s="229">
        <f t="shared" si="256"/>
        <v>16875000</v>
      </c>
      <c r="BC233" s="298">
        <v>43500</v>
      </c>
      <c r="BD233" s="229">
        <v>22500000</v>
      </c>
      <c r="BE233" s="280">
        <v>0.125</v>
      </c>
      <c r="BF233" s="229">
        <f t="shared" si="257"/>
        <v>2812500</v>
      </c>
      <c r="BG233" s="229">
        <f t="shared" si="258"/>
        <v>8437500</v>
      </c>
      <c r="BH233" s="229">
        <f t="shared" si="259"/>
        <v>14062500</v>
      </c>
      <c r="BJ233" s="229">
        <v>22500000</v>
      </c>
      <c r="BK233" s="280">
        <v>0.125</v>
      </c>
      <c r="BL233" s="229">
        <f t="shared" si="260"/>
        <v>2812500</v>
      </c>
      <c r="BM233" s="229">
        <f t="shared" si="261"/>
        <v>5625000</v>
      </c>
      <c r="BN233" s="229">
        <f t="shared" si="269"/>
        <v>16875000</v>
      </c>
    </row>
    <row r="234" spans="1:66">
      <c r="A234" s="253"/>
      <c r="B234" s="253">
        <v>91</v>
      </c>
      <c r="C234" s="253" t="s">
        <v>418</v>
      </c>
      <c r="D234" s="298">
        <v>43502</v>
      </c>
      <c r="E234" s="256">
        <v>1</v>
      </c>
      <c r="F234" s="237" t="s">
        <v>275</v>
      </c>
      <c r="G234" s="257">
        <v>15000000</v>
      </c>
      <c r="H234" s="257"/>
      <c r="I234" s="264"/>
      <c r="J234" s="257">
        <f t="shared" si="228"/>
        <v>15000000</v>
      </c>
      <c r="K234" s="257">
        <f t="shared" si="232"/>
        <v>5625000</v>
      </c>
      <c r="L234" s="263">
        <v>0.125</v>
      </c>
      <c r="M234" s="256">
        <f t="shared" si="266"/>
        <v>1875000</v>
      </c>
      <c r="N234" s="264"/>
      <c r="O234" s="257">
        <f t="shared" si="229"/>
        <v>7500000</v>
      </c>
      <c r="P234" s="256">
        <f t="shared" si="230"/>
        <v>7500000</v>
      </c>
      <c r="R234" s="222">
        <f t="shared" si="234"/>
        <v>15000000</v>
      </c>
      <c r="S234" s="222">
        <f t="shared" si="235"/>
        <v>1875000</v>
      </c>
      <c r="T234" s="222">
        <f t="shared" si="236"/>
        <v>5625000</v>
      </c>
      <c r="U234" s="222">
        <f t="shared" si="263"/>
        <v>9375000</v>
      </c>
      <c r="V234" s="222">
        <f t="shared" si="237"/>
        <v>15000000</v>
      </c>
      <c r="W234" s="222">
        <f t="shared" si="238"/>
        <v>1875000</v>
      </c>
      <c r="X234" s="222">
        <f t="shared" si="239"/>
        <v>3750000</v>
      </c>
      <c r="Y234" s="222">
        <f t="shared" si="264"/>
        <v>11250000</v>
      </c>
      <c r="Z234" s="222">
        <f t="shared" si="240"/>
        <v>15000000</v>
      </c>
      <c r="AA234" s="222">
        <f t="shared" si="241"/>
        <v>1875000</v>
      </c>
      <c r="AB234" s="222">
        <f t="shared" si="242"/>
        <v>1875000</v>
      </c>
      <c r="AC234" s="222">
        <f t="shared" si="265"/>
        <v>13125000</v>
      </c>
      <c r="AD234" s="222">
        <f t="shared" si="267"/>
        <v>0</v>
      </c>
      <c r="AE234" s="222"/>
      <c r="AF234" s="222">
        <f t="shared" si="268"/>
        <v>0</v>
      </c>
      <c r="AG234" s="222"/>
      <c r="AH234" s="222">
        <f t="shared" si="246"/>
        <v>0</v>
      </c>
      <c r="AI234" s="222"/>
      <c r="AJ234" s="298">
        <v>43502</v>
      </c>
      <c r="AL234" s="229"/>
      <c r="AM234" s="222">
        <f t="shared" si="249"/>
        <v>7500000</v>
      </c>
      <c r="AN234" s="292">
        <f t="shared" si="250"/>
        <v>43502</v>
      </c>
      <c r="AP234" s="229">
        <v>15000000</v>
      </c>
      <c r="AQ234" s="280">
        <v>0.25</v>
      </c>
      <c r="AR234" s="229">
        <f t="shared" si="251"/>
        <v>3750000</v>
      </c>
      <c r="AS234" s="229">
        <f t="shared" si="252"/>
        <v>3750000</v>
      </c>
      <c r="AT234" s="229">
        <f t="shared" si="253"/>
        <v>11250000</v>
      </c>
      <c r="AV234" s="298">
        <v>43502</v>
      </c>
      <c r="AW234" s="229">
        <v>15000000</v>
      </c>
      <c r="AX234" s="280">
        <v>0.25</v>
      </c>
      <c r="AY234" s="229">
        <f t="shared" si="254"/>
        <v>3750000</v>
      </c>
      <c r="AZ234" s="229">
        <f t="shared" si="255"/>
        <v>7500000</v>
      </c>
      <c r="BA234" s="229">
        <f t="shared" si="256"/>
        <v>7500000</v>
      </c>
      <c r="BC234" s="298">
        <v>43502</v>
      </c>
      <c r="BD234" s="229">
        <v>15000000</v>
      </c>
      <c r="BE234" s="280">
        <v>0.25</v>
      </c>
      <c r="BF234" s="229">
        <f t="shared" si="257"/>
        <v>3750000</v>
      </c>
      <c r="BG234" s="229">
        <f t="shared" si="258"/>
        <v>11250000</v>
      </c>
      <c r="BH234" s="229">
        <f t="shared" si="259"/>
        <v>3750000</v>
      </c>
      <c r="BJ234" s="229">
        <v>15000000</v>
      </c>
      <c r="BK234" s="280">
        <v>0.25</v>
      </c>
      <c r="BL234" s="229">
        <f t="shared" si="260"/>
        <v>3750000</v>
      </c>
      <c r="BM234" s="229">
        <f t="shared" si="261"/>
        <v>7500000</v>
      </c>
      <c r="BN234" s="229">
        <f t="shared" si="269"/>
        <v>7500000</v>
      </c>
    </row>
    <row r="235" spans="1:66">
      <c r="A235" s="253"/>
      <c r="B235" s="253">
        <v>92</v>
      </c>
      <c r="C235" s="253" t="s">
        <v>389</v>
      </c>
      <c r="D235" s="298">
        <v>43501</v>
      </c>
      <c r="E235" s="256">
        <v>2</v>
      </c>
      <c r="F235" s="237" t="s">
        <v>275</v>
      </c>
      <c r="G235" s="257">
        <v>25000000</v>
      </c>
      <c r="H235" s="257"/>
      <c r="I235" s="264"/>
      <c r="J235" s="257">
        <f t="shared" si="228"/>
        <v>25000000</v>
      </c>
      <c r="K235" s="257">
        <f t="shared" si="232"/>
        <v>9375000</v>
      </c>
      <c r="L235" s="263">
        <v>0.125</v>
      </c>
      <c r="M235" s="256">
        <f t="shared" si="266"/>
        <v>3125000</v>
      </c>
      <c r="N235" s="264"/>
      <c r="O235" s="257">
        <f t="shared" si="229"/>
        <v>12500000</v>
      </c>
      <c r="P235" s="256">
        <f t="shared" si="230"/>
        <v>12500000</v>
      </c>
      <c r="R235" s="222">
        <f t="shared" si="234"/>
        <v>25000000</v>
      </c>
      <c r="S235" s="222">
        <f t="shared" si="235"/>
        <v>3125000</v>
      </c>
      <c r="T235" s="222">
        <f t="shared" si="236"/>
        <v>9375000</v>
      </c>
      <c r="U235" s="222">
        <f t="shared" si="263"/>
        <v>15625000</v>
      </c>
      <c r="V235" s="222">
        <f t="shared" si="237"/>
        <v>25000000</v>
      </c>
      <c r="W235" s="222">
        <f t="shared" si="238"/>
        <v>3125000</v>
      </c>
      <c r="X235" s="222">
        <f t="shared" si="239"/>
        <v>6250000</v>
      </c>
      <c r="Y235" s="222">
        <f t="shared" si="264"/>
        <v>18750000</v>
      </c>
      <c r="Z235" s="222">
        <f t="shared" si="240"/>
        <v>25000000</v>
      </c>
      <c r="AA235" s="222">
        <f t="shared" si="241"/>
        <v>3125000</v>
      </c>
      <c r="AB235" s="222">
        <f t="shared" si="242"/>
        <v>3125000</v>
      </c>
      <c r="AC235" s="222">
        <f t="shared" si="265"/>
        <v>21875000</v>
      </c>
      <c r="AD235" s="222">
        <f t="shared" si="267"/>
        <v>0</v>
      </c>
      <c r="AE235" s="222"/>
      <c r="AF235" s="222">
        <f t="shared" si="268"/>
        <v>0</v>
      </c>
      <c r="AG235" s="222"/>
      <c r="AH235" s="222">
        <f t="shared" si="246"/>
        <v>0</v>
      </c>
      <c r="AI235" s="222"/>
      <c r="AJ235" s="298">
        <v>43501</v>
      </c>
      <c r="AL235" s="229"/>
      <c r="AM235" s="222">
        <f t="shared" si="249"/>
        <v>12500000</v>
      </c>
      <c r="AN235" s="292">
        <f t="shared" si="250"/>
        <v>43501</v>
      </c>
      <c r="AP235" s="229">
        <v>25000000</v>
      </c>
      <c r="AQ235" s="280">
        <v>0.25</v>
      </c>
      <c r="AR235" s="229">
        <f t="shared" si="251"/>
        <v>6250000</v>
      </c>
      <c r="AS235" s="229">
        <f t="shared" si="252"/>
        <v>6250000</v>
      </c>
      <c r="AT235" s="229">
        <f t="shared" si="253"/>
        <v>18750000</v>
      </c>
      <c r="AV235" s="298">
        <v>43501</v>
      </c>
      <c r="AW235" s="229">
        <v>25000000</v>
      </c>
      <c r="AX235" s="280">
        <v>0.25</v>
      </c>
      <c r="AY235" s="229">
        <f t="shared" si="254"/>
        <v>6250000</v>
      </c>
      <c r="AZ235" s="229">
        <f t="shared" si="255"/>
        <v>12500000</v>
      </c>
      <c r="BA235" s="229">
        <f t="shared" si="256"/>
        <v>12500000</v>
      </c>
      <c r="BC235" s="298">
        <v>43501</v>
      </c>
      <c r="BD235" s="229">
        <v>25000000</v>
      </c>
      <c r="BE235" s="280">
        <v>0.25</v>
      </c>
      <c r="BF235" s="229">
        <f t="shared" si="257"/>
        <v>6250000</v>
      </c>
      <c r="BG235" s="229">
        <f t="shared" si="258"/>
        <v>18750000</v>
      </c>
      <c r="BH235" s="229">
        <f t="shared" si="259"/>
        <v>6250000</v>
      </c>
      <c r="BJ235" s="229">
        <v>25000000</v>
      </c>
      <c r="BK235" s="280">
        <v>0.25</v>
      </c>
      <c r="BL235" s="229">
        <f t="shared" si="260"/>
        <v>6250000</v>
      </c>
      <c r="BM235" s="229">
        <f t="shared" si="261"/>
        <v>12500000</v>
      </c>
      <c r="BN235" s="229">
        <f t="shared" si="269"/>
        <v>12500000</v>
      </c>
    </row>
    <row r="236" spans="1:66">
      <c r="A236" s="253"/>
      <c r="B236" s="253">
        <v>93</v>
      </c>
      <c r="C236" s="253" t="s">
        <v>419</v>
      </c>
      <c r="D236" s="298">
        <v>43683</v>
      </c>
      <c r="E236" s="256">
        <v>1</v>
      </c>
      <c r="F236" s="237" t="s">
        <v>275</v>
      </c>
      <c r="G236" s="257">
        <v>3000000</v>
      </c>
      <c r="H236" s="257"/>
      <c r="I236" s="264"/>
      <c r="J236" s="257">
        <f t="shared" si="228"/>
        <v>3000000</v>
      </c>
      <c r="K236" s="257">
        <f t="shared" si="232"/>
        <v>1125000</v>
      </c>
      <c r="L236" s="263">
        <v>0.125</v>
      </c>
      <c r="M236" s="256">
        <f t="shared" si="266"/>
        <v>375000</v>
      </c>
      <c r="N236" s="264"/>
      <c r="O236" s="257">
        <f t="shared" si="229"/>
        <v>1500000</v>
      </c>
      <c r="P236" s="256">
        <f t="shared" si="230"/>
        <v>1500000</v>
      </c>
      <c r="R236" s="222">
        <f t="shared" si="234"/>
        <v>3000000</v>
      </c>
      <c r="S236" s="222">
        <f t="shared" si="235"/>
        <v>375000</v>
      </c>
      <c r="T236" s="222">
        <f t="shared" si="236"/>
        <v>1125000</v>
      </c>
      <c r="U236" s="222">
        <f t="shared" si="263"/>
        <v>1875000</v>
      </c>
      <c r="V236" s="222">
        <f t="shared" si="237"/>
        <v>3000000</v>
      </c>
      <c r="W236" s="222">
        <f t="shared" si="238"/>
        <v>375000</v>
      </c>
      <c r="X236" s="222">
        <f t="shared" si="239"/>
        <v>750000</v>
      </c>
      <c r="Y236" s="222">
        <f t="shared" si="264"/>
        <v>2250000</v>
      </c>
      <c r="Z236" s="222">
        <f t="shared" si="240"/>
        <v>3000000</v>
      </c>
      <c r="AA236" s="222">
        <f t="shared" si="241"/>
        <v>375000</v>
      </c>
      <c r="AB236" s="222">
        <f t="shared" si="242"/>
        <v>375000</v>
      </c>
      <c r="AC236" s="222">
        <f t="shared" si="265"/>
        <v>2625000</v>
      </c>
      <c r="AD236" s="222">
        <f t="shared" si="267"/>
        <v>0</v>
      </c>
      <c r="AE236" s="222"/>
      <c r="AF236" s="222">
        <f t="shared" si="268"/>
        <v>0</v>
      </c>
      <c r="AG236" s="222"/>
      <c r="AH236" s="222">
        <f t="shared" si="246"/>
        <v>0</v>
      </c>
      <c r="AI236" s="222"/>
      <c r="AJ236" s="298">
        <v>43683</v>
      </c>
      <c r="AL236" s="229"/>
      <c r="AM236" s="222">
        <f t="shared" si="249"/>
        <v>1500000</v>
      </c>
      <c r="AN236" s="292">
        <f t="shared" si="250"/>
        <v>43683</v>
      </c>
      <c r="AP236" s="229">
        <v>3000000</v>
      </c>
      <c r="AQ236" s="280">
        <v>0.25</v>
      </c>
      <c r="AR236" s="229">
        <f t="shared" si="251"/>
        <v>750000</v>
      </c>
      <c r="AS236" s="229">
        <f t="shared" si="252"/>
        <v>750000</v>
      </c>
      <c r="AT236" s="229">
        <f t="shared" si="253"/>
        <v>2250000</v>
      </c>
      <c r="AV236" s="298">
        <v>43683</v>
      </c>
      <c r="AW236" s="229">
        <v>3000000</v>
      </c>
      <c r="AX236" s="280">
        <v>0.25</v>
      </c>
      <c r="AY236" s="229">
        <f t="shared" si="254"/>
        <v>750000</v>
      </c>
      <c r="AZ236" s="229">
        <f t="shared" si="255"/>
        <v>1500000</v>
      </c>
      <c r="BA236" s="229">
        <f t="shared" si="256"/>
        <v>1500000</v>
      </c>
      <c r="BC236" s="298">
        <v>43683</v>
      </c>
      <c r="BD236" s="229">
        <v>3000000</v>
      </c>
      <c r="BE236" s="280">
        <v>0.25</v>
      </c>
      <c r="BF236" s="229">
        <f t="shared" si="257"/>
        <v>750000</v>
      </c>
      <c r="BG236" s="229">
        <f t="shared" si="258"/>
        <v>2250000</v>
      </c>
      <c r="BH236" s="229">
        <f t="shared" si="259"/>
        <v>750000</v>
      </c>
      <c r="BJ236" s="229">
        <v>3000000</v>
      </c>
      <c r="BK236" s="280">
        <v>0.25</v>
      </c>
      <c r="BL236" s="229">
        <f t="shared" si="260"/>
        <v>750000</v>
      </c>
      <c r="BM236" s="229">
        <f t="shared" si="261"/>
        <v>1500000</v>
      </c>
      <c r="BN236" s="229">
        <f t="shared" si="269"/>
        <v>1500000</v>
      </c>
    </row>
    <row r="237" spans="1:66" s="287" customFormat="1">
      <c r="A237" s="281"/>
      <c r="B237" s="281">
        <v>94</v>
      </c>
      <c r="C237" s="281" t="s">
        <v>420</v>
      </c>
      <c r="D237" s="299">
        <v>43496</v>
      </c>
      <c r="E237" s="282">
        <v>10</v>
      </c>
      <c r="F237" s="283" t="s">
        <v>275</v>
      </c>
      <c r="G237" s="282">
        <v>2500000</v>
      </c>
      <c r="H237" s="282"/>
      <c r="I237" s="284"/>
      <c r="J237" s="282">
        <f t="shared" si="228"/>
        <v>2500000</v>
      </c>
      <c r="K237" s="282">
        <f t="shared" si="232"/>
        <v>937500</v>
      </c>
      <c r="L237" s="285">
        <v>0.125</v>
      </c>
      <c r="M237" s="282">
        <f t="shared" si="266"/>
        <v>312500</v>
      </c>
      <c r="N237" s="284"/>
      <c r="O237" s="282">
        <f t="shared" si="229"/>
        <v>1250000</v>
      </c>
      <c r="P237" s="282">
        <f t="shared" si="230"/>
        <v>1250000</v>
      </c>
      <c r="Q237" s="286"/>
      <c r="R237" s="286">
        <f t="shared" si="234"/>
        <v>2500000</v>
      </c>
      <c r="S237" s="286">
        <f t="shared" si="235"/>
        <v>312500</v>
      </c>
      <c r="T237" s="286">
        <f t="shared" si="236"/>
        <v>937500</v>
      </c>
      <c r="U237" s="286">
        <f t="shared" si="263"/>
        <v>1562500</v>
      </c>
      <c r="V237" s="286">
        <f t="shared" si="237"/>
        <v>2500000</v>
      </c>
      <c r="W237" s="286">
        <f t="shared" si="238"/>
        <v>312500</v>
      </c>
      <c r="X237" s="286">
        <f t="shared" si="239"/>
        <v>625000</v>
      </c>
      <c r="Y237" s="286">
        <f t="shared" si="264"/>
        <v>1875000</v>
      </c>
      <c r="Z237" s="286">
        <f t="shared" si="240"/>
        <v>2500000</v>
      </c>
      <c r="AA237" s="286">
        <f t="shared" si="241"/>
        <v>312500</v>
      </c>
      <c r="AB237" s="286">
        <f t="shared" si="242"/>
        <v>312500</v>
      </c>
      <c r="AC237" s="286">
        <f t="shared" si="265"/>
        <v>2187500</v>
      </c>
      <c r="AD237" s="286">
        <f t="shared" si="267"/>
        <v>0</v>
      </c>
      <c r="AE237" s="286"/>
      <c r="AF237" s="286">
        <f t="shared" si="268"/>
        <v>0</v>
      </c>
      <c r="AG237" s="286"/>
      <c r="AH237" s="286">
        <f t="shared" si="246"/>
        <v>0</v>
      </c>
      <c r="AI237" s="286"/>
      <c r="AJ237" s="299">
        <v>43496</v>
      </c>
      <c r="AL237" s="288"/>
      <c r="AM237" s="286">
        <f t="shared" si="249"/>
        <v>1250000</v>
      </c>
      <c r="AN237" s="295">
        <f t="shared" si="250"/>
        <v>43496</v>
      </c>
      <c r="AP237" s="288">
        <v>2500000</v>
      </c>
      <c r="AQ237" s="289">
        <v>0.25</v>
      </c>
      <c r="AR237" s="229">
        <f t="shared" si="251"/>
        <v>625000</v>
      </c>
      <c r="AS237" s="229">
        <f t="shared" si="252"/>
        <v>625000</v>
      </c>
      <c r="AT237" s="229">
        <f t="shared" si="253"/>
        <v>1875000</v>
      </c>
      <c r="AV237" s="299">
        <v>43496</v>
      </c>
      <c r="AW237" s="288">
        <v>2500000</v>
      </c>
      <c r="AX237" s="289">
        <v>0.25</v>
      </c>
      <c r="AY237" s="229">
        <f t="shared" si="254"/>
        <v>625000</v>
      </c>
      <c r="AZ237" s="229">
        <f t="shared" si="255"/>
        <v>1250000</v>
      </c>
      <c r="BA237" s="229">
        <f t="shared" si="256"/>
        <v>1250000</v>
      </c>
      <c r="BB237" s="229"/>
      <c r="BC237" s="299">
        <v>43496</v>
      </c>
      <c r="BD237" s="288">
        <v>2500000</v>
      </c>
      <c r="BE237" s="289">
        <v>0.25</v>
      </c>
      <c r="BF237" s="229">
        <f t="shared" si="257"/>
        <v>625000</v>
      </c>
      <c r="BG237" s="229">
        <f t="shared" si="258"/>
        <v>1875000</v>
      </c>
      <c r="BH237" s="229">
        <f t="shared" si="259"/>
        <v>625000</v>
      </c>
      <c r="BJ237" s="229">
        <v>2500000</v>
      </c>
      <c r="BK237" s="289">
        <v>0.25</v>
      </c>
      <c r="BL237" s="229">
        <f t="shared" si="260"/>
        <v>625000</v>
      </c>
      <c r="BM237" s="229">
        <f t="shared" si="261"/>
        <v>1250000</v>
      </c>
      <c r="BN237" s="229">
        <f t="shared" si="269"/>
        <v>1250000</v>
      </c>
    </row>
    <row r="238" spans="1:66">
      <c r="A238" s="253"/>
      <c r="B238" s="253">
        <v>95</v>
      </c>
      <c r="C238" s="253" t="s">
        <v>421</v>
      </c>
      <c r="D238" s="298">
        <v>43586</v>
      </c>
      <c r="E238" s="256">
        <v>1</v>
      </c>
      <c r="F238" s="237" t="s">
        <v>275</v>
      </c>
      <c r="G238" s="257">
        <v>53987000</v>
      </c>
      <c r="H238" s="257"/>
      <c r="I238" s="264"/>
      <c r="J238" s="257">
        <f t="shared" si="228"/>
        <v>53987000</v>
      </c>
      <c r="K238" s="257">
        <f t="shared" si="232"/>
        <v>20245125</v>
      </c>
      <c r="L238" s="263">
        <v>0.125</v>
      </c>
      <c r="M238" s="256">
        <f t="shared" si="266"/>
        <v>6748375</v>
      </c>
      <c r="N238" s="264"/>
      <c r="O238" s="257">
        <f t="shared" si="229"/>
        <v>26993500</v>
      </c>
      <c r="P238" s="256">
        <f t="shared" si="230"/>
        <v>26993500</v>
      </c>
      <c r="R238" s="222">
        <f t="shared" si="234"/>
        <v>53987000</v>
      </c>
      <c r="S238" s="222">
        <f t="shared" si="235"/>
        <v>6748375</v>
      </c>
      <c r="T238" s="222">
        <f t="shared" si="236"/>
        <v>20245125</v>
      </c>
      <c r="U238" s="222">
        <f t="shared" si="263"/>
        <v>33741875</v>
      </c>
      <c r="V238" s="222">
        <f t="shared" si="237"/>
        <v>53987000</v>
      </c>
      <c r="W238" s="222">
        <f t="shared" si="238"/>
        <v>6748375</v>
      </c>
      <c r="X238" s="222">
        <f t="shared" si="239"/>
        <v>13496750</v>
      </c>
      <c r="Y238" s="222">
        <f t="shared" si="264"/>
        <v>40490250</v>
      </c>
      <c r="Z238" s="222">
        <f t="shared" si="240"/>
        <v>53987000</v>
      </c>
      <c r="AA238" s="222">
        <f t="shared" si="241"/>
        <v>6748375</v>
      </c>
      <c r="AB238" s="222">
        <f t="shared" si="242"/>
        <v>6748375</v>
      </c>
      <c r="AC238" s="222">
        <f t="shared" si="265"/>
        <v>47238625</v>
      </c>
      <c r="AD238" s="222">
        <f t="shared" si="267"/>
        <v>0</v>
      </c>
      <c r="AE238" s="222"/>
      <c r="AF238" s="222">
        <f t="shared" si="268"/>
        <v>0</v>
      </c>
      <c r="AG238" s="222"/>
      <c r="AH238" s="222">
        <f t="shared" si="246"/>
        <v>0</v>
      </c>
      <c r="AI238" s="222"/>
      <c r="AJ238" s="298">
        <v>43586</v>
      </c>
      <c r="AL238" s="229"/>
      <c r="AM238" s="222">
        <f t="shared" si="249"/>
        <v>26993500</v>
      </c>
      <c r="AN238" s="292">
        <f t="shared" si="250"/>
        <v>43586</v>
      </c>
      <c r="AP238" s="229">
        <v>53987000</v>
      </c>
      <c r="AQ238" s="280">
        <v>0.125</v>
      </c>
      <c r="AR238" s="229">
        <f t="shared" si="251"/>
        <v>6748375</v>
      </c>
      <c r="AS238" s="229">
        <f t="shared" si="252"/>
        <v>6748375</v>
      </c>
      <c r="AT238" s="229">
        <f t="shared" si="253"/>
        <v>47238625</v>
      </c>
      <c r="AV238" s="298">
        <v>43586</v>
      </c>
      <c r="AW238" s="229">
        <v>53987000</v>
      </c>
      <c r="AX238" s="280">
        <v>0.125</v>
      </c>
      <c r="AY238" s="229">
        <f t="shared" si="254"/>
        <v>6748375</v>
      </c>
      <c r="AZ238" s="229">
        <f t="shared" si="255"/>
        <v>13496750</v>
      </c>
      <c r="BA238" s="229">
        <f t="shared" si="256"/>
        <v>40490250</v>
      </c>
      <c r="BC238" s="298">
        <v>43586</v>
      </c>
      <c r="BD238" s="229">
        <v>53987000</v>
      </c>
      <c r="BE238" s="280">
        <v>0.125</v>
      </c>
      <c r="BF238" s="229">
        <f t="shared" si="257"/>
        <v>6748375</v>
      </c>
      <c r="BG238" s="229">
        <f t="shared" si="258"/>
        <v>20245125</v>
      </c>
      <c r="BH238" s="229">
        <f t="shared" si="259"/>
        <v>33741875</v>
      </c>
      <c r="BJ238" s="229">
        <v>53987000</v>
      </c>
      <c r="BK238" s="280">
        <v>0.125</v>
      </c>
      <c r="BL238" s="229">
        <f t="shared" si="260"/>
        <v>6748375</v>
      </c>
      <c r="BM238" s="229">
        <f t="shared" si="261"/>
        <v>13496750</v>
      </c>
      <c r="BN238" s="229">
        <f t="shared" si="269"/>
        <v>40490250</v>
      </c>
    </row>
    <row r="239" spans="1:66">
      <c r="A239" s="253"/>
      <c r="B239" s="253">
        <v>96</v>
      </c>
      <c r="C239" s="253" t="s">
        <v>422</v>
      </c>
      <c r="D239" s="298">
        <v>43678</v>
      </c>
      <c r="E239" s="256">
        <v>1</v>
      </c>
      <c r="F239" s="237" t="s">
        <v>275</v>
      </c>
      <c r="G239" s="257">
        <v>53987000</v>
      </c>
      <c r="H239" s="257"/>
      <c r="I239" s="264"/>
      <c r="J239" s="257">
        <f t="shared" si="228"/>
        <v>53987000</v>
      </c>
      <c r="K239" s="257">
        <f t="shared" si="232"/>
        <v>20245125</v>
      </c>
      <c r="L239" s="263">
        <v>0.125</v>
      </c>
      <c r="M239" s="256">
        <f t="shared" si="266"/>
        <v>6748375</v>
      </c>
      <c r="N239" s="264"/>
      <c r="O239" s="257">
        <f t="shared" si="229"/>
        <v>26993500</v>
      </c>
      <c r="P239" s="256">
        <f t="shared" si="230"/>
        <v>26993500</v>
      </c>
      <c r="R239" s="222">
        <f t="shared" si="234"/>
        <v>53987000</v>
      </c>
      <c r="S239" s="222">
        <f t="shared" si="235"/>
        <v>6748375</v>
      </c>
      <c r="T239" s="222">
        <f t="shared" si="236"/>
        <v>20245125</v>
      </c>
      <c r="U239" s="222">
        <f t="shared" si="263"/>
        <v>33741875</v>
      </c>
      <c r="V239" s="222">
        <f t="shared" si="237"/>
        <v>53987000</v>
      </c>
      <c r="W239" s="222">
        <f t="shared" si="238"/>
        <v>6748375</v>
      </c>
      <c r="X239" s="222">
        <f t="shared" si="239"/>
        <v>13496750</v>
      </c>
      <c r="Y239" s="222">
        <f t="shared" si="264"/>
        <v>40490250</v>
      </c>
      <c r="Z239" s="222">
        <f t="shared" si="240"/>
        <v>53987000</v>
      </c>
      <c r="AA239" s="222">
        <f t="shared" si="241"/>
        <v>6748375</v>
      </c>
      <c r="AB239" s="222">
        <f t="shared" si="242"/>
        <v>6748375</v>
      </c>
      <c r="AC239" s="222">
        <f t="shared" si="265"/>
        <v>47238625</v>
      </c>
      <c r="AD239" s="222">
        <f t="shared" si="267"/>
        <v>0</v>
      </c>
      <c r="AE239" s="222"/>
      <c r="AF239" s="222">
        <f t="shared" si="268"/>
        <v>0</v>
      </c>
      <c r="AG239" s="222"/>
      <c r="AH239" s="222">
        <f t="shared" si="246"/>
        <v>0</v>
      </c>
      <c r="AI239" s="222"/>
      <c r="AJ239" s="298">
        <v>43678</v>
      </c>
      <c r="AL239" s="229"/>
      <c r="AM239" s="222">
        <f t="shared" si="249"/>
        <v>26993500</v>
      </c>
      <c r="AN239" s="292">
        <f t="shared" si="250"/>
        <v>43678</v>
      </c>
      <c r="AP239" s="229">
        <v>53987000</v>
      </c>
      <c r="AQ239" s="280">
        <v>0.125</v>
      </c>
      <c r="AR239" s="229">
        <f t="shared" si="251"/>
        <v>6748375</v>
      </c>
      <c r="AS239" s="229">
        <f t="shared" si="252"/>
        <v>6748375</v>
      </c>
      <c r="AT239" s="229">
        <f t="shared" si="253"/>
        <v>47238625</v>
      </c>
      <c r="AV239" s="298">
        <v>43678</v>
      </c>
      <c r="AW239" s="229">
        <v>53987000</v>
      </c>
      <c r="AX239" s="280">
        <v>0.125</v>
      </c>
      <c r="AY239" s="229">
        <f t="shared" si="254"/>
        <v>6748375</v>
      </c>
      <c r="AZ239" s="229">
        <f t="shared" si="255"/>
        <v>13496750</v>
      </c>
      <c r="BA239" s="229">
        <f t="shared" si="256"/>
        <v>40490250</v>
      </c>
      <c r="BC239" s="298">
        <v>43678</v>
      </c>
      <c r="BD239" s="229">
        <v>53987000</v>
      </c>
      <c r="BE239" s="280">
        <v>0.125</v>
      </c>
      <c r="BF239" s="229">
        <f t="shared" si="257"/>
        <v>6748375</v>
      </c>
      <c r="BG239" s="229">
        <f t="shared" si="258"/>
        <v>20245125</v>
      </c>
      <c r="BH239" s="229">
        <f t="shared" si="259"/>
        <v>33741875</v>
      </c>
      <c r="BJ239" s="229">
        <v>53987000</v>
      </c>
      <c r="BK239" s="280">
        <v>0.125</v>
      </c>
      <c r="BL239" s="229">
        <f t="shared" si="260"/>
        <v>6748375</v>
      </c>
      <c r="BM239" s="229">
        <f t="shared" si="261"/>
        <v>13496750</v>
      </c>
      <c r="BN239" s="229">
        <f t="shared" si="269"/>
        <v>40490250</v>
      </c>
    </row>
    <row r="240" spans="1:66">
      <c r="A240" s="253"/>
      <c r="B240" s="253">
        <v>97</v>
      </c>
      <c r="C240" s="253" t="s">
        <v>423</v>
      </c>
      <c r="D240" s="298">
        <v>43679</v>
      </c>
      <c r="E240" s="256">
        <v>1</v>
      </c>
      <c r="F240" s="237" t="s">
        <v>275</v>
      </c>
      <c r="G240" s="257">
        <v>25945500</v>
      </c>
      <c r="H240" s="257"/>
      <c r="I240" s="264"/>
      <c r="J240" s="257">
        <f t="shared" si="228"/>
        <v>25945500</v>
      </c>
      <c r="K240" s="257">
        <f t="shared" si="232"/>
        <v>9729562.5</v>
      </c>
      <c r="L240" s="263">
        <v>0.125</v>
      </c>
      <c r="M240" s="256">
        <f t="shared" si="266"/>
        <v>3243187.5</v>
      </c>
      <c r="N240" s="264"/>
      <c r="O240" s="257">
        <f t="shared" si="229"/>
        <v>12972750</v>
      </c>
      <c r="P240" s="256">
        <f t="shared" si="230"/>
        <v>12972750</v>
      </c>
      <c r="R240" s="222">
        <f t="shared" si="234"/>
        <v>25945500</v>
      </c>
      <c r="S240" s="222">
        <f t="shared" si="235"/>
        <v>3243187.5</v>
      </c>
      <c r="T240" s="222">
        <f t="shared" si="236"/>
        <v>9729562.5</v>
      </c>
      <c r="U240" s="222">
        <f t="shared" si="263"/>
        <v>16215937.5</v>
      </c>
      <c r="V240" s="222">
        <f t="shared" si="237"/>
        <v>25945500</v>
      </c>
      <c r="W240" s="222">
        <f t="shared" si="238"/>
        <v>3243187.5</v>
      </c>
      <c r="X240" s="222">
        <f t="shared" si="239"/>
        <v>6486375</v>
      </c>
      <c r="Y240" s="222">
        <f t="shared" si="264"/>
        <v>19459125</v>
      </c>
      <c r="Z240" s="222">
        <f t="shared" si="240"/>
        <v>25945500</v>
      </c>
      <c r="AA240" s="222">
        <f t="shared" si="241"/>
        <v>3243187.5</v>
      </c>
      <c r="AB240" s="222">
        <f t="shared" si="242"/>
        <v>3243187.5</v>
      </c>
      <c r="AC240" s="222">
        <f t="shared" si="265"/>
        <v>22702312.5</v>
      </c>
      <c r="AD240" s="222">
        <f t="shared" si="267"/>
        <v>0</v>
      </c>
      <c r="AE240" s="222"/>
      <c r="AF240" s="222">
        <f t="shared" si="268"/>
        <v>0</v>
      </c>
      <c r="AG240" s="222"/>
      <c r="AH240" s="222">
        <f t="shared" si="246"/>
        <v>0</v>
      </c>
      <c r="AI240" s="222"/>
      <c r="AJ240" s="298">
        <v>43679</v>
      </c>
      <c r="AL240" s="229"/>
      <c r="AM240" s="222">
        <f t="shared" si="249"/>
        <v>12972750</v>
      </c>
      <c r="AN240" s="292">
        <f t="shared" si="250"/>
        <v>43679</v>
      </c>
      <c r="AP240" s="229">
        <v>25945500</v>
      </c>
      <c r="AQ240" s="280">
        <v>0.125</v>
      </c>
      <c r="AR240" s="229">
        <f t="shared" si="251"/>
        <v>3243187.5</v>
      </c>
      <c r="AS240" s="229">
        <f t="shared" si="252"/>
        <v>3243187.5</v>
      </c>
      <c r="AT240" s="229">
        <f t="shared" si="253"/>
        <v>22702312.5</v>
      </c>
      <c r="AV240" s="298">
        <v>43679</v>
      </c>
      <c r="AW240" s="229">
        <v>25945500</v>
      </c>
      <c r="AX240" s="280">
        <v>0.125</v>
      </c>
      <c r="AY240" s="229">
        <f t="shared" si="254"/>
        <v>3243187.5</v>
      </c>
      <c r="AZ240" s="229">
        <f t="shared" si="255"/>
        <v>6486375</v>
      </c>
      <c r="BA240" s="229">
        <f t="shared" si="256"/>
        <v>19459125</v>
      </c>
      <c r="BC240" s="298">
        <v>43679</v>
      </c>
      <c r="BD240" s="229">
        <v>25945500</v>
      </c>
      <c r="BE240" s="280">
        <v>0.125</v>
      </c>
      <c r="BF240" s="229">
        <f t="shared" si="257"/>
        <v>3243187.5</v>
      </c>
      <c r="BG240" s="229">
        <f t="shared" si="258"/>
        <v>9729562.5</v>
      </c>
      <c r="BH240" s="229">
        <f t="shared" si="259"/>
        <v>16215937.5</v>
      </c>
      <c r="BJ240" s="229">
        <v>25945500</v>
      </c>
      <c r="BK240" s="280">
        <v>0.125</v>
      </c>
      <c r="BL240" s="229">
        <f t="shared" si="260"/>
        <v>3243187.5</v>
      </c>
      <c r="BM240" s="229">
        <f t="shared" si="261"/>
        <v>6486375</v>
      </c>
      <c r="BN240" s="229">
        <f t="shared" si="269"/>
        <v>19459125</v>
      </c>
    </row>
    <row r="241" spans="1:66">
      <c r="A241" s="253"/>
      <c r="B241" s="253">
        <v>98</v>
      </c>
      <c r="C241" s="253" t="s">
        <v>424</v>
      </c>
      <c r="D241" s="298">
        <v>43680</v>
      </c>
      <c r="E241" s="256">
        <v>1</v>
      </c>
      <c r="F241" s="237" t="s">
        <v>275</v>
      </c>
      <c r="G241" s="257">
        <v>28500000</v>
      </c>
      <c r="H241" s="257"/>
      <c r="I241" s="264"/>
      <c r="J241" s="257">
        <f t="shared" si="228"/>
        <v>28500000</v>
      </c>
      <c r="K241" s="257">
        <f t="shared" si="232"/>
        <v>10687500</v>
      </c>
      <c r="L241" s="263">
        <v>0.125</v>
      </c>
      <c r="M241" s="256">
        <f t="shared" si="266"/>
        <v>3562500</v>
      </c>
      <c r="N241" s="264"/>
      <c r="O241" s="257">
        <f t="shared" si="229"/>
        <v>14250000</v>
      </c>
      <c r="P241" s="256">
        <f t="shared" si="230"/>
        <v>14250000</v>
      </c>
      <c r="R241" s="222">
        <f t="shared" si="234"/>
        <v>28500000</v>
      </c>
      <c r="S241" s="222">
        <f t="shared" si="235"/>
        <v>3562500</v>
      </c>
      <c r="T241" s="222">
        <f t="shared" si="236"/>
        <v>10687500</v>
      </c>
      <c r="U241" s="222">
        <f t="shared" si="263"/>
        <v>17812500</v>
      </c>
      <c r="V241" s="222">
        <f t="shared" si="237"/>
        <v>28500000</v>
      </c>
      <c r="W241" s="222">
        <f t="shared" si="238"/>
        <v>3562500</v>
      </c>
      <c r="X241" s="222">
        <f t="shared" si="239"/>
        <v>7125000</v>
      </c>
      <c r="Y241" s="222">
        <f t="shared" si="264"/>
        <v>21375000</v>
      </c>
      <c r="Z241" s="222">
        <f t="shared" si="240"/>
        <v>28500000</v>
      </c>
      <c r="AA241" s="222">
        <f t="shared" si="241"/>
        <v>3562500</v>
      </c>
      <c r="AB241" s="222">
        <f t="shared" si="242"/>
        <v>3562500</v>
      </c>
      <c r="AC241" s="222">
        <f t="shared" si="265"/>
        <v>24937500</v>
      </c>
      <c r="AD241" s="222">
        <f t="shared" si="267"/>
        <v>0</v>
      </c>
      <c r="AE241" s="222"/>
      <c r="AF241" s="222">
        <f t="shared" si="268"/>
        <v>0</v>
      </c>
      <c r="AG241" s="222"/>
      <c r="AH241" s="222">
        <f t="shared" si="246"/>
        <v>0</v>
      </c>
      <c r="AI241" s="222"/>
      <c r="AJ241" s="298">
        <v>43680</v>
      </c>
      <c r="AL241" s="229"/>
      <c r="AM241" s="222">
        <f t="shared" si="249"/>
        <v>14250000</v>
      </c>
      <c r="AN241" s="292">
        <f t="shared" si="250"/>
        <v>43680</v>
      </c>
      <c r="AP241" s="229">
        <v>28500000</v>
      </c>
      <c r="AQ241" s="280">
        <v>0.125</v>
      </c>
      <c r="AR241" s="229">
        <f t="shared" si="251"/>
        <v>3562500</v>
      </c>
      <c r="AS241" s="229">
        <f t="shared" si="252"/>
        <v>3562500</v>
      </c>
      <c r="AT241" s="229">
        <f t="shared" si="253"/>
        <v>24937500</v>
      </c>
      <c r="AV241" s="298">
        <v>43680</v>
      </c>
      <c r="AW241" s="229">
        <v>28500000</v>
      </c>
      <c r="AX241" s="280">
        <v>0.125</v>
      </c>
      <c r="AY241" s="229">
        <f t="shared" si="254"/>
        <v>3562500</v>
      </c>
      <c r="AZ241" s="229">
        <f t="shared" si="255"/>
        <v>7125000</v>
      </c>
      <c r="BA241" s="229">
        <f t="shared" si="256"/>
        <v>21375000</v>
      </c>
      <c r="BC241" s="298">
        <v>43680</v>
      </c>
      <c r="BD241" s="229">
        <v>28500000</v>
      </c>
      <c r="BE241" s="280">
        <v>0.125</v>
      </c>
      <c r="BF241" s="229">
        <f t="shared" si="257"/>
        <v>3562500</v>
      </c>
      <c r="BG241" s="229">
        <f t="shared" si="258"/>
        <v>10687500</v>
      </c>
      <c r="BH241" s="229">
        <f t="shared" si="259"/>
        <v>17812500</v>
      </c>
      <c r="BJ241" s="229">
        <v>28500000</v>
      </c>
      <c r="BK241" s="280">
        <v>0.125</v>
      </c>
      <c r="BL241" s="229">
        <f t="shared" si="260"/>
        <v>3562500</v>
      </c>
      <c r="BM241" s="229">
        <f t="shared" si="261"/>
        <v>7125000</v>
      </c>
      <c r="BN241" s="229">
        <f t="shared" si="269"/>
        <v>21375000</v>
      </c>
    </row>
    <row r="242" spans="1:66">
      <c r="A242" s="253"/>
      <c r="B242" s="253">
        <v>99</v>
      </c>
      <c r="C242" s="253" t="s">
        <v>425</v>
      </c>
      <c r="D242" s="298">
        <v>43680</v>
      </c>
      <c r="E242" s="256">
        <v>1</v>
      </c>
      <c r="F242" s="237" t="s">
        <v>275</v>
      </c>
      <c r="G242" s="257">
        <v>25000000</v>
      </c>
      <c r="H242" s="257"/>
      <c r="I242" s="264"/>
      <c r="J242" s="257">
        <f t="shared" si="228"/>
        <v>25000000</v>
      </c>
      <c r="K242" s="257">
        <f t="shared" si="232"/>
        <v>9375000</v>
      </c>
      <c r="L242" s="263">
        <v>0.125</v>
      </c>
      <c r="M242" s="256">
        <f t="shared" si="266"/>
        <v>3125000</v>
      </c>
      <c r="N242" s="264"/>
      <c r="O242" s="257">
        <f t="shared" si="229"/>
        <v>12500000</v>
      </c>
      <c r="P242" s="256">
        <f t="shared" si="230"/>
        <v>12500000</v>
      </c>
      <c r="R242" s="222">
        <f t="shared" si="234"/>
        <v>25000000</v>
      </c>
      <c r="S242" s="222">
        <f t="shared" si="235"/>
        <v>3125000</v>
      </c>
      <c r="T242" s="222">
        <f t="shared" si="236"/>
        <v>9375000</v>
      </c>
      <c r="U242" s="222">
        <f t="shared" si="263"/>
        <v>15625000</v>
      </c>
      <c r="V242" s="222">
        <f t="shared" si="237"/>
        <v>25000000</v>
      </c>
      <c r="W242" s="222">
        <f t="shared" si="238"/>
        <v>3125000</v>
      </c>
      <c r="X242" s="222">
        <f t="shared" si="239"/>
        <v>6250000</v>
      </c>
      <c r="Y242" s="222">
        <f t="shared" si="264"/>
        <v>18750000</v>
      </c>
      <c r="Z242" s="222">
        <f t="shared" si="240"/>
        <v>25000000</v>
      </c>
      <c r="AA242" s="222">
        <f t="shared" si="241"/>
        <v>3125000</v>
      </c>
      <c r="AB242" s="222">
        <f t="shared" si="242"/>
        <v>3125000</v>
      </c>
      <c r="AC242" s="222">
        <f t="shared" si="265"/>
        <v>21875000</v>
      </c>
      <c r="AD242" s="222">
        <f t="shared" si="267"/>
        <v>0</v>
      </c>
      <c r="AE242" s="222"/>
      <c r="AF242" s="222">
        <f t="shared" si="268"/>
        <v>0</v>
      </c>
      <c r="AG242" s="222"/>
      <c r="AH242" s="222">
        <f t="shared" si="246"/>
        <v>0</v>
      </c>
      <c r="AI242" s="222"/>
      <c r="AJ242" s="298">
        <v>43680</v>
      </c>
      <c r="AL242" s="229"/>
      <c r="AM242" s="222">
        <f t="shared" si="249"/>
        <v>12500000</v>
      </c>
      <c r="AN242" s="292">
        <f t="shared" si="250"/>
        <v>43680</v>
      </c>
      <c r="AP242" s="229">
        <v>25000000</v>
      </c>
      <c r="AQ242" s="280">
        <v>0.125</v>
      </c>
      <c r="AR242" s="229">
        <f t="shared" si="251"/>
        <v>3125000</v>
      </c>
      <c r="AS242" s="229">
        <f t="shared" si="252"/>
        <v>3125000</v>
      </c>
      <c r="AT242" s="229">
        <f t="shared" si="253"/>
        <v>21875000</v>
      </c>
      <c r="AV242" s="298">
        <v>43680</v>
      </c>
      <c r="AW242" s="229">
        <v>25000000</v>
      </c>
      <c r="AX242" s="280">
        <v>0.125</v>
      </c>
      <c r="AY242" s="229">
        <f t="shared" si="254"/>
        <v>3125000</v>
      </c>
      <c r="AZ242" s="229">
        <f t="shared" si="255"/>
        <v>6250000</v>
      </c>
      <c r="BA242" s="229">
        <f t="shared" si="256"/>
        <v>18750000</v>
      </c>
      <c r="BC242" s="298">
        <v>43680</v>
      </c>
      <c r="BD242" s="229">
        <v>25000000</v>
      </c>
      <c r="BE242" s="280">
        <v>0.125</v>
      </c>
      <c r="BF242" s="229">
        <f t="shared" si="257"/>
        <v>3125000</v>
      </c>
      <c r="BG242" s="229">
        <f t="shared" si="258"/>
        <v>9375000</v>
      </c>
      <c r="BH242" s="229">
        <f t="shared" si="259"/>
        <v>15625000</v>
      </c>
      <c r="BJ242" s="229">
        <v>25000000</v>
      </c>
      <c r="BK242" s="280">
        <v>0.125</v>
      </c>
      <c r="BL242" s="229">
        <f t="shared" si="260"/>
        <v>3125000</v>
      </c>
      <c r="BM242" s="229">
        <f t="shared" si="261"/>
        <v>6250000</v>
      </c>
      <c r="BN242" s="229">
        <f t="shared" si="269"/>
        <v>18750000</v>
      </c>
    </row>
    <row r="243" spans="1:66">
      <c r="A243" s="253"/>
      <c r="B243" s="253">
        <v>100</v>
      </c>
      <c r="C243" s="253" t="s">
        <v>426</v>
      </c>
      <c r="D243" s="298">
        <v>43680</v>
      </c>
      <c r="E243" s="256">
        <v>4</v>
      </c>
      <c r="F243" s="237" t="s">
        <v>275</v>
      </c>
      <c r="G243" s="257">
        <v>20000000</v>
      </c>
      <c r="H243" s="257"/>
      <c r="I243" s="264"/>
      <c r="J243" s="257">
        <f t="shared" si="228"/>
        <v>20000000</v>
      </c>
      <c r="K243" s="257">
        <f t="shared" si="232"/>
        <v>7500000</v>
      </c>
      <c r="L243" s="263">
        <v>0.125</v>
      </c>
      <c r="M243" s="256">
        <f t="shared" si="266"/>
        <v>2500000</v>
      </c>
      <c r="N243" s="264"/>
      <c r="O243" s="257">
        <f t="shared" si="229"/>
        <v>10000000</v>
      </c>
      <c r="P243" s="256">
        <f t="shared" si="230"/>
        <v>10000000</v>
      </c>
      <c r="R243" s="222">
        <f t="shared" si="234"/>
        <v>20000000</v>
      </c>
      <c r="S243" s="222">
        <f t="shared" si="235"/>
        <v>2500000</v>
      </c>
      <c r="T243" s="222">
        <f t="shared" si="236"/>
        <v>7500000</v>
      </c>
      <c r="U243" s="222">
        <f t="shared" si="263"/>
        <v>12500000</v>
      </c>
      <c r="V243" s="222">
        <f t="shared" si="237"/>
        <v>20000000</v>
      </c>
      <c r="W243" s="222">
        <f t="shared" si="238"/>
        <v>2500000</v>
      </c>
      <c r="X243" s="222">
        <f t="shared" si="239"/>
        <v>5000000</v>
      </c>
      <c r="Y243" s="222">
        <f t="shared" si="264"/>
        <v>15000000</v>
      </c>
      <c r="Z243" s="222">
        <f t="shared" si="240"/>
        <v>20000000</v>
      </c>
      <c r="AA243" s="222">
        <f t="shared" si="241"/>
        <v>2500000</v>
      </c>
      <c r="AB243" s="222">
        <f t="shared" si="242"/>
        <v>2500000</v>
      </c>
      <c r="AC243" s="222">
        <f t="shared" si="265"/>
        <v>17500000</v>
      </c>
      <c r="AD243" s="222">
        <f t="shared" si="267"/>
        <v>0</v>
      </c>
      <c r="AE243" s="222"/>
      <c r="AF243" s="222">
        <f t="shared" si="268"/>
        <v>0</v>
      </c>
      <c r="AG243" s="222"/>
      <c r="AH243" s="222">
        <f t="shared" si="246"/>
        <v>0</v>
      </c>
      <c r="AI243" s="222"/>
      <c r="AJ243" s="298">
        <v>43680</v>
      </c>
      <c r="AL243" s="229"/>
      <c r="AM243" s="222">
        <f t="shared" si="249"/>
        <v>10000000</v>
      </c>
      <c r="AN243" s="292">
        <f t="shared" si="250"/>
        <v>43680</v>
      </c>
      <c r="AP243" s="229">
        <v>20000000</v>
      </c>
      <c r="AQ243" s="280">
        <v>0.125</v>
      </c>
      <c r="AR243" s="229">
        <f t="shared" si="251"/>
        <v>2500000</v>
      </c>
      <c r="AS243" s="229">
        <f t="shared" si="252"/>
        <v>2500000</v>
      </c>
      <c r="AT243" s="229">
        <f t="shared" si="253"/>
        <v>17500000</v>
      </c>
      <c r="AV243" s="298">
        <v>43680</v>
      </c>
      <c r="AW243" s="229">
        <v>20000000</v>
      </c>
      <c r="AX243" s="280">
        <v>0.125</v>
      </c>
      <c r="AY243" s="229">
        <f t="shared" si="254"/>
        <v>2500000</v>
      </c>
      <c r="AZ243" s="229">
        <f t="shared" si="255"/>
        <v>5000000</v>
      </c>
      <c r="BA243" s="229">
        <f t="shared" si="256"/>
        <v>15000000</v>
      </c>
      <c r="BC243" s="298">
        <v>43680</v>
      </c>
      <c r="BD243" s="229">
        <v>20000000</v>
      </c>
      <c r="BE243" s="280">
        <v>0.125</v>
      </c>
      <c r="BF243" s="229">
        <f t="shared" si="257"/>
        <v>2500000</v>
      </c>
      <c r="BG243" s="229">
        <f t="shared" si="258"/>
        <v>7500000</v>
      </c>
      <c r="BH243" s="229">
        <f t="shared" si="259"/>
        <v>12500000</v>
      </c>
      <c r="BJ243" s="288">
        <v>20000000</v>
      </c>
      <c r="BK243" s="280">
        <v>0.125</v>
      </c>
      <c r="BL243" s="229">
        <f t="shared" si="260"/>
        <v>2500000</v>
      </c>
      <c r="BM243" s="229">
        <f t="shared" si="261"/>
        <v>5000000</v>
      </c>
      <c r="BN243" s="229">
        <f t="shared" si="269"/>
        <v>15000000</v>
      </c>
    </row>
    <row r="244" spans="1:66">
      <c r="A244" s="253"/>
      <c r="B244" s="253">
        <v>101</v>
      </c>
      <c r="C244" s="253" t="s">
        <v>427</v>
      </c>
      <c r="D244" s="298">
        <v>43680</v>
      </c>
      <c r="E244" s="256">
        <v>15</v>
      </c>
      <c r="F244" s="237" t="s">
        <v>275</v>
      </c>
      <c r="G244" s="257">
        <v>52500000</v>
      </c>
      <c r="H244" s="257"/>
      <c r="I244" s="264"/>
      <c r="J244" s="257">
        <f t="shared" si="228"/>
        <v>52500000</v>
      </c>
      <c r="K244" s="257">
        <f t="shared" si="232"/>
        <v>19687500</v>
      </c>
      <c r="L244" s="263">
        <v>0.125</v>
      </c>
      <c r="M244" s="256">
        <f t="shared" si="266"/>
        <v>6562500</v>
      </c>
      <c r="N244" s="264"/>
      <c r="O244" s="257">
        <f t="shared" si="229"/>
        <v>26250000</v>
      </c>
      <c r="P244" s="256">
        <f t="shared" si="230"/>
        <v>26250000</v>
      </c>
      <c r="R244" s="222">
        <f t="shared" si="234"/>
        <v>52500000</v>
      </c>
      <c r="S244" s="222">
        <f t="shared" si="235"/>
        <v>6562500</v>
      </c>
      <c r="T244" s="222">
        <f t="shared" si="236"/>
        <v>19687500</v>
      </c>
      <c r="U244" s="222">
        <f t="shared" si="263"/>
        <v>32812500</v>
      </c>
      <c r="V244" s="222">
        <f t="shared" si="237"/>
        <v>52500000</v>
      </c>
      <c r="W244" s="222">
        <f t="shared" si="238"/>
        <v>6562500</v>
      </c>
      <c r="X244" s="222">
        <f t="shared" si="239"/>
        <v>13125000</v>
      </c>
      <c r="Y244" s="222">
        <f t="shared" si="264"/>
        <v>39375000</v>
      </c>
      <c r="Z244" s="222">
        <f t="shared" si="240"/>
        <v>52500000</v>
      </c>
      <c r="AA244" s="222">
        <f t="shared" si="241"/>
        <v>6562500</v>
      </c>
      <c r="AB244" s="222">
        <f t="shared" si="242"/>
        <v>6562500</v>
      </c>
      <c r="AC244" s="222">
        <f t="shared" si="265"/>
        <v>45937500</v>
      </c>
      <c r="AD244" s="222">
        <f t="shared" si="267"/>
        <v>0</v>
      </c>
      <c r="AE244" s="222"/>
      <c r="AF244" s="222">
        <f t="shared" si="268"/>
        <v>0</v>
      </c>
      <c r="AG244" s="222"/>
      <c r="AH244" s="222">
        <f t="shared" si="246"/>
        <v>0</v>
      </c>
      <c r="AI244" s="222"/>
      <c r="AJ244" s="298">
        <v>43680</v>
      </c>
      <c r="AL244" s="229"/>
      <c r="AM244" s="222">
        <f t="shared" si="249"/>
        <v>26250000</v>
      </c>
      <c r="AN244" s="292">
        <f t="shared" si="250"/>
        <v>43680</v>
      </c>
      <c r="AP244" s="229">
        <v>52500000</v>
      </c>
      <c r="AQ244" s="280">
        <v>0.125</v>
      </c>
      <c r="AR244" s="229">
        <f t="shared" si="251"/>
        <v>6562500</v>
      </c>
      <c r="AS244" s="229">
        <f t="shared" si="252"/>
        <v>6562500</v>
      </c>
      <c r="AT244" s="229">
        <f t="shared" si="253"/>
        <v>45937500</v>
      </c>
      <c r="AV244" s="298">
        <v>43680</v>
      </c>
      <c r="AW244" s="229">
        <v>52500000</v>
      </c>
      <c r="AX244" s="280">
        <v>0.125</v>
      </c>
      <c r="AY244" s="229">
        <f t="shared" si="254"/>
        <v>6562500</v>
      </c>
      <c r="AZ244" s="229">
        <f t="shared" si="255"/>
        <v>13125000</v>
      </c>
      <c r="BA244" s="229">
        <f t="shared" si="256"/>
        <v>39375000</v>
      </c>
      <c r="BC244" s="298">
        <v>43680</v>
      </c>
      <c r="BD244" s="229">
        <v>52500000</v>
      </c>
      <c r="BE244" s="280">
        <v>0.125</v>
      </c>
      <c r="BF244" s="229">
        <f t="shared" si="257"/>
        <v>6562500</v>
      </c>
      <c r="BG244" s="229">
        <f t="shared" si="258"/>
        <v>19687500</v>
      </c>
      <c r="BH244" s="229">
        <f t="shared" si="259"/>
        <v>32812500</v>
      </c>
      <c r="BJ244" s="229">
        <v>52500000</v>
      </c>
      <c r="BK244" s="280">
        <v>0.125</v>
      </c>
      <c r="BL244" s="229">
        <f t="shared" si="260"/>
        <v>6562500</v>
      </c>
      <c r="BM244" s="229">
        <f t="shared" si="261"/>
        <v>13125000</v>
      </c>
      <c r="BN244" s="229">
        <f t="shared" si="269"/>
        <v>39375000</v>
      </c>
    </row>
    <row r="245" spans="1:66">
      <c r="A245" s="253"/>
      <c r="B245" s="253">
        <v>102</v>
      </c>
      <c r="C245" s="253" t="s">
        <v>428</v>
      </c>
      <c r="D245" s="298">
        <v>43680</v>
      </c>
      <c r="E245" s="256">
        <v>1</v>
      </c>
      <c r="F245" s="237" t="s">
        <v>275</v>
      </c>
      <c r="G245" s="257">
        <v>25000000</v>
      </c>
      <c r="H245" s="257"/>
      <c r="I245" s="264"/>
      <c r="J245" s="257">
        <f t="shared" si="228"/>
        <v>25000000</v>
      </c>
      <c r="K245" s="257">
        <f t="shared" si="232"/>
        <v>9375000</v>
      </c>
      <c r="L245" s="263">
        <v>0.125</v>
      </c>
      <c r="M245" s="256">
        <f t="shared" si="266"/>
        <v>3125000</v>
      </c>
      <c r="N245" s="264"/>
      <c r="O245" s="257">
        <f t="shared" si="229"/>
        <v>12500000</v>
      </c>
      <c r="P245" s="256">
        <f t="shared" si="230"/>
        <v>12500000</v>
      </c>
      <c r="R245" s="222">
        <f t="shared" si="234"/>
        <v>25000000</v>
      </c>
      <c r="S245" s="222">
        <f t="shared" si="235"/>
        <v>3125000</v>
      </c>
      <c r="T245" s="222">
        <f t="shared" si="236"/>
        <v>9375000</v>
      </c>
      <c r="U245" s="222">
        <f t="shared" si="263"/>
        <v>15625000</v>
      </c>
      <c r="V245" s="222">
        <f t="shared" si="237"/>
        <v>25000000</v>
      </c>
      <c r="W245" s="222">
        <f t="shared" si="238"/>
        <v>3125000</v>
      </c>
      <c r="X245" s="222">
        <f t="shared" si="239"/>
        <v>6250000</v>
      </c>
      <c r="Y245" s="222">
        <f t="shared" si="264"/>
        <v>18750000</v>
      </c>
      <c r="Z245" s="222">
        <f t="shared" si="240"/>
        <v>25000000</v>
      </c>
      <c r="AA245" s="222">
        <f t="shared" si="241"/>
        <v>3125000</v>
      </c>
      <c r="AB245" s="222">
        <f t="shared" si="242"/>
        <v>3125000</v>
      </c>
      <c r="AC245" s="222">
        <f t="shared" si="265"/>
        <v>21875000</v>
      </c>
      <c r="AD245" s="222">
        <f t="shared" si="267"/>
        <v>0</v>
      </c>
      <c r="AE245" s="222"/>
      <c r="AF245" s="222">
        <f t="shared" si="268"/>
        <v>0</v>
      </c>
      <c r="AG245" s="222"/>
      <c r="AH245" s="222">
        <f t="shared" si="246"/>
        <v>0</v>
      </c>
      <c r="AI245" s="222"/>
      <c r="AJ245" s="298">
        <v>43680</v>
      </c>
      <c r="AL245" s="229"/>
      <c r="AM245" s="222">
        <f t="shared" si="249"/>
        <v>12500000</v>
      </c>
      <c r="AN245" s="292">
        <f t="shared" si="250"/>
        <v>43680</v>
      </c>
      <c r="AP245" s="229">
        <v>25000000</v>
      </c>
      <c r="AQ245" s="280">
        <v>0.125</v>
      </c>
      <c r="AR245" s="229">
        <f t="shared" si="251"/>
        <v>3125000</v>
      </c>
      <c r="AS245" s="229">
        <f t="shared" si="252"/>
        <v>3125000</v>
      </c>
      <c r="AT245" s="229">
        <f t="shared" si="253"/>
        <v>21875000</v>
      </c>
      <c r="AV245" s="298">
        <v>43680</v>
      </c>
      <c r="AW245" s="229">
        <v>25000000</v>
      </c>
      <c r="AX245" s="280">
        <v>0.125</v>
      </c>
      <c r="AY245" s="229">
        <f t="shared" si="254"/>
        <v>3125000</v>
      </c>
      <c r="AZ245" s="229">
        <f t="shared" si="255"/>
        <v>6250000</v>
      </c>
      <c r="BA245" s="229">
        <f t="shared" si="256"/>
        <v>18750000</v>
      </c>
      <c r="BC245" s="298">
        <v>43680</v>
      </c>
      <c r="BD245" s="229">
        <v>25000000</v>
      </c>
      <c r="BE245" s="280">
        <v>0.125</v>
      </c>
      <c r="BF245" s="229">
        <f t="shared" si="257"/>
        <v>3125000</v>
      </c>
      <c r="BG245" s="229">
        <f t="shared" si="258"/>
        <v>9375000</v>
      </c>
      <c r="BH245" s="229">
        <f t="shared" si="259"/>
        <v>15625000</v>
      </c>
      <c r="BJ245" s="229">
        <v>25000000</v>
      </c>
      <c r="BK245" s="280">
        <v>0.125</v>
      </c>
      <c r="BL245" s="229">
        <f t="shared" si="260"/>
        <v>3125000</v>
      </c>
      <c r="BM245" s="229">
        <f t="shared" si="261"/>
        <v>6250000</v>
      </c>
      <c r="BN245" s="229">
        <f t="shared" si="269"/>
        <v>18750000</v>
      </c>
    </row>
    <row r="246" spans="1:66">
      <c r="A246" s="253"/>
      <c r="B246" s="253">
        <v>103</v>
      </c>
      <c r="C246" s="253" t="s">
        <v>429</v>
      </c>
      <c r="D246" s="298">
        <v>43680</v>
      </c>
      <c r="E246" s="256">
        <v>4</v>
      </c>
      <c r="F246" s="237" t="s">
        <v>275</v>
      </c>
      <c r="G246" s="257">
        <v>15800000</v>
      </c>
      <c r="H246" s="257"/>
      <c r="I246" s="264"/>
      <c r="J246" s="257">
        <f t="shared" si="228"/>
        <v>15800000</v>
      </c>
      <c r="K246" s="257">
        <f t="shared" si="232"/>
        <v>5925000</v>
      </c>
      <c r="L246" s="263">
        <v>0.125</v>
      </c>
      <c r="M246" s="256">
        <f t="shared" si="266"/>
        <v>1975000</v>
      </c>
      <c r="N246" s="264"/>
      <c r="O246" s="257">
        <f t="shared" si="229"/>
        <v>7900000</v>
      </c>
      <c r="P246" s="256">
        <f t="shared" si="230"/>
        <v>7900000</v>
      </c>
      <c r="R246" s="222">
        <f t="shared" si="234"/>
        <v>15800000</v>
      </c>
      <c r="S246" s="222">
        <f t="shared" si="235"/>
        <v>1975000</v>
      </c>
      <c r="T246" s="222">
        <f t="shared" si="236"/>
        <v>5925000</v>
      </c>
      <c r="U246" s="222">
        <f t="shared" si="263"/>
        <v>9875000</v>
      </c>
      <c r="V246" s="222">
        <f t="shared" si="237"/>
        <v>15800000</v>
      </c>
      <c r="W246" s="222">
        <f t="shared" si="238"/>
        <v>1975000</v>
      </c>
      <c r="X246" s="222">
        <f t="shared" si="239"/>
        <v>3950000</v>
      </c>
      <c r="Y246" s="222">
        <f t="shared" si="264"/>
        <v>11850000</v>
      </c>
      <c r="Z246" s="222">
        <f t="shared" si="240"/>
        <v>15800000</v>
      </c>
      <c r="AA246" s="222">
        <f t="shared" si="241"/>
        <v>1975000</v>
      </c>
      <c r="AB246" s="222">
        <f t="shared" si="242"/>
        <v>1975000</v>
      </c>
      <c r="AC246" s="222">
        <f t="shared" si="265"/>
        <v>13825000</v>
      </c>
      <c r="AD246" s="222">
        <f t="shared" si="267"/>
        <v>0</v>
      </c>
      <c r="AE246" s="222"/>
      <c r="AF246" s="222">
        <f t="shared" si="268"/>
        <v>0</v>
      </c>
      <c r="AG246" s="222"/>
      <c r="AH246" s="222">
        <f t="shared" si="246"/>
        <v>0</v>
      </c>
      <c r="AI246" s="222"/>
      <c r="AJ246" s="298">
        <v>43680</v>
      </c>
      <c r="AL246" s="229"/>
      <c r="AM246" s="222">
        <f t="shared" si="249"/>
        <v>7900000</v>
      </c>
      <c r="AN246" s="292">
        <f t="shared" si="250"/>
        <v>43680</v>
      </c>
      <c r="AP246" s="229">
        <v>15800000</v>
      </c>
      <c r="AQ246" s="280">
        <v>0.25</v>
      </c>
      <c r="AR246" s="229">
        <f t="shared" si="251"/>
        <v>3950000</v>
      </c>
      <c r="AS246" s="229">
        <f t="shared" si="252"/>
        <v>3950000</v>
      </c>
      <c r="AT246" s="229">
        <f t="shared" si="253"/>
        <v>11850000</v>
      </c>
      <c r="AV246" s="298">
        <v>43680</v>
      </c>
      <c r="AW246" s="229">
        <v>15800000</v>
      </c>
      <c r="AX246" s="280">
        <v>0.25</v>
      </c>
      <c r="AY246" s="229">
        <f t="shared" si="254"/>
        <v>3950000</v>
      </c>
      <c r="AZ246" s="229">
        <f t="shared" si="255"/>
        <v>7900000</v>
      </c>
      <c r="BA246" s="229">
        <f t="shared" si="256"/>
        <v>7900000</v>
      </c>
      <c r="BC246" s="298">
        <v>43680</v>
      </c>
      <c r="BD246" s="229">
        <v>15800000</v>
      </c>
      <c r="BE246" s="280">
        <v>0.25</v>
      </c>
      <c r="BF246" s="229">
        <f t="shared" si="257"/>
        <v>3950000</v>
      </c>
      <c r="BG246" s="229">
        <f t="shared" si="258"/>
        <v>11850000</v>
      </c>
      <c r="BH246" s="229">
        <f t="shared" si="259"/>
        <v>3950000</v>
      </c>
      <c r="BJ246" s="229">
        <v>15800000</v>
      </c>
      <c r="BK246" s="280">
        <v>0.25</v>
      </c>
      <c r="BL246" s="229">
        <f t="shared" si="260"/>
        <v>3950000</v>
      </c>
      <c r="BM246" s="229">
        <f t="shared" si="261"/>
        <v>7900000</v>
      </c>
      <c r="BN246" s="229">
        <f t="shared" si="269"/>
        <v>7900000</v>
      </c>
    </row>
    <row r="247" spans="1:66">
      <c r="A247" s="253"/>
      <c r="B247" s="253">
        <v>104</v>
      </c>
      <c r="C247" s="253" t="s">
        <v>365</v>
      </c>
      <c r="D247" s="298">
        <v>43680</v>
      </c>
      <c r="E247" s="256">
        <v>15</v>
      </c>
      <c r="F247" s="237" t="s">
        <v>275</v>
      </c>
      <c r="G247" s="257">
        <v>120000000</v>
      </c>
      <c r="H247" s="257"/>
      <c r="I247" s="264"/>
      <c r="J247" s="257">
        <f t="shared" si="228"/>
        <v>120000000</v>
      </c>
      <c r="K247" s="257">
        <f t="shared" si="232"/>
        <v>45000000</v>
      </c>
      <c r="L247" s="263">
        <v>0.125</v>
      </c>
      <c r="M247" s="256">
        <f t="shared" si="266"/>
        <v>15000000</v>
      </c>
      <c r="N247" s="264"/>
      <c r="O247" s="257">
        <f t="shared" si="229"/>
        <v>60000000</v>
      </c>
      <c r="P247" s="256">
        <f t="shared" si="230"/>
        <v>60000000</v>
      </c>
      <c r="R247" s="222">
        <f t="shared" si="234"/>
        <v>120000000</v>
      </c>
      <c r="S247" s="222">
        <f t="shared" si="235"/>
        <v>15000000</v>
      </c>
      <c r="T247" s="222">
        <f t="shared" si="236"/>
        <v>45000000</v>
      </c>
      <c r="U247" s="222">
        <f t="shared" si="263"/>
        <v>75000000</v>
      </c>
      <c r="V247" s="222">
        <f t="shared" si="237"/>
        <v>120000000</v>
      </c>
      <c r="W247" s="222">
        <f t="shared" si="238"/>
        <v>15000000</v>
      </c>
      <c r="X247" s="222">
        <f t="shared" si="239"/>
        <v>30000000</v>
      </c>
      <c r="Y247" s="222">
        <f t="shared" si="264"/>
        <v>90000000</v>
      </c>
      <c r="Z247" s="222">
        <f t="shared" si="240"/>
        <v>120000000</v>
      </c>
      <c r="AA247" s="222">
        <f t="shared" si="241"/>
        <v>15000000</v>
      </c>
      <c r="AB247" s="222">
        <f t="shared" si="242"/>
        <v>15000000</v>
      </c>
      <c r="AC247" s="222">
        <f t="shared" si="265"/>
        <v>105000000</v>
      </c>
      <c r="AD247" s="222">
        <f t="shared" si="267"/>
        <v>0</v>
      </c>
      <c r="AE247" s="222"/>
      <c r="AF247" s="222">
        <f t="shared" si="268"/>
        <v>0</v>
      </c>
      <c r="AG247" s="222"/>
      <c r="AH247" s="222">
        <f t="shared" si="246"/>
        <v>0</v>
      </c>
      <c r="AI247" s="222"/>
      <c r="AJ247" s="298">
        <v>43680</v>
      </c>
      <c r="AL247" s="229"/>
      <c r="AM247" s="222">
        <f t="shared" si="249"/>
        <v>60000000</v>
      </c>
      <c r="AN247" s="292">
        <f t="shared" si="250"/>
        <v>43680</v>
      </c>
      <c r="AP247" s="229">
        <v>120000000</v>
      </c>
      <c r="AQ247" s="280">
        <v>0.125</v>
      </c>
      <c r="AR247" s="229">
        <f t="shared" si="251"/>
        <v>15000000</v>
      </c>
      <c r="AS247" s="229">
        <f t="shared" si="252"/>
        <v>15000000</v>
      </c>
      <c r="AT247" s="229">
        <f t="shared" si="253"/>
        <v>105000000</v>
      </c>
      <c r="AV247" s="298">
        <v>43680</v>
      </c>
      <c r="AW247" s="229">
        <v>120000000</v>
      </c>
      <c r="AX247" s="280">
        <v>0.125</v>
      </c>
      <c r="AY247" s="229">
        <f t="shared" si="254"/>
        <v>15000000</v>
      </c>
      <c r="AZ247" s="229">
        <f t="shared" si="255"/>
        <v>30000000</v>
      </c>
      <c r="BA247" s="229">
        <f t="shared" si="256"/>
        <v>90000000</v>
      </c>
      <c r="BC247" s="298">
        <v>43680</v>
      </c>
      <c r="BD247" s="229">
        <v>120000000</v>
      </c>
      <c r="BE247" s="280">
        <v>0.125</v>
      </c>
      <c r="BF247" s="229">
        <f t="shared" si="257"/>
        <v>15000000</v>
      </c>
      <c r="BG247" s="229">
        <f t="shared" si="258"/>
        <v>45000000</v>
      </c>
      <c r="BH247" s="229">
        <f t="shared" si="259"/>
        <v>75000000</v>
      </c>
      <c r="BJ247" s="229">
        <v>120000000</v>
      </c>
      <c r="BK247" s="280">
        <v>0.125</v>
      </c>
      <c r="BL247" s="229">
        <f t="shared" si="260"/>
        <v>15000000</v>
      </c>
      <c r="BM247" s="229">
        <f t="shared" si="261"/>
        <v>30000000</v>
      </c>
      <c r="BN247" s="229">
        <f t="shared" si="269"/>
        <v>90000000</v>
      </c>
    </row>
    <row r="248" spans="1:66">
      <c r="A248" s="253"/>
      <c r="B248" s="253">
        <v>105</v>
      </c>
      <c r="C248" s="253" t="s">
        <v>402</v>
      </c>
      <c r="D248" s="298">
        <v>43740</v>
      </c>
      <c r="E248" s="256">
        <v>1</v>
      </c>
      <c r="F248" s="237" t="s">
        <v>275</v>
      </c>
      <c r="G248" s="257">
        <v>10000000</v>
      </c>
      <c r="H248" s="257"/>
      <c r="I248" s="264"/>
      <c r="J248" s="257">
        <f t="shared" si="228"/>
        <v>10000000</v>
      </c>
      <c r="K248" s="257">
        <f t="shared" si="232"/>
        <v>3750000</v>
      </c>
      <c r="L248" s="263">
        <v>0.125</v>
      </c>
      <c r="M248" s="256">
        <f t="shared" si="266"/>
        <v>1250000</v>
      </c>
      <c r="N248" s="264"/>
      <c r="O248" s="257">
        <f t="shared" si="229"/>
        <v>5000000</v>
      </c>
      <c r="P248" s="256">
        <f t="shared" si="230"/>
        <v>5000000</v>
      </c>
      <c r="R248" s="222">
        <f t="shared" si="234"/>
        <v>10000000</v>
      </c>
      <c r="S248" s="222">
        <f t="shared" si="235"/>
        <v>1250000</v>
      </c>
      <c r="T248" s="222">
        <f t="shared" si="236"/>
        <v>3750000</v>
      </c>
      <c r="U248" s="222">
        <f t="shared" si="263"/>
        <v>6250000</v>
      </c>
      <c r="V248" s="222">
        <f t="shared" si="237"/>
        <v>10000000</v>
      </c>
      <c r="W248" s="222">
        <f t="shared" si="238"/>
        <v>1250000</v>
      </c>
      <c r="X248" s="222">
        <f t="shared" si="239"/>
        <v>2500000</v>
      </c>
      <c r="Y248" s="222">
        <f t="shared" si="264"/>
        <v>7500000</v>
      </c>
      <c r="Z248" s="222">
        <f t="shared" si="240"/>
        <v>10000000</v>
      </c>
      <c r="AA248" s="222">
        <f t="shared" si="241"/>
        <v>1250000</v>
      </c>
      <c r="AB248" s="222">
        <f t="shared" si="242"/>
        <v>1250000</v>
      </c>
      <c r="AC248" s="222">
        <f t="shared" si="265"/>
        <v>8750000</v>
      </c>
      <c r="AD248" s="222">
        <f t="shared" si="267"/>
        <v>0</v>
      </c>
      <c r="AE248" s="222"/>
      <c r="AF248" s="222">
        <f t="shared" si="268"/>
        <v>0</v>
      </c>
      <c r="AG248" s="222"/>
      <c r="AH248" s="222">
        <f t="shared" si="246"/>
        <v>0</v>
      </c>
      <c r="AI248" s="222"/>
      <c r="AJ248" s="298">
        <v>43740</v>
      </c>
      <c r="AL248" s="229"/>
      <c r="AM248" s="222">
        <f t="shared" si="249"/>
        <v>5000000</v>
      </c>
      <c r="AN248" s="292">
        <f t="shared" si="250"/>
        <v>43740</v>
      </c>
      <c r="AP248" s="229">
        <v>10000000</v>
      </c>
      <c r="AQ248" s="280">
        <v>0.125</v>
      </c>
      <c r="AR248" s="229">
        <f t="shared" si="251"/>
        <v>1250000</v>
      </c>
      <c r="AS248" s="229">
        <f t="shared" si="252"/>
        <v>1250000</v>
      </c>
      <c r="AT248" s="229">
        <f t="shared" si="253"/>
        <v>8750000</v>
      </c>
      <c r="AV248" s="298">
        <v>43740</v>
      </c>
      <c r="AW248" s="229">
        <v>10000000</v>
      </c>
      <c r="AX248" s="280">
        <v>0.125</v>
      </c>
      <c r="AY248" s="229">
        <f t="shared" si="254"/>
        <v>1250000</v>
      </c>
      <c r="AZ248" s="229">
        <f t="shared" si="255"/>
        <v>2500000</v>
      </c>
      <c r="BA248" s="229">
        <f t="shared" si="256"/>
        <v>7500000</v>
      </c>
      <c r="BC248" s="298">
        <v>43740</v>
      </c>
      <c r="BD248" s="229">
        <v>10000000</v>
      </c>
      <c r="BE248" s="280">
        <v>0.125</v>
      </c>
      <c r="BF248" s="229">
        <f t="shared" si="257"/>
        <v>1250000</v>
      </c>
      <c r="BG248" s="229">
        <f t="shared" si="258"/>
        <v>3750000</v>
      </c>
      <c r="BH248" s="229">
        <f t="shared" si="259"/>
        <v>6250000</v>
      </c>
      <c r="BJ248" s="229">
        <v>10000000</v>
      </c>
      <c r="BK248" s="280">
        <v>0.125</v>
      </c>
      <c r="BL248" s="229">
        <f t="shared" si="260"/>
        <v>1250000</v>
      </c>
      <c r="BM248" s="229">
        <f t="shared" si="261"/>
        <v>2500000</v>
      </c>
      <c r="BN248" s="229">
        <f t="shared" si="269"/>
        <v>7500000</v>
      </c>
    </row>
    <row r="249" spans="1:66">
      <c r="A249" s="253"/>
      <c r="B249" s="253">
        <v>106</v>
      </c>
      <c r="C249" s="253" t="s">
        <v>430</v>
      </c>
      <c r="D249" s="298">
        <v>43740</v>
      </c>
      <c r="E249" s="256">
        <v>100</v>
      </c>
      <c r="F249" s="237" t="s">
        <v>275</v>
      </c>
      <c r="G249" s="257">
        <v>23500000</v>
      </c>
      <c r="H249" s="257"/>
      <c r="I249" s="264"/>
      <c r="J249" s="257">
        <f t="shared" si="228"/>
        <v>23500000</v>
      </c>
      <c r="K249" s="257">
        <f t="shared" si="232"/>
        <v>8812500</v>
      </c>
      <c r="L249" s="263">
        <v>0.125</v>
      </c>
      <c r="M249" s="256">
        <f t="shared" si="266"/>
        <v>2937500</v>
      </c>
      <c r="N249" s="264"/>
      <c r="O249" s="257">
        <f t="shared" si="229"/>
        <v>11750000</v>
      </c>
      <c r="P249" s="256">
        <f t="shared" si="230"/>
        <v>11750000</v>
      </c>
      <c r="R249" s="222">
        <f t="shared" si="234"/>
        <v>23500000</v>
      </c>
      <c r="S249" s="222">
        <f t="shared" si="235"/>
        <v>2937500</v>
      </c>
      <c r="T249" s="222">
        <f t="shared" si="236"/>
        <v>8812500</v>
      </c>
      <c r="U249" s="222">
        <f t="shared" si="263"/>
        <v>14687500</v>
      </c>
      <c r="V249" s="222">
        <f t="shared" si="237"/>
        <v>23500000</v>
      </c>
      <c r="W249" s="222">
        <f t="shared" si="238"/>
        <v>2937500</v>
      </c>
      <c r="X249" s="222">
        <f t="shared" si="239"/>
        <v>5875000</v>
      </c>
      <c r="Y249" s="222">
        <f t="shared" si="264"/>
        <v>17625000</v>
      </c>
      <c r="Z249" s="222">
        <f t="shared" si="240"/>
        <v>23500000</v>
      </c>
      <c r="AA249" s="222">
        <f t="shared" si="241"/>
        <v>2937500</v>
      </c>
      <c r="AB249" s="222">
        <f t="shared" si="242"/>
        <v>2937500</v>
      </c>
      <c r="AC249" s="222">
        <f t="shared" si="265"/>
        <v>20562500</v>
      </c>
      <c r="AD249" s="222">
        <f t="shared" si="267"/>
        <v>0</v>
      </c>
      <c r="AE249" s="222"/>
      <c r="AF249" s="222">
        <f t="shared" si="268"/>
        <v>0</v>
      </c>
      <c r="AG249" s="222"/>
      <c r="AH249" s="222">
        <f t="shared" si="246"/>
        <v>0</v>
      </c>
      <c r="AI249" s="222"/>
      <c r="AJ249" s="298">
        <v>43740</v>
      </c>
      <c r="AL249" s="229"/>
      <c r="AM249" s="222">
        <f t="shared" si="249"/>
        <v>11750000</v>
      </c>
      <c r="AN249" s="292">
        <f t="shared" si="250"/>
        <v>43740</v>
      </c>
      <c r="AP249" s="229">
        <v>23500000</v>
      </c>
      <c r="AQ249" s="280">
        <v>0.125</v>
      </c>
      <c r="AR249" s="229">
        <f t="shared" si="251"/>
        <v>2937500</v>
      </c>
      <c r="AS249" s="229">
        <f t="shared" si="252"/>
        <v>2937500</v>
      </c>
      <c r="AT249" s="229">
        <f t="shared" si="253"/>
        <v>20562500</v>
      </c>
      <c r="AV249" s="298">
        <v>43740</v>
      </c>
      <c r="AW249" s="229">
        <v>23500000</v>
      </c>
      <c r="AX249" s="280">
        <v>0.125</v>
      </c>
      <c r="AY249" s="229">
        <f t="shared" si="254"/>
        <v>2937500</v>
      </c>
      <c r="AZ249" s="229">
        <f t="shared" si="255"/>
        <v>5875000</v>
      </c>
      <c r="BA249" s="229">
        <f t="shared" si="256"/>
        <v>17625000</v>
      </c>
      <c r="BC249" s="298">
        <v>43740</v>
      </c>
      <c r="BD249" s="229">
        <v>23500000</v>
      </c>
      <c r="BE249" s="280">
        <v>0.125</v>
      </c>
      <c r="BF249" s="229">
        <f t="shared" si="257"/>
        <v>2937500</v>
      </c>
      <c r="BG249" s="229">
        <f t="shared" si="258"/>
        <v>8812500</v>
      </c>
      <c r="BH249" s="229">
        <f t="shared" si="259"/>
        <v>14687500</v>
      </c>
      <c r="BJ249" s="229">
        <v>23500000</v>
      </c>
      <c r="BK249" s="280">
        <v>0.125</v>
      </c>
      <c r="BL249" s="229">
        <f t="shared" si="260"/>
        <v>2937500</v>
      </c>
      <c r="BM249" s="229">
        <f t="shared" si="261"/>
        <v>5875000</v>
      </c>
      <c r="BN249" s="229">
        <f t="shared" si="269"/>
        <v>17625000</v>
      </c>
    </row>
    <row r="250" spans="1:66">
      <c r="A250" s="253"/>
      <c r="B250" s="253">
        <v>107</v>
      </c>
      <c r="C250" s="253" t="s">
        <v>431</v>
      </c>
      <c r="D250" s="298">
        <v>43740</v>
      </c>
      <c r="E250" s="256">
        <v>200</v>
      </c>
      <c r="F250" s="237" t="s">
        <v>275</v>
      </c>
      <c r="G250" s="257">
        <v>47000000</v>
      </c>
      <c r="H250" s="257"/>
      <c r="I250" s="264"/>
      <c r="J250" s="257">
        <f t="shared" si="228"/>
        <v>47000000</v>
      </c>
      <c r="K250" s="257">
        <f t="shared" si="232"/>
        <v>17625000</v>
      </c>
      <c r="L250" s="263">
        <v>0.125</v>
      </c>
      <c r="M250" s="256">
        <f t="shared" si="266"/>
        <v>5875000</v>
      </c>
      <c r="N250" s="264"/>
      <c r="O250" s="257">
        <f t="shared" si="229"/>
        <v>23500000</v>
      </c>
      <c r="P250" s="256">
        <f t="shared" si="230"/>
        <v>23500000</v>
      </c>
      <c r="R250" s="222">
        <f t="shared" si="234"/>
        <v>47000000</v>
      </c>
      <c r="S250" s="222">
        <f t="shared" si="235"/>
        <v>5875000</v>
      </c>
      <c r="T250" s="222">
        <f t="shared" si="236"/>
        <v>17625000</v>
      </c>
      <c r="U250" s="222">
        <f t="shared" si="263"/>
        <v>29375000</v>
      </c>
      <c r="V250" s="222">
        <f t="shared" si="237"/>
        <v>47000000</v>
      </c>
      <c r="W250" s="222">
        <f t="shared" si="238"/>
        <v>5875000</v>
      </c>
      <c r="X250" s="222">
        <f t="shared" si="239"/>
        <v>11750000</v>
      </c>
      <c r="Y250" s="222">
        <f t="shared" si="264"/>
        <v>35250000</v>
      </c>
      <c r="Z250" s="222">
        <f t="shared" si="240"/>
        <v>47000000</v>
      </c>
      <c r="AA250" s="222">
        <f t="shared" si="241"/>
        <v>5875000</v>
      </c>
      <c r="AB250" s="222">
        <f t="shared" si="242"/>
        <v>5875000</v>
      </c>
      <c r="AC250" s="222">
        <f t="shared" si="265"/>
        <v>41125000</v>
      </c>
      <c r="AD250" s="222">
        <f t="shared" si="267"/>
        <v>0</v>
      </c>
      <c r="AE250" s="222"/>
      <c r="AF250" s="222">
        <f t="shared" si="268"/>
        <v>0</v>
      </c>
      <c r="AG250" s="222"/>
      <c r="AH250" s="222">
        <f t="shared" si="246"/>
        <v>0</v>
      </c>
      <c r="AI250" s="222"/>
      <c r="AJ250" s="298">
        <v>43740</v>
      </c>
      <c r="AL250" s="229"/>
      <c r="AM250" s="222">
        <f t="shared" si="249"/>
        <v>23500000</v>
      </c>
      <c r="AN250" s="292">
        <f t="shared" si="250"/>
        <v>43740</v>
      </c>
      <c r="AP250" s="229">
        <v>47000000</v>
      </c>
      <c r="AQ250" s="280">
        <v>0.125</v>
      </c>
      <c r="AR250" s="229">
        <f t="shared" si="251"/>
        <v>5875000</v>
      </c>
      <c r="AS250" s="229">
        <f t="shared" si="252"/>
        <v>5875000</v>
      </c>
      <c r="AT250" s="229">
        <f t="shared" si="253"/>
        <v>41125000</v>
      </c>
      <c r="AV250" s="298">
        <v>43740</v>
      </c>
      <c r="AW250" s="229">
        <v>47000000</v>
      </c>
      <c r="AX250" s="280">
        <v>0.125</v>
      </c>
      <c r="AY250" s="229">
        <f t="shared" si="254"/>
        <v>5875000</v>
      </c>
      <c r="AZ250" s="229">
        <f t="shared" si="255"/>
        <v>11750000</v>
      </c>
      <c r="BA250" s="229">
        <f t="shared" si="256"/>
        <v>35250000</v>
      </c>
      <c r="BC250" s="298">
        <v>43740</v>
      </c>
      <c r="BD250" s="229">
        <v>47000000</v>
      </c>
      <c r="BE250" s="280">
        <v>0.125</v>
      </c>
      <c r="BF250" s="229">
        <f t="shared" si="257"/>
        <v>5875000</v>
      </c>
      <c r="BG250" s="229">
        <f t="shared" si="258"/>
        <v>17625000</v>
      </c>
      <c r="BH250" s="229">
        <f t="shared" si="259"/>
        <v>29375000</v>
      </c>
      <c r="BJ250" s="229">
        <v>47000000</v>
      </c>
      <c r="BK250" s="280">
        <v>0.125</v>
      </c>
      <c r="BL250" s="229">
        <f t="shared" si="260"/>
        <v>5875000</v>
      </c>
      <c r="BM250" s="229">
        <f t="shared" si="261"/>
        <v>11750000</v>
      </c>
      <c r="BN250" s="229">
        <f t="shared" si="269"/>
        <v>35250000</v>
      </c>
    </row>
    <row r="251" spans="1:66">
      <c r="A251" s="253"/>
      <c r="B251" s="253">
        <v>108</v>
      </c>
      <c r="C251" s="253" t="s">
        <v>432</v>
      </c>
      <c r="D251" s="298">
        <v>44015</v>
      </c>
      <c r="E251" s="256">
        <v>80</v>
      </c>
      <c r="F251" s="237" t="s">
        <v>275</v>
      </c>
      <c r="G251" s="257">
        <v>460000000</v>
      </c>
      <c r="H251" s="257"/>
      <c r="I251" s="264"/>
      <c r="J251" s="257">
        <f t="shared" si="228"/>
        <v>460000000</v>
      </c>
      <c r="K251" s="257">
        <f t="shared" si="232"/>
        <v>115000000</v>
      </c>
      <c r="L251" s="263">
        <v>0.125</v>
      </c>
      <c r="M251" s="256">
        <f t="shared" si="266"/>
        <v>57500000</v>
      </c>
      <c r="N251" s="264"/>
      <c r="O251" s="257">
        <f t="shared" si="229"/>
        <v>172500000</v>
      </c>
      <c r="P251" s="256">
        <f t="shared" si="230"/>
        <v>287500000</v>
      </c>
      <c r="R251" s="222">
        <f t="shared" si="234"/>
        <v>460000000</v>
      </c>
      <c r="S251" s="222">
        <f t="shared" si="235"/>
        <v>57500000</v>
      </c>
      <c r="T251" s="222">
        <f t="shared" si="236"/>
        <v>115000000</v>
      </c>
      <c r="U251" s="222">
        <f t="shared" si="263"/>
        <v>345000000</v>
      </c>
      <c r="V251" s="222">
        <f t="shared" si="237"/>
        <v>460000000</v>
      </c>
      <c r="W251" s="222">
        <f t="shared" si="238"/>
        <v>57500000</v>
      </c>
      <c r="X251" s="222">
        <f t="shared" si="239"/>
        <v>57500000</v>
      </c>
      <c r="Y251" s="222">
        <f t="shared" si="264"/>
        <v>402500000</v>
      </c>
      <c r="Z251" s="222"/>
      <c r="AA251" s="222">
        <f t="shared" si="241"/>
        <v>0</v>
      </c>
      <c r="AB251" s="222">
        <f t="shared" ref="AB251:AB308" si="270">AA251+AL251</f>
        <v>0</v>
      </c>
      <c r="AC251" s="222">
        <f t="shared" si="265"/>
        <v>0</v>
      </c>
      <c r="AD251" s="222"/>
      <c r="AE251" s="222">
        <f t="shared" ref="AE251:AG271" si="271">AD251+AG251</f>
        <v>0</v>
      </c>
      <c r="AF251" s="222">
        <f t="shared" si="268"/>
        <v>0</v>
      </c>
      <c r="AG251" s="222">
        <f t="shared" si="271"/>
        <v>0</v>
      </c>
      <c r="AH251" s="222">
        <f t="shared" si="246"/>
        <v>0</v>
      </c>
      <c r="AI251" s="222">
        <f t="shared" ref="AI251:AI308" si="272">AB251</f>
        <v>0</v>
      </c>
      <c r="AJ251" s="298">
        <v>44015</v>
      </c>
      <c r="AL251" s="229">
        <f t="shared" ref="AL251:AL308" si="273">Z251*L251*7</f>
        <v>0</v>
      </c>
      <c r="AM251" s="222">
        <f t="shared" si="249"/>
        <v>287500000</v>
      </c>
      <c r="AN251" s="292">
        <f t="shared" si="250"/>
        <v>44015</v>
      </c>
      <c r="AQ251" s="280">
        <v>0</v>
      </c>
      <c r="AR251" s="229">
        <f t="shared" si="251"/>
        <v>0</v>
      </c>
      <c r="AS251" s="229">
        <f t="shared" si="252"/>
        <v>0</v>
      </c>
      <c r="AT251" s="229">
        <f t="shared" si="253"/>
        <v>0</v>
      </c>
      <c r="AV251" s="298">
        <v>44015</v>
      </c>
      <c r="AW251" s="229">
        <v>460000000</v>
      </c>
      <c r="AX251" s="280">
        <v>0.25</v>
      </c>
      <c r="AY251" s="229">
        <f t="shared" si="254"/>
        <v>115000000</v>
      </c>
      <c r="AZ251" s="229">
        <f t="shared" si="255"/>
        <v>115000000</v>
      </c>
      <c r="BA251" s="229">
        <f t="shared" si="256"/>
        <v>345000000</v>
      </c>
      <c r="BC251" s="298">
        <v>44015</v>
      </c>
      <c r="BD251" s="229">
        <v>460000000</v>
      </c>
      <c r="BE251" s="280">
        <v>0.25</v>
      </c>
      <c r="BF251" s="229">
        <f t="shared" si="257"/>
        <v>115000000</v>
      </c>
      <c r="BG251" s="229">
        <f t="shared" si="258"/>
        <v>230000000</v>
      </c>
      <c r="BH251" s="229">
        <f t="shared" si="259"/>
        <v>230000000</v>
      </c>
      <c r="BJ251" s="229">
        <v>460000000</v>
      </c>
      <c r="BK251" s="280">
        <v>0.25</v>
      </c>
      <c r="BL251" s="229">
        <f t="shared" si="260"/>
        <v>115000000</v>
      </c>
      <c r="BM251" s="229">
        <f t="shared" si="261"/>
        <v>230000000</v>
      </c>
      <c r="BN251" s="229">
        <f t="shared" si="269"/>
        <v>230000000</v>
      </c>
    </row>
    <row r="252" spans="1:66">
      <c r="A252" s="253"/>
      <c r="B252" s="253">
        <v>109</v>
      </c>
      <c r="C252" s="253" t="s">
        <v>395</v>
      </c>
      <c r="D252" s="298">
        <v>44086</v>
      </c>
      <c r="E252" s="256">
        <v>2</v>
      </c>
      <c r="F252" s="237" t="s">
        <v>275</v>
      </c>
      <c r="G252" s="257">
        <v>10308500</v>
      </c>
      <c r="H252" s="257"/>
      <c r="I252" s="264"/>
      <c r="J252" s="257">
        <f t="shared" si="228"/>
        <v>10308500</v>
      </c>
      <c r="K252" s="257">
        <f t="shared" si="232"/>
        <v>2577125</v>
      </c>
      <c r="L252" s="263">
        <v>0.125</v>
      </c>
      <c r="M252" s="256">
        <f t="shared" si="266"/>
        <v>1288562.5</v>
      </c>
      <c r="N252" s="264"/>
      <c r="O252" s="257">
        <f t="shared" si="229"/>
        <v>3865687.5</v>
      </c>
      <c r="P252" s="256">
        <f t="shared" si="230"/>
        <v>6442812.5</v>
      </c>
      <c r="R252" s="222">
        <f t="shared" si="234"/>
        <v>10308500</v>
      </c>
      <c r="S252" s="222">
        <f t="shared" si="235"/>
        <v>1288562.5</v>
      </c>
      <c r="T252" s="222">
        <f t="shared" si="236"/>
        <v>2577125</v>
      </c>
      <c r="U252" s="222">
        <f t="shared" si="263"/>
        <v>7731375</v>
      </c>
      <c r="V252" s="222">
        <f t="shared" si="237"/>
        <v>10308500</v>
      </c>
      <c r="W252" s="222">
        <f t="shared" si="238"/>
        <v>1288562.5</v>
      </c>
      <c r="X252" s="222">
        <f t="shared" si="239"/>
        <v>1288562.5</v>
      </c>
      <c r="Y252" s="222">
        <f t="shared" si="264"/>
        <v>9019937.5</v>
      </c>
      <c r="Z252" s="222"/>
      <c r="AA252" s="222">
        <f t="shared" si="241"/>
        <v>0</v>
      </c>
      <c r="AB252" s="222">
        <f t="shared" si="270"/>
        <v>0</v>
      </c>
      <c r="AC252" s="222">
        <f t="shared" si="265"/>
        <v>0</v>
      </c>
      <c r="AD252" s="222"/>
      <c r="AE252" s="222">
        <f t="shared" si="271"/>
        <v>0</v>
      </c>
      <c r="AF252" s="222">
        <f t="shared" si="268"/>
        <v>0</v>
      </c>
      <c r="AG252" s="222">
        <f t="shared" si="271"/>
        <v>0</v>
      </c>
      <c r="AH252" s="222">
        <f t="shared" si="246"/>
        <v>0</v>
      </c>
      <c r="AI252" s="222">
        <f t="shared" si="272"/>
        <v>0</v>
      </c>
      <c r="AJ252" s="298">
        <v>44086</v>
      </c>
      <c r="AL252" s="229">
        <f t="shared" si="273"/>
        <v>0</v>
      </c>
      <c r="AM252" s="222">
        <f t="shared" si="249"/>
        <v>6442812.5</v>
      </c>
      <c r="AN252" s="292">
        <f t="shared" si="250"/>
        <v>44086</v>
      </c>
      <c r="AQ252" s="280">
        <v>0</v>
      </c>
      <c r="AR252" s="229">
        <f t="shared" si="251"/>
        <v>0</v>
      </c>
      <c r="AS252" s="229">
        <f t="shared" si="252"/>
        <v>0</v>
      </c>
      <c r="AT252" s="229">
        <f t="shared" si="253"/>
        <v>0</v>
      </c>
      <c r="AV252" s="298">
        <v>44086</v>
      </c>
      <c r="AW252" s="229">
        <v>10308500</v>
      </c>
      <c r="AX252" s="280">
        <v>0.25</v>
      </c>
      <c r="AY252" s="229">
        <f t="shared" si="254"/>
        <v>2577125</v>
      </c>
      <c r="AZ252" s="229">
        <f t="shared" si="255"/>
        <v>2577125</v>
      </c>
      <c r="BA252" s="229">
        <f t="shared" si="256"/>
        <v>7731375</v>
      </c>
      <c r="BC252" s="298">
        <v>44086</v>
      </c>
      <c r="BD252" s="229">
        <v>10308500</v>
      </c>
      <c r="BE252" s="280">
        <v>0.25</v>
      </c>
      <c r="BF252" s="229">
        <f t="shared" si="257"/>
        <v>2577125</v>
      </c>
      <c r="BG252" s="229">
        <f t="shared" si="258"/>
        <v>5154250</v>
      </c>
      <c r="BH252" s="229">
        <f t="shared" si="259"/>
        <v>5154250</v>
      </c>
      <c r="BJ252" s="229">
        <v>10308500</v>
      </c>
      <c r="BK252" s="280">
        <v>0.25</v>
      </c>
      <c r="BL252" s="229">
        <f t="shared" si="260"/>
        <v>2577125</v>
      </c>
      <c r="BM252" s="229">
        <f t="shared" si="261"/>
        <v>5154250</v>
      </c>
      <c r="BN252" s="229">
        <f t="shared" si="269"/>
        <v>5154250</v>
      </c>
    </row>
    <row r="253" spans="1:66" s="287" customFormat="1">
      <c r="A253" s="281"/>
      <c r="B253" s="281">
        <v>110</v>
      </c>
      <c r="C253" s="281" t="s">
        <v>433</v>
      </c>
      <c r="D253" s="299">
        <v>44103</v>
      </c>
      <c r="E253" s="282">
        <v>40</v>
      </c>
      <c r="F253" s="283" t="s">
        <v>275</v>
      </c>
      <c r="G253" s="282">
        <v>400000000</v>
      </c>
      <c r="H253" s="282"/>
      <c r="I253" s="284"/>
      <c r="J253" s="282">
        <f t="shared" si="228"/>
        <v>400000000</v>
      </c>
      <c r="K253" s="282">
        <f t="shared" si="232"/>
        <v>100000000</v>
      </c>
      <c r="L253" s="285">
        <v>0.125</v>
      </c>
      <c r="M253" s="282">
        <f t="shared" si="266"/>
        <v>50000000</v>
      </c>
      <c r="N253" s="284"/>
      <c r="O253" s="282">
        <f t="shared" si="229"/>
        <v>150000000</v>
      </c>
      <c r="P253" s="282">
        <f t="shared" si="230"/>
        <v>250000000</v>
      </c>
      <c r="Q253" s="286"/>
      <c r="R253" s="286">
        <f t="shared" si="234"/>
        <v>400000000</v>
      </c>
      <c r="S253" s="286">
        <f t="shared" si="235"/>
        <v>50000000</v>
      </c>
      <c r="T253" s="286">
        <f t="shared" si="236"/>
        <v>100000000</v>
      </c>
      <c r="U253" s="286">
        <f t="shared" si="263"/>
        <v>300000000</v>
      </c>
      <c r="V253" s="286">
        <f t="shared" si="237"/>
        <v>400000000</v>
      </c>
      <c r="W253" s="286">
        <f t="shared" si="238"/>
        <v>50000000</v>
      </c>
      <c r="X253" s="286">
        <f t="shared" si="239"/>
        <v>50000000</v>
      </c>
      <c r="Y253" s="286">
        <f t="shared" si="264"/>
        <v>350000000</v>
      </c>
      <c r="Z253" s="286"/>
      <c r="AA253" s="286">
        <f t="shared" si="241"/>
        <v>0</v>
      </c>
      <c r="AB253" s="286">
        <f t="shared" si="270"/>
        <v>0</v>
      </c>
      <c r="AC253" s="286">
        <f t="shared" si="265"/>
        <v>0</v>
      </c>
      <c r="AD253" s="286"/>
      <c r="AE253" s="286">
        <f t="shared" si="271"/>
        <v>0</v>
      </c>
      <c r="AF253" s="286">
        <f t="shared" si="268"/>
        <v>0</v>
      </c>
      <c r="AG253" s="286">
        <f t="shared" si="271"/>
        <v>0</v>
      </c>
      <c r="AH253" s="286">
        <f t="shared" si="246"/>
        <v>0</v>
      </c>
      <c r="AI253" s="286">
        <f t="shared" si="272"/>
        <v>0</v>
      </c>
      <c r="AJ253" s="299">
        <v>44103</v>
      </c>
      <c r="AL253" s="288">
        <f t="shared" si="273"/>
        <v>0</v>
      </c>
      <c r="AM253" s="286">
        <f t="shared" si="249"/>
        <v>250000000</v>
      </c>
      <c r="AN253" s="295">
        <f t="shared" si="250"/>
        <v>44103</v>
      </c>
      <c r="AP253" s="288"/>
      <c r="AQ253" s="289">
        <v>0</v>
      </c>
      <c r="AR253" s="288">
        <f t="shared" si="251"/>
        <v>0</v>
      </c>
      <c r="AS253" s="288">
        <f t="shared" si="252"/>
        <v>0</v>
      </c>
      <c r="AT253" s="288">
        <f t="shared" si="253"/>
        <v>0</v>
      </c>
      <c r="AV253" s="299">
        <v>44103</v>
      </c>
      <c r="AW253" s="288">
        <v>400000000</v>
      </c>
      <c r="AX253" s="289">
        <v>0.125</v>
      </c>
      <c r="AY253" s="288">
        <f t="shared" si="254"/>
        <v>50000000</v>
      </c>
      <c r="AZ253" s="229">
        <f t="shared" si="255"/>
        <v>50000000</v>
      </c>
      <c r="BA253" s="288">
        <f t="shared" si="256"/>
        <v>350000000</v>
      </c>
      <c r="BB253" s="288"/>
      <c r="BC253" s="299">
        <v>44103</v>
      </c>
      <c r="BD253" s="288">
        <v>400000000</v>
      </c>
      <c r="BE253" s="289">
        <v>0.125</v>
      </c>
      <c r="BF253" s="288">
        <f t="shared" si="257"/>
        <v>50000000</v>
      </c>
      <c r="BG253" s="229">
        <f t="shared" si="258"/>
        <v>100000000</v>
      </c>
      <c r="BH253" s="288">
        <f t="shared" si="259"/>
        <v>300000000</v>
      </c>
      <c r="BJ253" s="229">
        <v>400000000</v>
      </c>
      <c r="BK253" s="289">
        <v>0.125</v>
      </c>
      <c r="BL253" s="288">
        <f t="shared" si="260"/>
        <v>50000000</v>
      </c>
      <c r="BM253" s="229">
        <f t="shared" si="261"/>
        <v>100000000</v>
      </c>
      <c r="BN253" s="288">
        <f t="shared" si="269"/>
        <v>300000000</v>
      </c>
    </row>
    <row r="254" spans="1:66">
      <c r="A254" s="253"/>
      <c r="B254" s="253">
        <v>111</v>
      </c>
      <c r="C254" s="253" t="s">
        <v>434</v>
      </c>
      <c r="D254" s="298">
        <v>44146</v>
      </c>
      <c r="E254" s="256">
        <v>1</v>
      </c>
      <c r="F254" s="237" t="s">
        <v>275</v>
      </c>
      <c r="G254" s="257">
        <v>10000000</v>
      </c>
      <c r="H254" s="257"/>
      <c r="I254" s="264"/>
      <c r="J254" s="257">
        <f t="shared" si="228"/>
        <v>10000000</v>
      </c>
      <c r="K254" s="257">
        <f t="shared" si="232"/>
        <v>2500000</v>
      </c>
      <c r="L254" s="263">
        <v>0.125</v>
      </c>
      <c r="M254" s="256">
        <f t="shared" si="266"/>
        <v>1250000</v>
      </c>
      <c r="N254" s="264"/>
      <c r="O254" s="257">
        <f t="shared" si="229"/>
        <v>3750000</v>
      </c>
      <c r="P254" s="256">
        <f t="shared" si="230"/>
        <v>6250000</v>
      </c>
      <c r="R254" s="222">
        <f t="shared" si="234"/>
        <v>10000000</v>
      </c>
      <c r="S254" s="222">
        <f t="shared" si="235"/>
        <v>1250000</v>
      </c>
      <c r="T254" s="222">
        <f t="shared" si="236"/>
        <v>2500000</v>
      </c>
      <c r="U254" s="222">
        <f t="shared" si="263"/>
        <v>7500000</v>
      </c>
      <c r="V254" s="222">
        <f t="shared" si="237"/>
        <v>10000000</v>
      </c>
      <c r="W254" s="222">
        <f t="shared" si="238"/>
        <v>1250000</v>
      </c>
      <c r="X254" s="222">
        <f t="shared" si="239"/>
        <v>1250000</v>
      </c>
      <c r="Y254" s="222">
        <f t="shared" si="264"/>
        <v>8750000</v>
      </c>
      <c r="Z254" s="222"/>
      <c r="AA254" s="222">
        <f t="shared" si="241"/>
        <v>0</v>
      </c>
      <c r="AB254" s="222">
        <f t="shared" si="270"/>
        <v>0</v>
      </c>
      <c r="AC254" s="222">
        <f t="shared" si="265"/>
        <v>0</v>
      </c>
      <c r="AD254" s="222"/>
      <c r="AE254" s="222">
        <f t="shared" si="271"/>
        <v>0</v>
      </c>
      <c r="AF254" s="222">
        <f t="shared" si="268"/>
        <v>0</v>
      </c>
      <c r="AG254" s="222">
        <f t="shared" si="271"/>
        <v>0</v>
      </c>
      <c r="AH254" s="222">
        <f t="shared" si="246"/>
        <v>0</v>
      </c>
      <c r="AI254" s="222">
        <f t="shared" si="272"/>
        <v>0</v>
      </c>
      <c r="AJ254" s="298">
        <v>44146</v>
      </c>
      <c r="AL254" s="229">
        <f t="shared" si="273"/>
        <v>0</v>
      </c>
      <c r="AM254" s="222">
        <f t="shared" si="249"/>
        <v>6250000</v>
      </c>
      <c r="AN254" s="292">
        <f t="shared" si="250"/>
        <v>44146</v>
      </c>
      <c r="AQ254" s="280">
        <v>0</v>
      </c>
      <c r="AR254" s="229">
        <f t="shared" si="251"/>
        <v>0</v>
      </c>
      <c r="AS254" s="229">
        <f t="shared" si="252"/>
        <v>0</v>
      </c>
      <c r="AT254" s="229">
        <f t="shared" si="253"/>
        <v>0</v>
      </c>
      <c r="AV254" s="298">
        <v>44146</v>
      </c>
      <c r="AW254" s="229">
        <v>10000000</v>
      </c>
      <c r="AX254" s="280">
        <v>0.25</v>
      </c>
      <c r="AY254" s="229">
        <f t="shared" si="254"/>
        <v>2500000</v>
      </c>
      <c r="AZ254" s="229">
        <f t="shared" si="255"/>
        <v>2500000</v>
      </c>
      <c r="BA254" s="229">
        <f t="shared" si="256"/>
        <v>7500000</v>
      </c>
      <c r="BC254" s="298">
        <v>44146</v>
      </c>
      <c r="BD254" s="229">
        <v>10000000</v>
      </c>
      <c r="BE254" s="280">
        <v>0.25</v>
      </c>
      <c r="BF254" s="229">
        <f t="shared" si="257"/>
        <v>2500000</v>
      </c>
      <c r="BG254" s="229">
        <f t="shared" si="258"/>
        <v>5000000</v>
      </c>
      <c r="BH254" s="229">
        <f t="shared" si="259"/>
        <v>5000000</v>
      </c>
      <c r="BJ254" s="229">
        <v>10000000</v>
      </c>
      <c r="BK254" s="280">
        <v>0.25</v>
      </c>
      <c r="BL254" s="229">
        <f t="shared" si="260"/>
        <v>2500000</v>
      </c>
      <c r="BM254" s="229">
        <f t="shared" si="261"/>
        <v>5000000</v>
      </c>
      <c r="BN254" s="229">
        <f t="shared" si="269"/>
        <v>5000000</v>
      </c>
    </row>
    <row r="255" spans="1:66">
      <c r="A255" s="253"/>
      <c r="B255" s="253">
        <v>112</v>
      </c>
      <c r="C255" s="253" t="s">
        <v>397</v>
      </c>
      <c r="D255" s="298">
        <v>43861</v>
      </c>
      <c r="E255" s="256">
        <v>3</v>
      </c>
      <c r="F255" s="237" t="s">
        <v>275</v>
      </c>
      <c r="G255" s="257">
        <v>24000000</v>
      </c>
      <c r="H255" s="257"/>
      <c r="I255" s="264"/>
      <c r="J255" s="257">
        <f t="shared" si="228"/>
        <v>24000000</v>
      </c>
      <c r="K255" s="257">
        <f t="shared" si="232"/>
        <v>6000000</v>
      </c>
      <c r="L255" s="263">
        <v>0.125</v>
      </c>
      <c r="M255" s="256">
        <f t="shared" si="266"/>
        <v>3000000</v>
      </c>
      <c r="N255" s="264"/>
      <c r="O255" s="257">
        <f t="shared" si="229"/>
        <v>9000000</v>
      </c>
      <c r="P255" s="256">
        <f t="shared" si="230"/>
        <v>15000000</v>
      </c>
      <c r="R255" s="222">
        <f t="shared" si="234"/>
        <v>24000000</v>
      </c>
      <c r="S255" s="222">
        <f t="shared" si="235"/>
        <v>3000000</v>
      </c>
      <c r="T255" s="222">
        <f t="shared" si="236"/>
        <v>6000000</v>
      </c>
      <c r="U255" s="222">
        <f t="shared" si="263"/>
        <v>18000000</v>
      </c>
      <c r="V255" s="222">
        <f t="shared" si="237"/>
        <v>24000000</v>
      </c>
      <c r="W255" s="222">
        <f t="shared" si="238"/>
        <v>3000000</v>
      </c>
      <c r="X255" s="222">
        <f t="shared" si="239"/>
        <v>3000000</v>
      </c>
      <c r="Y255" s="222">
        <f t="shared" si="264"/>
        <v>21000000</v>
      </c>
      <c r="Z255" s="222"/>
      <c r="AA255" s="222">
        <f t="shared" si="241"/>
        <v>0</v>
      </c>
      <c r="AB255" s="222">
        <f t="shared" si="270"/>
        <v>0</v>
      </c>
      <c r="AC255" s="222">
        <f t="shared" si="265"/>
        <v>0</v>
      </c>
      <c r="AD255" s="222"/>
      <c r="AE255" s="222">
        <f t="shared" si="271"/>
        <v>0</v>
      </c>
      <c r="AF255" s="222">
        <f t="shared" si="268"/>
        <v>0</v>
      </c>
      <c r="AG255" s="222">
        <f t="shared" si="271"/>
        <v>0</v>
      </c>
      <c r="AH255" s="222">
        <f t="shared" si="246"/>
        <v>0</v>
      </c>
      <c r="AI255" s="222">
        <f t="shared" si="272"/>
        <v>0</v>
      </c>
      <c r="AJ255" s="298">
        <v>43861</v>
      </c>
      <c r="AL255" s="229">
        <f t="shared" si="273"/>
        <v>0</v>
      </c>
      <c r="AM255" s="222">
        <f t="shared" si="249"/>
        <v>15000000</v>
      </c>
      <c r="AN255" s="292">
        <f t="shared" si="250"/>
        <v>43861</v>
      </c>
      <c r="AQ255" s="280">
        <v>0</v>
      </c>
      <c r="AR255" s="229">
        <f t="shared" si="251"/>
        <v>0</v>
      </c>
      <c r="AS255" s="229">
        <f t="shared" si="252"/>
        <v>0</v>
      </c>
      <c r="AT255" s="229">
        <f t="shared" si="253"/>
        <v>0</v>
      </c>
      <c r="AV255" s="298">
        <v>43861</v>
      </c>
      <c r="AW255" s="229">
        <v>24000000</v>
      </c>
      <c r="AX255" s="280">
        <v>0.25</v>
      </c>
      <c r="AY255" s="229">
        <f t="shared" si="254"/>
        <v>6000000</v>
      </c>
      <c r="AZ255" s="229">
        <f t="shared" si="255"/>
        <v>6000000</v>
      </c>
      <c r="BA255" s="229">
        <f t="shared" si="256"/>
        <v>18000000</v>
      </c>
      <c r="BC255" s="298">
        <v>43861</v>
      </c>
      <c r="BD255" s="229">
        <v>24000000</v>
      </c>
      <c r="BE255" s="280">
        <v>0.25</v>
      </c>
      <c r="BF255" s="229">
        <f t="shared" si="257"/>
        <v>6000000</v>
      </c>
      <c r="BG255" s="229">
        <f t="shared" si="258"/>
        <v>12000000</v>
      </c>
      <c r="BH255" s="229">
        <f t="shared" si="259"/>
        <v>12000000</v>
      </c>
      <c r="BJ255" s="229">
        <v>24000000</v>
      </c>
      <c r="BK255" s="280">
        <v>0.25</v>
      </c>
      <c r="BL255" s="229">
        <f t="shared" si="260"/>
        <v>6000000</v>
      </c>
      <c r="BM255" s="229">
        <f t="shared" si="261"/>
        <v>12000000</v>
      </c>
      <c r="BN255" s="229">
        <f t="shared" si="269"/>
        <v>12000000</v>
      </c>
    </row>
    <row r="256" spans="1:66">
      <c r="A256" s="253"/>
      <c r="B256" s="253">
        <v>113</v>
      </c>
      <c r="C256" s="253" t="s">
        <v>435</v>
      </c>
      <c r="D256" s="298">
        <v>43883</v>
      </c>
      <c r="E256" s="256">
        <v>8</v>
      </c>
      <c r="F256" s="237" t="s">
        <v>275</v>
      </c>
      <c r="G256" s="257">
        <v>24000000</v>
      </c>
      <c r="H256" s="257"/>
      <c r="I256" s="264"/>
      <c r="J256" s="257">
        <f t="shared" si="228"/>
        <v>24000000</v>
      </c>
      <c r="K256" s="257">
        <f t="shared" si="232"/>
        <v>6000000</v>
      </c>
      <c r="L256" s="263">
        <v>0.125</v>
      </c>
      <c r="M256" s="256">
        <f t="shared" si="266"/>
        <v>3000000</v>
      </c>
      <c r="N256" s="264"/>
      <c r="O256" s="257">
        <f t="shared" si="229"/>
        <v>9000000</v>
      </c>
      <c r="P256" s="256">
        <f t="shared" si="230"/>
        <v>15000000</v>
      </c>
      <c r="R256" s="222">
        <f t="shared" si="234"/>
        <v>24000000</v>
      </c>
      <c r="S256" s="222">
        <f t="shared" si="235"/>
        <v>3000000</v>
      </c>
      <c r="T256" s="222">
        <f t="shared" si="236"/>
        <v>6000000</v>
      </c>
      <c r="U256" s="222">
        <f t="shared" si="263"/>
        <v>18000000</v>
      </c>
      <c r="V256" s="222">
        <f t="shared" si="237"/>
        <v>24000000</v>
      </c>
      <c r="W256" s="222">
        <f t="shared" si="238"/>
        <v>3000000</v>
      </c>
      <c r="X256" s="222">
        <f t="shared" si="239"/>
        <v>3000000</v>
      </c>
      <c r="Y256" s="222">
        <f t="shared" si="264"/>
        <v>21000000</v>
      </c>
      <c r="Z256" s="222"/>
      <c r="AA256" s="222">
        <f t="shared" si="241"/>
        <v>0</v>
      </c>
      <c r="AB256" s="222">
        <f t="shared" si="270"/>
        <v>0</v>
      </c>
      <c r="AC256" s="222">
        <f t="shared" si="265"/>
        <v>0</v>
      </c>
      <c r="AD256" s="222"/>
      <c r="AE256" s="222">
        <f t="shared" si="271"/>
        <v>0</v>
      </c>
      <c r="AF256" s="222">
        <f t="shared" si="268"/>
        <v>0</v>
      </c>
      <c r="AG256" s="222">
        <f t="shared" si="271"/>
        <v>0</v>
      </c>
      <c r="AH256" s="222">
        <f t="shared" si="246"/>
        <v>0</v>
      </c>
      <c r="AI256" s="222">
        <f t="shared" si="272"/>
        <v>0</v>
      </c>
      <c r="AJ256" s="298">
        <v>43883</v>
      </c>
      <c r="AL256" s="229">
        <f t="shared" si="273"/>
        <v>0</v>
      </c>
      <c r="AM256" s="222">
        <f t="shared" si="249"/>
        <v>15000000</v>
      </c>
      <c r="AN256" s="292">
        <f t="shared" si="250"/>
        <v>43883</v>
      </c>
      <c r="AQ256" s="280">
        <v>0</v>
      </c>
      <c r="AR256" s="229">
        <f t="shared" si="251"/>
        <v>0</v>
      </c>
      <c r="AS256" s="229">
        <f t="shared" si="252"/>
        <v>0</v>
      </c>
      <c r="AT256" s="229">
        <f t="shared" si="253"/>
        <v>0</v>
      </c>
      <c r="AV256" s="298">
        <v>43883</v>
      </c>
      <c r="AW256" s="229">
        <v>24000000</v>
      </c>
      <c r="AX256" s="280">
        <v>0.25</v>
      </c>
      <c r="AY256" s="229">
        <f t="shared" si="254"/>
        <v>6000000</v>
      </c>
      <c r="AZ256" s="229">
        <f t="shared" si="255"/>
        <v>6000000</v>
      </c>
      <c r="BA256" s="229">
        <f t="shared" si="256"/>
        <v>18000000</v>
      </c>
      <c r="BC256" s="298">
        <v>43883</v>
      </c>
      <c r="BD256" s="229">
        <v>24000000</v>
      </c>
      <c r="BE256" s="280">
        <v>0.25</v>
      </c>
      <c r="BF256" s="229">
        <f t="shared" si="257"/>
        <v>6000000</v>
      </c>
      <c r="BG256" s="229">
        <f t="shared" si="258"/>
        <v>12000000</v>
      </c>
      <c r="BH256" s="229">
        <f t="shared" si="259"/>
        <v>12000000</v>
      </c>
      <c r="BJ256" s="229">
        <v>24000000</v>
      </c>
      <c r="BK256" s="280">
        <v>0.25</v>
      </c>
      <c r="BL256" s="229">
        <f t="shared" si="260"/>
        <v>6000000</v>
      </c>
      <c r="BM256" s="229">
        <f t="shared" si="261"/>
        <v>12000000</v>
      </c>
      <c r="BN256" s="229">
        <f t="shared" si="269"/>
        <v>12000000</v>
      </c>
    </row>
    <row r="257" spans="1:66">
      <c r="A257" s="253"/>
      <c r="B257" s="253">
        <v>114</v>
      </c>
      <c r="C257" s="253" t="s">
        <v>436</v>
      </c>
      <c r="D257" s="298">
        <v>43844</v>
      </c>
      <c r="E257" s="256">
        <v>80</v>
      </c>
      <c r="F257" s="237" t="s">
        <v>275</v>
      </c>
      <c r="G257" s="257">
        <v>120000000</v>
      </c>
      <c r="H257" s="257"/>
      <c r="I257" s="264"/>
      <c r="J257" s="257">
        <f t="shared" si="228"/>
        <v>120000000</v>
      </c>
      <c r="K257" s="257">
        <f t="shared" si="232"/>
        <v>30000000</v>
      </c>
      <c r="L257" s="263">
        <v>0.125</v>
      </c>
      <c r="M257" s="256">
        <f t="shared" si="266"/>
        <v>15000000</v>
      </c>
      <c r="N257" s="264"/>
      <c r="O257" s="257">
        <f t="shared" si="229"/>
        <v>45000000</v>
      </c>
      <c r="P257" s="256">
        <f t="shared" si="230"/>
        <v>75000000</v>
      </c>
      <c r="R257" s="222">
        <f t="shared" si="234"/>
        <v>120000000</v>
      </c>
      <c r="S257" s="222">
        <f t="shared" si="235"/>
        <v>15000000</v>
      </c>
      <c r="T257" s="222">
        <f t="shared" si="236"/>
        <v>30000000</v>
      </c>
      <c r="U257" s="222">
        <f t="shared" si="263"/>
        <v>90000000</v>
      </c>
      <c r="V257" s="222">
        <f t="shared" si="237"/>
        <v>120000000</v>
      </c>
      <c r="W257" s="222">
        <f t="shared" si="238"/>
        <v>15000000</v>
      </c>
      <c r="X257" s="222">
        <f t="shared" si="239"/>
        <v>15000000</v>
      </c>
      <c r="Y257" s="222">
        <f t="shared" si="264"/>
        <v>105000000</v>
      </c>
      <c r="Z257" s="222"/>
      <c r="AA257" s="222">
        <f t="shared" si="241"/>
        <v>0</v>
      </c>
      <c r="AB257" s="222">
        <f t="shared" si="270"/>
        <v>0</v>
      </c>
      <c r="AC257" s="222">
        <f t="shared" si="265"/>
        <v>0</v>
      </c>
      <c r="AD257" s="222"/>
      <c r="AE257" s="222">
        <f t="shared" si="271"/>
        <v>0</v>
      </c>
      <c r="AF257" s="222">
        <f t="shared" si="268"/>
        <v>0</v>
      </c>
      <c r="AG257" s="222">
        <f t="shared" si="271"/>
        <v>0</v>
      </c>
      <c r="AH257" s="222">
        <f t="shared" si="246"/>
        <v>0</v>
      </c>
      <c r="AI257" s="222">
        <f t="shared" si="272"/>
        <v>0</v>
      </c>
      <c r="AJ257" s="298">
        <v>43844</v>
      </c>
      <c r="AL257" s="229">
        <f t="shared" si="273"/>
        <v>0</v>
      </c>
      <c r="AM257" s="222">
        <f t="shared" si="249"/>
        <v>75000000</v>
      </c>
      <c r="AN257" s="292">
        <f t="shared" si="250"/>
        <v>43844</v>
      </c>
      <c r="AQ257" s="280">
        <v>0</v>
      </c>
      <c r="AR257" s="229">
        <f t="shared" si="251"/>
        <v>0</v>
      </c>
      <c r="AS257" s="229">
        <f t="shared" si="252"/>
        <v>0</v>
      </c>
      <c r="AT257" s="229">
        <f t="shared" si="253"/>
        <v>0</v>
      </c>
      <c r="AV257" s="298">
        <v>43844</v>
      </c>
      <c r="AW257" s="229">
        <v>120000000</v>
      </c>
      <c r="AX257" s="280">
        <v>0.125</v>
      </c>
      <c r="AY257" s="229">
        <f t="shared" si="254"/>
        <v>15000000</v>
      </c>
      <c r="AZ257" s="229">
        <f t="shared" si="255"/>
        <v>15000000</v>
      </c>
      <c r="BA257" s="229">
        <f t="shared" si="256"/>
        <v>105000000</v>
      </c>
      <c r="BC257" s="298">
        <v>43844</v>
      </c>
      <c r="BD257" s="229">
        <v>120000000</v>
      </c>
      <c r="BE257" s="280">
        <v>0.125</v>
      </c>
      <c r="BF257" s="229">
        <f t="shared" si="257"/>
        <v>15000000</v>
      </c>
      <c r="BG257" s="229">
        <f t="shared" si="258"/>
        <v>30000000</v>
      </c>
      <c r="BH257" s="229">
        <f t="shared" si="259"/>
        <v>90000000</v>
      </c>
      <c r="BJ257" s="229">
        <v>120000000</v>
      </c>
      <c r="BK257" s="280">
        <v>0.125</v>
      </c>
      <c r="BL257" s="229">
        <f t="shared" si="260"/>
        <v>15000000</v>
      </c>
      <c r="BM257" s="229">
        <f t="shared" si="261"/>
        <v>30000000</v>
      </c>
      <c r="BN257" s="229">
        <f t="shared" si="269"/>
        <v>90000000</v>
      </c>
    </row>
    <row r="258" spans="1:66">
      <c r="A258" s="253"/>
      <c r="B258" s="253">
        <v>115</v>
      </c>
      <c r="C258" s="253" t="s">
        <v>312</v>
      </c>
      <c r="D258" s="293" t="s">
        <v>307</v>
      </c>
      <c r="E258" s="256">
        <v>5</v>
      </c>
      <c r="F258" s="237" t="s">
        <v>275</v>
      </c>
      <c r="G258" s="257">
        <v>40750000</v>
      </c>
      <c r="H258" s="257"/>
      <c r="I258" s="264"/>
      <c r="J258" s="257">
        <f t="shared" si="228"/>
        <v>40750000</v>
      </c>
      <c r="K258" s="257">
        <f t="shared" si="232"/>
        <v>5093750</v>
      </c>
      <c r="L258" s="263">
        <v>0.125</v>
      </c>
      <c r="M258" s="256">
        <f t="shared" si="266"/>
        <v>5093750</v>
      </c>
      <c r="N258" s="264"/>
      <c r="O258" s="257">
        <f t="shared" si="229"/>
        <v>10187500</v>
      </c>
      <c r="P258" s="256">
        <f t="shared" si="230"/>
        <v>30562500</v>
      </c>
      <c r="R258" s="222">
        <f t="shared" si="234"/>
        <v>40750000</v>
      </c>
      <c r="S258" s="222">
        <f t="shared" si="235"/>
        <v>5093750</v>
      </c>
      <c r="T258" s="222">
        <f t="shared" si="236"/>
        <v>5093750</v>
      </c>
      <c r="U258" s="222">
        <f t="shared" si="263"/>
        <v>35656250</v>
      </c>
      <c r="V258" s="222"/>
      <c r="W258" s="222">
        <f t="shared" si="238"/>
        <v>0</v>
      </c>
      <c r="X258" s="222">
        <f t="shared" si="239"/>
        <v>0</v>
      </c>
      <c r="Y258" s="222">
        <f t="shared" si="264"/>
        <v>0</v>
      </c>
      <c r="Z258" s="222"/>
      <c r="AA258" s="222">
        <f t="shared" si="241"/>
        <v>0</v>
      </c>
      <c r="AB258" s="222">
        <f t="shared" si="270"/>
        <v>0</v>
      </c>
      <c r="AC258" s="222">
        <f t="shared" si="265"/>
        <v>0</v>
      </c>
      <c r="AD258" s="222"/>
      <c r="AE258" s="222">
        <f t="shared" si="271"/>
        <v>0</v>
      </c>
      <c r="AF258" s="222">
        <f t="shared" si="268"/>
        <v>0</v>
      </c>
      <c r="AG258" s="222">
        <f t="shared" si="271"/>
        <v>0</v>
      </c>
      <c r="AH258" s="222">
        <f t="shared" si="246"/>
        <v>0</v>
      </c>
      <c r="AI258" s="222">
        <f t="shared" si="272"/>
        <v>0</v>
      </c>
      <c r="AJ258" s="293" t="s">
        <v>307</v>
      </c>
      <c r="AL258" s="229">
        <f t="shared" si="273"/>
        <v>0</v>
      </c>
      <c r="AM258" s="222">
        <f t="shared" si="249"/>
        <v>30562500</v>
      </c>
      <c r="AN258" s="292" t="str">
        <f t="shared" si="250"/>
        <v>2021</v>
      </c>
      <c r="AQ258" s="280">
        <v>0</v>
      </c>
      <c r="AR258" s="229">
        <f t="shared" si="251"/>
        <v>0</v>
      </c>
      <c r="AS258" s="229">
        <f t="shared" si="252"/>
        <v>0</v>
      </c>
      <c r="AT258" s="229">
        <f t="shared" si="253"/>
        <v>0</v>
      </c>
      <c r="AV258" s="293" t="s">
        <v>307</v>
      </c>
      <c r="AX258" s="280">
        <v>0</v>
      </c>
      <c r="AY258" s="229">
        <f t="shared" si="254"/>
        <v>0</v>
      </c>
      <c r="AZ258" s="229">
        <f t="shared" si="255"/>
        <v>0</v>
      </c>
      <c r="BA258" s="229">
        <f t="shared" si="256"/>
        <v>0</v>
      </c>
      <c r="BC258" s="293" t="s">
        <v>307</v>
      </c>
      <c r="BD258" s="229">
        <v>40750000</v>
      </c>
      <c r="BE258" s="280">
        <v>0.125</v>
      </c>
      <c r="BF258" s="229">
        <f t="shared" si="257"/>
        <v>5093750</v>
      </c>
      <c r="BG258" s="229">
        <f t="shared" si="258"/>
        <v>5093750</v>
      </c>
      <c r="BH258" s="229">
        <f t="shared" si="259"/>
        <v>35656250</v>
      </c>
      <c r="BJ258" s="229">
        <v>40750000</v>
      </c>
      <c r="BK258" s="280">
        <v>0.125</v>
      </c>
      <c r="BL258" s="229">
        <f t="shared" si="260"/>
        <v>5093750</v>
      </c>
      <c r="BM258" s="229">
        <f t="shared" si="261"/>
        <v>10187500</v>
      </c>
      <c r="BN258" s="229">
        <f t="shared" si="269"/>
        <v>30562500</v>
      </c>
    </row>
    <row r="259" spans="1:66">
      <c r="A259" s="253"/>
      <c r="B259" s="253">
        <v>116</v>
      </c>
      <c r="C259" s="253" t="s">
        <v>437</v>
      </c>
      <c r="D259" s="293" t="s">
        <v>307</v>
      </c>
      <c r="E259" s="256">
        <v>18</v>
      </c>
      <c r="F259" s="237" t="s">
        <v>275</v>
      </c>
      <c r="G259" s="257">
        <v>18000000</v>
      </c>
      <c r="H259" s="257"/>
      <c r="I259" s="264"/>
      <c r="J259" s="257">
        <f t="shared" si="228"/>
        <v>18000000</v>
      </c>
      <c r="K259" s="257">
        <f t="shared" si="232"/>
        <v>2250000</v>
      </c>
      <c r="L259" s="263">
        <v>0.125</v>
      </c>
      <c r="M259" s="256">
        <f t="shared" si="266"/>
        <v>2250000</v>
      </c>
      <c r="N259" s="264"/>
      <c r="O259" s="257">
        <f t="shared" si="229"/>
        <v>4500000</v>
      </c>
      <c r="P259" s="256">
        <f t="shared" si="230"/>
        <v>13500000</v>
      </c>
      <c r="R259" s="222">
        <f t="shared" si="234"/>
        <v>18000000</v>
      </c>
      <c r="S259" s="222">
        <f t="shared" si="235"/>
        <v>2250000</v>
      </c>
      <c r="T259" s="222">
        <f t="shared" si="236"/>
        <v>2250000</v>
      </c>
      <c r="U259" s="222">
        <f t="shared" si="263"/>
        <v>15750000</v>
      </c>
      <c r="V259" s="222"/>
      <c r="W259" s="222">
        <f t="shared" si="238"/>
        <v>0</v>
      </c>
      <c r="X259" s="222">
        <f t="shared" si="239"/>
        <v>0</v>
      </c>
      <c r="Y259" s="222">
        <f t="shared" si="264"/>
        <v>0</v>
      </c>
      <c r="Z259" s="222"/>
      <c r="AA259" s="222">
        <f t="shared" si="241"/>
        <v>0</v>
      </c>
      <c r="AB259" s="222">
        <f t="shared" si="270"/>
        <v>0</v>
      </c>
      <c r="AC259" s="222">
        <f t="shared" si="265"/>
        <v>0</v>
      </c>
      <c r="AD259" s="222"/>
      <c r="AE259" s="222">
        <f t="shared" si="271"/>
        <v>0</v>
      </c>
      <c r="AF259" s="222">
        <f t="shared" si="268"/>
        <v>0</v>
      </c>
      <c r="AG259" s="222">
        <f t="shared" si="271"/>
        <v>0</v>
      </c>
      <c r="AH259" s="222">
        <f t="shared" si="246"/>
        <v>0</v>
      </c>
      <c r="AI259" s="222">
        <f t="shared" si="272"/>
        <v>0</v>
      </c>
      <c r="AJ259" s="293" t="s">
        <v>307</v>
      </c>
      <c r="AL259" s="229">
        <f t="shared" si="273"/>
        <v>0</v>
      </c>
      <c r="AM259" s="222">
        <f t="shared" si="249"/>
        <v>13500000</v>
      </c>
      <c r="AN259" s="292" t="str">
        <f t="shared" si="250"/>
        <v>2021</v>
      </c>
      <c r="AQ259" s="280">
        <v>0</v>
      </c>
      <c r="AR259" s="229">
        <f t="shared" si="251"/>
        <v>0</v>
      </c>
      <c r="AS259" s="229">
        <f t="shared" si="252"/>
        <v>0</v>
      </c>
      <c r="AT259" s="229">
        <f t="shared" si="253"/>
        <v>0</v>
      </c>
      <c r="AV259" s="293" t="s">
        <v>307</v>
      </c>
      <c r="AX259" s="280">
        <v>0</v>
      </c>
      <c r="AY259" s="229">
        <f t="shared" si="254"/>
        <v>0</v>
      </c>
      <c r="AZ259" s="229">
        <f t="shared" si="255"/>
        <v>0</v>
      </c>
      <c r="BA259" s="229">
        <f t="shared" si="256"/>
        <v>0</v>
      </c>
      <c r="BC259" s="293" t="s">
        <v>307</v>
      </c>
      <c r="BD259" s="229">
        <v>18000000</v>
      </c>
      <c r="BE259" s="280">
        <v>0.25</v>
      </c>
      <c r="BF259" s="229">
        <f t="shared" si="257"/>
        <v>4500000</v>
      </c>
      <c r="BG259" s="229">
        <f t="shared" si="258"/>
        <v>4500000</v>
      </c>
      <c r="BH259" s="229">
        <f t="shared" si="259"/>
        <v>13500000</v>
      </c>
      <c r="BJ259" s="288">
        <v>18000000</v>
      </c>
      <c r="BK259" s="280">
        <v>0.25</v>
      </c>
      <c r="BL259" s="229">
        <f t="shared" si="260"/>
        <v>4500000</v>
      </c>
      <c r="BM259" s="229">
        <f t="shared" si="261"/>
        <v>9000000</v>
      </c>
      <c r="BN259" s="229">
        <f t="shared" si="269"/>
        <v>9000000</v>
      </c>
    </row>
    <row r="260" spans="1:66">
      <c r="A260" s="253"/>
      <c r="B260" s="253">
        <v>117</v>
      </c>
      <c r="C260" s="253" t="s">
        <v>306</v>
      </c>
      <c r="D260" s="298">
        <v>44409</v>
      </c>
      <c r="E260" s="256">
        <v>18</v>
      </c>
      <c r="F260" s="237" t="s">
        <v>275</v>
      </c>
      <c r="G260" s="257">
        <v>63360000</v>
      </c>
      <c r="H260" s="257"/>
      <c r="I260" s="264"/>
      <c r="J260" s="257">
        <f t="shared" si="228"/>
        <v>63360000</v>
      </c>
      <c r="K260" s="257">
        <f t="shared" si="232"/>
        <v>7920000</v>
      </c>
      <c r="L260" s="263">
        <v>0.125</v>
      </c>
      <c r="M260" s="256">
        <f t="shared" si="266"/>
        <v>7920000</v>
      </c>
      <c r="N260" s="264"/>
      <c r="O260" s="257">
        <f t="shared" si="229"/>
        <v>15840000</v>
      </c>
      <c r="P260" s="256">
        <f t="shared" si="230"/>
        <v>47520000</v>
      </c>
      <c r="R260" s="222">
        <f t="shared" si="234"/>
        <v>63360000</v>
      </c>
      <c r="S260" s="222">
        <f t="shared" si="235"/>
        <v>7920000</v>
      </c>
      <c r="T260" s="222">
        <f t="shared" si="236"/>
        <v>7920000</v>
      </c>
      <c r="U260" s="222">
        <f t="shared" si="263"/>
        <v>55440000</v>
      </c>
      <c r="V260" s="222"/>
      <c r="W260" s="222">
        <f t="shared" si="238"/>
        <v>0</v>
      </c>
      <c r="X260" s="222">
        <f t="shared" si="239"/>
        <v>0</v>
      </c>
      <c r="Y260" s="222">
        <f t="shared" si="264"/>
        <v>0</v>
      </c>
      <c r="Z260" s="222"/>
      <c r="AA260" s="222">
        <f t="shared" si="241"/>
        <v>0</v>
      </c>
      <c r="AB260" s="222">
        <f t="shared" si="270"/>
        <v>0</v>
      </c>
      <c r="AC260" s="222">
        <f t="shared" si="265"/>
        <v>0</v>
      </c>
      <c r="AD260" s="222"/>
      <c r="AE260" s="222">
        <f t="shared" si="271"/>
        <v>0</v>
      </c>
      <c r="AF260" s="222">
        <f t="shared" si="268"/>
        <v>0</v>
      </c>
      <c r="AG260" s="222">
        <f t="shared" si="271"/>
        <v>0</v>
      </c>
      <c r="AH260" s="222">
        <f t="shared" si="246"/>
        <v>0</v>
      </c>
      <c r="AI260" s="222">
        <f t="shared" si="272"/>
        <v>0</v>
      </c>
      <c r="AJ260" s="298">
        <v>44409</v>
      </c>
      <c r="AL260" s="229">
        <f t="shared" si="273"/>
        <v>0</v>
      </c>
      <c r="AM260" s="222">
        <f t="shared" si="249"/>
        <v>47520000</v>
      </c>
      <c r="AN260" s="292">
        <f t="shared" si="250"/>
        <v>44409</v>
      </c>
      <c r="AQ260" s="280">
        <v>0</v>
      </c>
      <c r="AR260" s="229">
        <f t="shared" si="251"/>
        <v>0</v>
      </c>
      <c r="AS260" s="229">
        <f t="shared" si="252"/>
        <v>0</v>
      </c>
      <c r="AT260" s="229">
        <f t="shared" si="253"/>
        <v>0</v>
      </c>
      <c r="AV260" s="298">
        <v>44409</v>
      </c>
      <c r="AX260" s="280">
        <v>0</v>
      </c>
      <c r="AY260" s="229">
        <f t="shared" si="254"/>
        <v>0</v>
      </c>
      <c r="AZ260" s="229">
        <f t="shared" si="255"/>
        <v>0</v>
      </c>
      <c r="BA260" s="229">
        <f t="shared" si="256"/>
        <v>0</v>
      </c>
      <c r="BC260" s="298">
        <v>44409</v>
      </c>
      <c r="BD260" s="229">
        <v>63360000</v>
      </c>
      <c r="BE260" s="280">
        <v>0.125</v>
      </c>
      <c r="BF260" s="229">
        <f t="shared" si="257"/>
        <v>7920000</v>
      </c>
      <c r="BG260" s="229">
        <f t="shared" si="258"/>
        <v>7920000</v>
      </c>
      <c r="BH260" s="229">
        <f t="shared" si="259"/>
        <v>55440000</v>
      </c>
      <c r="BJ260" s="229">
        <v>63360000</v>
      </c>
      <c r="BK260" s="280">
        <v>0.125</v>
      </c>
      <c r="BL260" s="229">
        <f t="shared" si="260"/>
        <v>7920000</v>
      </c>
      <c r="BM260" s="229">
        <f t="shared" si="261"/>
        <v>15840000</v>
      </c>
      <c r="BN260" s="229">
        <f t="shared" si="269"/>
        <v>47520000</v>
      </c>
    </row>
    <row r="261" spans="1:66">
      <c r="A261" s="253"/>
      <c r="B261" s="253">
        <v>118</v>
      </c>
      <c r="C261" s="253" t="s">
        <v>316</v>
      </c>
      <c r="D261" s="293" t="s">
        <v>307</v>
      </c>
      <c r="E261" s="256">
        <v>15</v>
      </c>
      <c r="F261" s="237" t="s">
        <v>275</v>
      </c>
      <c r="G261" s="257">
        <v>27000000</v>
      </c>
      <c r="H261" s="257"/>
      <c r="I261" s="264"/>
      <c r="J261" s="257">
        <f t="shared" si="228"/>
        <v>27000000</v>
      </c>
      <c r="K261" s="257">
        <f t="shared" si="232"/>
        <v>3375000</v>
      </c>
      <c r="L261" s="263">
        <v>0.125</v>
      </c>
      <c r="M261" s="256">
        <f t="shared" si="266"/>
        <v>3375000</v>
      </c>
      <c r="N261" s="264"/>
      <c r="O261" s="257">
        <f t="shared" si="229"/>
        <v>6750000</v>
      </c>
      <c r="P261" s="256">
        <f t="shared" si="230"/>
        <v>20250000</v>
      </c>
      <c r="R261" s="222">
        <f t="shared" si="234"/>
        <v>27000000</v>
      </c>
      <c r="S261" s="222">
        <f t="shared" si="235"/>
        <v>3375000</v>
      </c>
      <c r="T261" s="222">
        <f t="shared" si="236"/>
        <v>3375000</v>
      </c>
      <c r="U261" s="222">
        <f t="shared" si="263"/>
        <v>23625000</v>
      </c>
      <c r="V261" s="222"/>
      <c r="W261" s="222">
        <f t="shared" si="238"/>
        <v>0</v>
      </c>
      <c r="X261" s="222">
        <f t="shared" si="239"/>
        <v>0</v>
      </c>
      <c r="Y261" s="222">
        <f t="shared" si="264"/>
        <v>0</v>
      </c>
      <c r="Z261" s="222"/>
      <c r="AA261" s="222">
        <f t="shared" si="241"/>
        <v>0</v>
      </c>
      <c r="AB261" s="222">
        <f t="shared" si="270"/>
        <v>0</v>
      </c>
      <c r="AC261" s="222">
        <f t="shared" si="265"/>
        <v>0</v>
      </c>
      <c r="AD261" s="222"/>
      <c r="AE261" s="222">
        <f t="shared" si="271"/>
        <v>0</v>
      </c>
      <c r="AF261" s="222">
        <f t="shared" si="268"/>
        <v>0</v>
      </c>
      <c r="AG261" s="222">
        <f t="shared" si="271"/>
        <v>0</v>
      </c>
      <c r="AH261" s="222">
        <f t="shared" si="246"/>
        <v>0</v>
      </c>
      <c r="AI261" s="222">
        <f t="shared" si="272"/>
        <v>0</v>
      </c>
      <c r="AJ261" s="293" t="s">
        <v>307</v>
      </c>
      <c r="AL261" s="229">
        <f t="shared" si="273"/>
        <v>0</v>
      </c>
      <c r="AM261" s="222">
        <f t="shared" si="249"/>
        <v>20250000</v>
      </c>
      <c r="AN261" s="292" t="str">
        <f t="shared" si="250"/>
        <v>2021</v>
      </c>
      <c r="AQ261" s="280">
        <v>0</v>
      </c>
      <c r="AR261" s="229">
        <f t="shared" si="251"/>
        <v>0</v>
      </c>
      <c r="AS261" s="229">
        <f t="shared" si="252"/>
        <v>0</v>
      </c>
      <c r="AT261" s="229">
        <f t="shared" si="253"/>
        <v>0</v>
      </c>
      <c r="AV261" s="293" t="s">
        <v>307</v>
      </c>
      <c r="AX261" s="280">
        <v>0</v>
      </c>
      <c r="AY261" s="229">
        <f t="shared" si="254"/>
        <v>0</v>
      </c>
      <c r="AZ261" s="229">
        <f t="shared" si="255"/>
        <v>0</v>
      </c>
      <c r="BA261" s="229">
        <f t="shared" si="256"/>
        <v>0</v>
      </c>
      <c r="BC261" s="293" t="s">
        <v>307</v>
      </c>
      <c r="BD261" s="229">
        <v>27000000</v>
      </c>
      <c r="BE261" s="280">
        <v>0.25</v>
      </c>
      <c r="BF261" s="229">
        <f t="shared" si="257"/>
        <v>6750000</v>
      </c>
      <c r="BG261" s="229">
        <f t="shared" si="258"/>
        <v>6750000</v>
      </c>
      <c r="BH261" s="229">
        <f t="shared" si="259"/>
        <v>20250000</v>
      </c>
      <c r="BJ261" s="229">
        <v>27000000</v>
      </c>
      <c r="BK261" s="280">
        <v>0.25</v>
      </c>
      <c r="BL261" s="229">
        <f t="shared" si="260"/>
        <v>6750000</v>
      </c>
      <c r="BM261" s="229">
        <f t="shared" si="261"/>
        <v>13500000</v>
      </c>
      <c r="BN261" s="229">
        <f t="shared" si="269"/>
        <v>13500000</v>
      </c>
    </row>
    <row r="262" spans="1:66">
      <c r="A262" s="253"/>
      <c r="B262" s="253">
        <v>119</v>
      </c>
      <c r="C262" s="253" t="s">
        <v>381</v>
      </c>
      <c r="D262" s="293" t="s">
        <v>307</v>
      </c>
      <c r="E262" s="256">
        <v>4</v>
      </c>
      <c r="F262" s="237" t="s">
        <v>275</v>
      </c>
      <c r="G262" s="257">
        <v>2800000</v>
      </c>
      <c r="H262" s="257"/>
      <c r="I262" s="264"/>
      <c r="J262" s="257">
        <f t="shared" si="228"/>
        <v>2800000</v>
      </c>
      <c r="K262" s="257">
        <f t="shared" si="232"/>
        <v>350000</v>
      </c>
      <c r="L262" s="263">
        <v>0.125</v>
      </c>
      <c r="M262" s="256">
        <f t="shared" si="266"/>
        <v>350000</v>
      </c>
      <c r="N262" s="264"/>
      <c r="O262" s="257">
        <f t="shared" si="229"/>
        <v>700000</v>
      </c>
      <c r="P262" s="256">
        <f t="shared" si="230"/>
        <v>2100000</v>
      </c>
      <c r="R262" s="222">
        <f t="shared" si="234"/>
        <v>2800000</v>
      </c>
      <c r="S262" s="222">
        <f t="shared" si="235"/>
        <v>350000</v>
      </c>
      <c r="T262" s="222">
        <f t="shared" si="236"/>
        <v>350000</v>
      </c>
      <c r="U262" s="222">
        <f t="shared" si="263"/>
        <v>2450000</v>
      </c>
      <c r="V262" s="222"/>
      <c r="W262" s="222">
        <f t="shared" si="238"/>
        <v>0</v>
      </c>
      <c r="X262" s="222">
        <f t="shared" si="239"/>
        <v>0</v>
      </c>
      <c r="Y262" s="222">
        <f t="shared" si="264"/>
        <v>0</v>
      </c>
      <c r="Z262" s="222"/>
      <c r="AA262" s="222">
        <f t="shared" si="241"/>
        <v>0</v>
      </c>
      <c r="AB262" s="222">
        <f t="shared" si="270"/>
        <v>0</v>
      </c>
      <c r="AC262" s="222">
        <f t="shared" si="265"/>
        <v>0</v>
      </c>
      <c r="AD262" s="222"/>
      <c r="AE262" s="222">
        <f t="shared" si="271"/>
        <v>0</v>
      </c>
      <c r="AF262" s="222">
        <f t="shared" si="268"/>
        <v>0</v>
      </c>
      <c r="AG262" s="222">
        <f t="shared" si="271"/>
        <v>0</v>
      </c>
      <c r="AH262" s="222">
        <f t="shared" si="246"/>
        <v>0</v>
      </c>
      <c r="AI262" s="222">
        <f t="shared" si="272"/>
        <v>0</v>
      </c>
      <c r="AJ262" s="293" t="s">
        <v>307</v>
      </c>
      <c r="AL262" s="229">
        <f t="shared" si="273"/>
        <v>0</v>
      </c>
      <c r="AM262" s="222">
        <f t="shared" si="249"/>
        <v>2100000</v>
      </c>
      <c r="AN262" s="292" t="str">
        <f t="shared" si="250"/>
        <v>2021</v>
      </c>
      <c r="AQ262" s="280">
        <v>0</v>
      </c>
      <c r="AR262" s="229">
        <f t="shared" si="251"/>
        <v>0</v>
      </c>
      <c r="AS262" s="229">
        <f t="shared" si="252"/>
        <v>0</v>
      </c>
      <c r="AT262" s="229">
        <f t="shared" si="253"/>
        <v>0</v>
      </c>
      <c r="AV262" s="293" t="s">
        <v>307</v>
      </c>
      <c r="AX262" s="280">
        <v>0</v>
      </c>
      <c r="AY262" s="229">
        <f t="shared" si="254"/>
        <v>0</v>
      </c>
      <c r="AZ262" s="229">
        <f t="shared" si="255"/>
        <v>0</v>
      </c>
      <c r="BA262" s="229">
        <f t="shared" si="256"/>
        <v>0</v>
      </c>
      <c r="BC262" s="293" t="s">
        <v>307</v>
      </c>
      <c r="BD262" s="229">
        <v>2800000</v>
      </c>
      <c r="BE262" s="280">
        <v>0.25</v>
      </c>
      <c r="BF262" s="229">
        <f t="shared" si="257"/>
        <v>700000</v>
      </c>
      <c r="BG262" s="229">
        <f t="shared" si="258"/>
        <v>700000</v>
      </c>
      <c r="BH262" s="229">
        <f t="shared" si="259"/>
        <v>2100000</v>
      </c>
      <c r="BJ262" s="229">
        <v>2800000</v>
      </c>
      <c r="BK262" s="280">
        <v>0.25</v>
      </c>
      <c r="BL262" s="229">
        <f t="shared" si="260"/>
        <v>700000</v>
      </c>
      <c r="BM262" s="229">
        <f t="shared" si="261"/>
        <v>1400000</v>
      </c>
      <c r="BN262" s="229">
        <f t="shared" si="269"/>
        <v>1400000</v>
      </c>
    </row>
    <row r="263" spans="1:66">
      <c r="A263" s="253"/>
      <c r="B263" s="253">
        <v>120</v>
      </c>
      <c r="C263" s="253" t="s">
        <v>381</v>
      </c>
      <c r="D263" s="293" t="s">
        <v>307</v>
      </c>
      <c r="E263" s="256">
        <v>1</v>
      </c>
      <c r="F263" s="237" t="s">
        <v>275</v>
      </c>
      <c r="G263" s="257">
        <v>900000</v>
      </c>
      <c r="H263" s="257"/>
      <c r="I263" s="264"/>
      <c r="J263" s="257">
        <f t="shared" si="228"/>
        <v>900000</v>
      </c>
      <c r="K263" s="257">
        <f t="shared" si="232"/>
        <v>112500</v>
      </c>
      <c r="L263" s="263">
        <v>0.125</v>
      </c>
      <c r="M263" s="256">
        <f t="shared" si="266"/>
        <v>112500</v>
      </c>
      <c r="N263" s="264"/>
      <c r="O263" s="257">
        <f t="shared" si="229"/>
        <v>225000</v>
      </c>
      <c r="P263" s="256">
        <f t="shared" si="230"/>
        <v>675000</v>
      </c>
      <c r="R263" s="222">
        <f t="shared" si="234"/>
        <v>900000</v>
      </c>
      <c r="S263" s="222">
        <f t="shared" si="235"/>
        <v>112500</v>
      </c>
      <c r="T263" s="222">
        <f t="shared" si="236"/>
        <v>112500</v>
      </c>
      <c r="U263" s="222">
        <f t="shared" si="263"/>
        <v>787500</v>
      </c>
      <c r="V263" s="222"/>
      <c r="W263" s="222">
        <f t="shared" si="238"/>
        <v>0</v>
      </c>
      <c r="X263" s="222">
        <f t="shared" si="239"/>
        <v>0</v>
      </c>
      <c r="Y263" s="222">
        <f t="shared" si="264"/>
        <v>0</v>
      </c>
      <c r="Z263" s="222"/>
      <c r="AA263" s="222">
        <f t="shared" si="241"/>
        <v>0</v>
      </c>
      <c r="AB263" s="222">
        <f t="shared" si="270"/>
        <v>0</v>
      </c>
      <c r="AC263" s="222">
        <f t="shared" si="265"/>
        <v>0</v>
      </c>
      <c r="AD263" s="222"/>
      <c r="AE263" s="222">
        <f t="shared" si="271"/>
        <v>0</v>
      </c>
      <c r="AF263" s="222">
        <f t="shared" si="268"/>
        <v>0</v>
      </c>
      <c r="AG263" s="222">
        <f t="shared" si="271"/>
        <v>0</v>
      </c>
      <c r="AH263" s="222">
        <f t="shared" si="246"/>
        <v>0</v>
      </c>
      <c r="AI263" s="222">
        <f t="shared" si="272"/>
        <v>0</v>
      </c>
      <c r="AJ263" s="293" t="s">
        <v>307</v>
      </c>
      <c r="AL263" s="229">
        <f t="shared" si="273"/>
        <v>0</v>
      </c>
      <c r="AM263" s="222">
        <f t="shared" si="249"/>
        <v>675000</v>
      </c>
      <c r="AN263" s="292" t="str">
        <f t="shared" si="250"/>
        <v>2021</v>
      </c>
      <c r="AQ263" s="280">
        <v>0</v>
      </c>
      <c r="AR263" s="229">
        <f t="shared" si="251"/>
        <v>0</v>
      </c>
      <c r="AS263" s="229">
        <f t="shared" si="252"/>
        <v>0</v>
      </c>
      <c r="AT263" s="229">
        <f t="shared" si="253"/>
        <v>0</v>
      </c>
      <c r="AV263" s="293" t="s">
        <v>307</v>
      </c>
      <c r="AX263" s="280">
        <v>0</v>
      </c>
      <c r="AY263" s="229">
        <f t="shared" si="254"/>
        <v>0</v>
      </c>
      <c r="AZ263" s="229">
        <f t="shared" si="255"/>
        <v>0</v>
      </c>
      <c r="BA263" s="229">
        <f t="shared" si="256"/>
        <v>0</v>
      </c>
      <c r="BC263" s="293" t="s">
        <v>307</v>
      </c>
      <c r="BD263" s="229">
        <v>900000</v>
      </c>
      <c r="BE263" s="280">
        <v>0.25</v>
      </c>
      <c r="BF263" s="229">
        <f t="shared" si="257"/>
        <v>225000</v>
      </c>
      <c r="BG263" s="229">
        <f t="shared" si="258"/>
        <v>225000</v>
      </c>
      <c r="BH263" s="229">
        <f t="shared" si="259"/>
        <v>675000</v>
      </c>
      <c r="BJ263" s="229">
        <v>900000</v>
      </c>
      <c r="BK263" s="280">
        <v>0.25</v>
      </c>
      <c r="BL263" s="229">
        <f t="shared" si="260"/>
        <v>225000</v>
      </c>
      <c r="BM263" s="229">
        <f t="shared" si="261"/>
        <v>450000</v>
      </c>
      <c r="BN263" s="229">
        <f t="shared" si="269"/>
        <v>450000</v>
      </c>
    </row>
    <row r="264" spans="1:66">
      <c r="A264" s="253"/>
      <c r="B264" s="253">
        <v>121</v>
      </c>
      <c r="C264" s="253" t="s">
        <v>381</v>
      </c>
      <c r="D264" s="293" t="s">
        <v>307</v>
      </c>
      <c r="E264" s="256">
        <v>3</v>
      </c>
      <c r="F264" s="237" t="s">
        <v>275</v>
      </c>
      <c r="G264" s="257">
        <v>3150000</v>
      </c>
      <c r="H264" s="257"/>
      <c r="I264" s="264"/>
      <c r="J264" s="257">
        <f t="shared" si="228"/>
        <v>3150000</v>
      </c>
      <c r="K264" s="257">
        <f t="shared" si="232"/>
        <v>393750</v>
      </c>
      <c r="L264" s="263">
        <v>0.125</v>
      </c>
      <c r="M264" s="256">
        <f t="shared" si="266"/>
        <v>393750</v>
      </c>
      <c r="N264" s="264"/>
      <c r="O264" s="257">
        <f t="shared" si="229"/>
        <v>787500</v>
      </c>
      <c r="P264" s="256">
        <f t="shared" si="230"/>
        <v>2362500</v>
      </c>
      <c r="R264" s="222">
        <f t="shared" si="234"/>
        <v>3150000</v>
      </c>
      <c r="S264" s="222">
        <f t="shared" si="235"/>
        <v>393750</v>
      </c>
      <c r="T264" s="222">
        <f t="shared" si="236"/>
        <v>393750</v>
      </c>
      <c r="U264" s="222">
        <f t="shared" si="263"/>
        <v>2756250</v>
      </c>
      <c r="V264" s="222"/>
      <c r="W264" s="222">
        <f t="shared" si="238"/>
        <v>0</v>
      </c>
      <c r="X264" s="222">
        <f t="shared" si="239"/>
        <v>0</v>
      </c>
      <c r="Y264" s="222">
        <f t="shared" si="264"/>
        <v>0</v>
      </c>
      <c r="Z264" s="222"/>
      <c r="AA264" s="222">
        <f t="shared" si="241"/>
        <v>0</v>
      </c>
      <c r="AB264" s="222">
        <f t="shared" si="270"/>
        <v>0</v>
      </c>
      <c r="AC264" s="222">
        <f t="shared" si="265"/>
        <v>0</v>
      </c>
      <c r="AD264" s="222"/>
      <c r="AE264" s="222">
        <f t="shared" si="271"/>
        <v>0</v>
      </c>
      <c r="AF264" s="222">
        <f t="shared" si="268"/>
        <v>0</v>
      </c>
      <c r="AG264" s="222">
        <f t="shared" si="271"/>
        <v>0</v>
      </c>
      <c r="AH264" s="222">
        <f t="shared" si="246"/>
        <v>0</v>
      </c>
      <c r="AI264" s="222">
        <f t="shared" si="272"/>
        <v>0</v>
      </c>
      <c r="AJ264" s="293" t="s">
        <v>307</v>
      </c>
      <c r="AL264" s="229">
        <f t="shared" si="273"/>
        <v>0</v>
      </c>
      <c r="AM264" s="222">
        <f t="shared" si="249"/>
        <v>2362500</v>
      </c>
      <c r="AN264" s="292" t="str">
        <f t="shared" si="250"/>
        <v>2021</v>
      </c>
      <c r="AQ264" s="280">
        <v>0</v>
      </c>
      <c r="AR264" s="229">
        <f t="shared" si="251"/>
        <v>0</v>
      </c>
      <c r="AS264" s="229">
        <f t="shared" si="252"/>
        <v>0</v>
      </c>
      <c r="AT264" s="229">
        <f t="shared" si="253"/>
        <v>0</v>
      </c>
      <c r="AV264" s="293" t="s">
        <v>307</v>
      </c>
      <c r="AX264" s="280">
        <v>0</v>
      </c>
      <c r="AY264" s="229">
        <f t="shared" si="254"/>
        <v>0</v>
      </c>
      <c r="AZ264" s="229">
        <f t="shared" si="255"/>
        <v>0</v>
      </c>
      <c r="BA264" s="229">
        <f t="shared" si="256"/>
        <v>0</v>
      </c>
      <c r="BC264" s="293" t="s">
        <v>307</v>
      </c>
      <c r="BD264" s="229">
        <v>3150000</v>
      </c>
      <c r="BE264" s="280">
        <v>0.25</v>
      </c>
      <c r="BF264" s="229">
        <f t="shared" si="257"/>
        <v>787500</v>
      </c>
      <c r="BG264" s="229">
        <f t="shared" si="258"/>
        <v>787500</v>
      </c>
      <c r="BH264" s="229">
        <f t="shared" si="259"/>
        <v>2362500</v>
      </c>
      <c r="BJ264" s="229">
        <v>3150000</v>
      </c>
      <c r="BK264" s="280">
        <v>0.25</v>
      </c>
      <c r="BL264" s="229">
        <f t="shared" si="260"/>
        <v>787500</v>
      </c>
      <c r="BM264" s="229">
        <f t="shared" si="261"/>
        <v>1575000</v>
      </c>
      <c r="BN264" s="229">
        <f t="shared" si="269"/>
        <v>1575000</v>
      </c>
    </row>
    <row r="265" spans="1:66">
      <c r="A265" s="253"/>
      <c r="B265" s="253">
        <v>122</v>
      </c>
      <c r="C265" s="253" t="s">
        <v>381</v>
      </c>
      <c r="D265" s="293" t="s">
        <v>307</v>
      </c>
      <c r="E265" s="256">
        <v>1</v>
      </c>
      <c r="F265" s="237" t="s">
        <v>275</v>
      </c>
      <c r="G265" s="257">
        <v>1550000</v>
      </c>
      <c r="H265" s="257"/>
      <c r="I265" s="264"/>
      <c r="J265" s="257">
        <f t="shared" ref="J265:J308" si="274">G265+H265-I265</f>
        <v>1550000</v>
      </c>
      <c r="K265" s="257">
        <f t="shared" si="232"/>
        <v>193750</v>
      </c>
      <c r="L265" s="263">
        <v>0.125</v>
      </c>
      <c r="M265" s="256">
        <f t="shared" si="266"/>
        <v>193750</v>
      </c>
      <c r="N265" s="264"/>
      <c r="O265" s="257">
        <f t="shared" ref="O265:O308" si="275">K265+M265</f>
        <v>387500</v>
      </c>
      <c r="P265" s="256">
        <f t="shared" ref="P265:P308" si="276">J265-O265</f>
        <v>1162500</v>
      </c>
      <c r="R265" s="222">
        <f t="shared" si="234"/>
        <v>1550000</v>
      </c>
      <c r="S265" s="222">
        <f t="shared" si="235"/>
        <v>193750</v>
      </c>
      <c r="T265" s="222">
        <f t="shared" si="236"/>
        <v>193750</v>
      </c>
      <c r="U265" s="222">
        <f t="shared" si="263"/>
        <v>1356250</v>
      </c>
      <c r="V265" s="222"/>
      <c r="W265" s="222">
        <f t="shared" si="238"/>
        <v>0</v>
      </c>
      <c r="X265" s="222">
        <f t="shared" si="239"/>
        <v>0</v>
      </c>
      <c r="Y265" s="222">
        <f t="shared" si="264"/>
        <v>0</v>
      </c>
      <c r="Z265" s="222"/>
      <c r="AA265" s="222">
        <f t="shared" si="241"/>
        <v>0</v>
      </c>
      <c r="AB265" s="222">
        <f t="shared" si="270"/>
        <v>0</v>
      </c>
      <c r="AC265" s="222">
        <f t="shared" si="265"/>
        <v>0</v>
      </c>
      <c r="AD265" s="222"/>
      <c r="AE265" s="222">
        <f t="shared" si="271"/>
        <v>0</v>
      </c>
      <c r="AF265" s="222">
        <f t="shared" si="268"/>
        <v>0</v>
      </c>
      <c r="AG265" s="222">
        <f t="shared" si="271"/>
        <v>0</v>
      </c>
      <c r="AH265" s="222">
        <f t="shared" si="246"/>
        <v>0</v>
      </c>
      <c r="AI265" s="222">
        <f t="shared" si="272"/>
        <v>0</v>
      </c>
      <c r="AJ265" s="293" t="s">
        <v>307</v>
      </c>
      <c r="AL265" s="229">
        <f t="shared" si="273"/>
        <v>0</v>
      </c>
      <c r="AM265" s="222">
        <f t="shared" si="249"/>
        <v>1162500</v>
      </c>
      <c r="AN265" s="292" t="str">
        <f t="shared" si="250"/>
        <v>2021</v>
      </c>
      <c r="AQ265" s="280">
        <v>0</v>
      </c>
      <c r="AR265" s="229">
        <f t="shared" si="251"/>
        <v>0</v>
      </c>
      <c r="AS265" s="229">
        <f t="shared" si="252"/>
        <v>0</v>
      </c>
      <c r="AT265" s="229">
        <f t="shared" si="253"/>
        <v>0</v>
      </c>
      <c r="AV265" s="293" t="s">
        <v>307</v>
      </c>
      <c r="AX265" s="280">
        <v>0</v>
      </c>
      <c r="AY265" s="229">
        <f t="shared" si="254"/>
        <v>0</v>
      </c>
      <c r="AZ265" s="229">
        <f t="shared" si="255"/>
        <v>0</v>
      </c>
      <c r="BA265" s="229">
        <f t="shared" si="256"/>
        <v>0</v>
      </c>
      <c r="BC265" s="293" t="s">
        <v>307</v>
      </c>
      <c r="BD265" s="229">
        <v>1550000</v>
      </c>
      <c r="BE265" s="280">
        <v>0.25</v>
      </c>
      <c r="BF265" s="229">
        <f t="shared" si="257"/>
        <v>387500</v>
      </c>
      <c r="BG265" s="229">
        <f t="shared" si="258"/>
        <v>387500</v>
      </c>
      <c r="BH265" s="229">
        <f t="shared" si="259"/>
        <v>1162500</v>
      </c>
      <c r="BJ265" s="229">
        <v>1550000</v>
      </c>
      <c r="BK265" s="280">
        <v>0.25</v>
      </c>
      <c r="BL265" s="229">
        <f t="shared" si="260"/>
        <v>387500</v>
      </c>
      <c r="BM265" s="229">
        <f t="shared" si="261"/>
        <v>775000</v>
      </c>
      <c r="BN265" s="229">
        <f t="shared" si="269"/>
        <v>775000</v>
      </c>
    </row>
    <row r="266" spans="1:66">
      <c r="A266" s="253"/>
      <c r="B266" s="253">
        <v>123</v>
      </c>
      <c r="C266" s="253" t="s">
        <v>438</v>
      </c>
      <c r="D266" s="293" t="s">
        <v>307</v>
      </c>
      <c r="E266" s="256">
        <v>10</v>
      </c>
      <c r="F266" s="237" t="s">
        <v>275</v>
      </c>
      <c r="G266" s="257">
        <v>30000000</v>
      </c>
      <c r="H266" s="257"/>
      <c r="I266" s="264"/>
      <c r="J266" s="257">
        <f t="shared" si="274"/>
        <v>30000000</v>
      </c>
      <c r="K266" s="257">
        <f t="shared" si="232"/>
        <v>3750000</v>
      </c>
      <c r="L266" s="263">
        <v>0.125</v>
      </c>
      <c r="M266" s="256">
        <f t="shared" si="266"/>
        <v>3750000</v>
      </c>
      <c r="N266" s="264"/>
      <c r="O266" s="257">
        <f t="shared" si="275"/>
        <v>7500000</v>
      </c>
      <c r="P266" s="256">
        <f t="shared" si="276"/>
        <v>22500000</v>
      </c>
      <c r="R266" s="222">
        <f t="shared" si="234"/>
        <v>30000000</v>
      </c>
      <c r="S266" s="222">
        <f t="shared" si="235"/>
        <v>3750000</v>
      </c>
      <c r="T266" s="222">
        <f t="shared" si="236"/>
        <v>3750000</v>
      </c>
      <c r="U266" s="222">
        <f t="shared" si="263"/>
        <v>26250000</v>
      </c>
      <c r="V266" s="222"/>
      <c r="W266" s="222">
        <f t="shared" si="238"/>
        <v>0</v>
      </c>
      <c r="X266" s="222">
        <f t="shared" si="239"/>
        <v>0</v>
      </c>
      <c r="Y266" s="222">
        <f t="shared" si="264"/>
        <v>0</v>
      </c>
      <c r="Z266" s="222"/>
      <c r="AA266" s="222">
        <f t="shared" si="241"/>
        <v>0</v>
      </c>
      <c r="AB266" s="222">
        <f t="shared" si="270"/>
        <v>0</v>
      </c>
      <c r="AC266" s="222">
        <f t="shared" si="265"/>
        <v>0</v>
      </c>
      <c r="AD266" s="222"/>
      <c r="AE266" s="222">
        <f t="shared" si="271"/>
        <v>0</v>
      </c>
      <c r="AF266" s="222">
        <f t="shared" si="268"/>
        <v>0</v>
      </c>
      <c r="AG266" s="222">
        <f t="shared" si="271"/>
        <v>0</v>
      </c>
      <c r="AH266" s="222">
        <f t="shared" si="246"/>
        <v>0</v>
      </c>
      <c r="AI266" s="222">
        <f t="shared" si="272"/>
        <v>0</v>
      </c>
      <c r="AJ266" s="293" t="s">
        <v>307</v>
      </c>
      <c r="AL266" s="229">
        <f t="shared" si="273"/>
        <v>0</v>
      </c>
      <c r="AM266" s="222">
        <f t="shared" si="249"/>
        <v>22500000</v>
      </c>
      <c r="AN266" s="292" t="str">
        <f t="shared" si="250"/>
        <v>2021</v>
      </c>
      <c r="AQ266" s="280">
        <v>0</v>
      </c>
      <c r="AR266" s="229">
        <f t="shared" si="251"/>
        <v>0</v>
      </c>
      <c r="AS266" s="229">
        <f t="shared" si="252"/>
        <v>0</v>
      </c>
      <c r="AT266" s="229">
        <f t="shared" si="253"/>
        <v>0</v>
      </c>
      <c r="AV266" s="293" t="s">
        <v>307</v>
      </c>
      <c r="AX266" s="280">
        <v>0</v>
      </c>
      <c r="AY266" s="229">
        <f t="shared" si="254"/>
        <v>0</v>
      </c>
      <c r="AZ266" s="229">
        <f t="shared" si="255"/>
        <v>0</v>
      </c>
      <c r="BA266" s="229">
        <f t="shared" si="256"/>
        <v>0</v>
      </c>
      <c r="BC266" s="293" t="s">
        <v>307</v>
      </c>
      <c r="BD266" s="229">
        <v>30000000</v>
      </c>
      <c r="BE266" s="280">
        <v>0.25</v>
      </c>
      <c r="BF266" s="229">
        <f t="shared" si="257"/>
        <v>7500000</v>
      </c>
      <c r="BG266" s="229">
        <f t="shared" si="258"/>
        <v>7500000</v>
      </c>
      <c r="BH266" s="229">
        <f t="shared" si="259"/>
        <v>22500000</v>
      </c>
      <c r="BJ266" s="229">
        <v>30000000</v>
      </c>
      <c r="BK266" s="280">
        <v>0.25</v>
      </c>
      <c r="BL266" s="229">
        <f t="shared" si="260"/>
        <v>7500000</v>
      </c>
      <c r="BM266" s="229">
        <f t="shared" si="261"/>
        <v>15000000</v>
      </c>
      <c r="BN266" s="229">
        <f t="shared" si="269"/>
        <v>15000000</v>
      </c>
    </row>
    <row r="267" spans="1:66">
      <c r="A267" s="253"/>
      <c r="B267" s="253">
        <v>124</v>
      </c>
      <c r="C267" s="253" t="s">
        <v>439</v>
      </c>
      <c r="D267" s="293" t="s">
        <v>307</v>
      </c>
      <c r="E267" s="256">
        <v>10</v>
      </c>
      <c r="F267" s="237" t="s">
        <v>275</v>
      </c>
      <c r="G267" s="257">
        <v>25000000</v>
      </c>
      <c r="H267" s="257"/>
      <c r="I267" s="264"/>
      <c r="J267" s="257">
        <f t="shared" si="274"/>
        <v>25000000</v>
      </c>
      <c r="K267" s="257">
        <f t="shared" si="232"/>
        <v>3125000</v>
      </c>
      <c r="L267" s="263">
        <v>0.125</v>
      </c>
      <c r="M267" s="256">
        <f t="shared" si="266"/>
        <v>3125000</v>
      </c>
      <c r="N267" s="264"/>
      <c r="O267" s="257">
        <f t="shared" si="275"/>
        <v>6250000</v>
      </c>
      <c r="P267" s="256">
        <f t="shared" si="276"/>
        <v>18750000</v>
      </c>
      <c r="R267" s="222">
        <f t="shared" si="234"/>
        <v>25000000</v>
      </c>
      <c r="S267" s="222">
        <f t="shared" si="235"/>
        <v>3125000</v>
      </c>
      <c r="T267" s="222">
        <f t="shared" si="236"/>
        <v>3125000</v>
      </c>
      <c r="U267" s="222">
        <f t="shared" si="263"/>
        <v>21875000</v>
      </c>
      <c r="V267" s="222"/>
      <c r="W267" s="222">
        <f t="shared" si="238"/>
        <v>0</v>
      </c>
      <c r="X267" s="222">
        <f t="shared" si="239"/>
        <v>0</v>
      </c>
      <c r="Y267" s="222">
        <f t="shared" si="264"/>
        <v>0</v>
      </c>
      <c r="Z267" s="222"/>
      <c r="AA267" s="222">
        <f t="shared" si="241"/>
        <v>0</v>
      </c>
      <c r="AB267" s="222">
        <f t="shared" si="270"/>
        <v>0</v>
      </c>
      <c r="AC267" s="222">
        <f t="shared" si="265"/>
        <v>0</v>
      </c>
      <c r="AD267" s="222"/>
      <c r="AE267" s="222">
        <f t="shared" si="271"/>
        <v>0</v>
      </c>
      <c r="AF267" s="222">
        <f t="shared" si="268"/>
        <v>0</v>
      </c>
      <c r="AG267" s="222">
        <f t="shared" si="271"/>
        <v>0</v>
      </c>
      <c r="AH267" s="222">
        <f t="shared" si="246"/>
        <v>0</v>
      </c>
      <c r="AI267" s="222">
        <f t="shared" si="272"/>
        <v>0</v>
      </c>
      <c r="AJ267" s="293" t="s">
        <v>307</v>
      </c>
      <c r="AL267" s="229">
        <f t="shared" si="273"/>
        <v>0</v>
      </c>
      <c r="AM267" s="222">
        <f t="shared" si="249"/>
        <v>18750000</v>
      </c>
      <c r="AN267" s="292" t="str">
        <f t="shared" si="250"/>
        <v>2021</v>
      </c>
      <c r="AQ267" s="280">
        <v>0</v>
      </c>
      <c r="AR267" s="229">
        <f t="shared" si="251"/>
        <v>0</v>
      </c>
      <c r="AS267" s="229">
        <f t="shared" si="252"/>
        <v>0</v>
      </c>
      <c r="AT267" s="229">
        <f t="shared" si="253"/>
        <v>0</v>
      </c>
      <c r="AV267" s="293" t="s">
        <v>307</v>
      </c>
      <c r="AX267" s="280">
        <v>0</v>
      </c>
      <c r="AY267" s="229">
        <f t="shared" si="254"/>
        <v>0</v>
      </c>
      <c r="AZ267" s="229">
        <f t="shared" si="255"/>
        <v>0</v>
      </c>
      <c r="BA267" s="229">
        <f t="shared" si="256"/>
        <v>0</v>
      </c>
      <c r="BC267" s="293" t="s">
        <v>307</v>
      </c>
      <c r="BD267" s="229">
        <v>25000000</v>
      </c>
      <c r="BE267" s="280">
        <v>0.25</v>
      </c>
      <c r="BF267" s="229">
        <f t="shared" si="257"/>
        <v>6250000</v>
      </c>
      <c r="BG267" s="229">
        <f t="shared" si="258"/>
        <v>6250000</v>
      </c>
      <c r="BH267" s="229">
        <f t="shared" si="259"/>
        <v>18750000</v>
      </c>
      <c r="BJ267" s="229">
        <v>25000000</v>
      </c>
      <c r="BK267" s="280">
        <v>0.25</v>
      </c>
      <c r="BL267" s="229">
        <f t="shared" si="260"/>
        <v>6250000</v>
      </c>
      <c r="BM267" s="229">
        <f t="shared" si="261"/>
        <v>12500000</v>
      </c>
      <c r="BN267" s="229">
        <f t="shared" si="269"/>
        <v>12500000</v>
      </c>
    </row>
    <row r="268" spans="1:66">
      <c r="A268" s="253"/>
      <c r="B268" s="253">
        <v>125</v>
      </c>
      <c r="C268" s="253" t="s">
        <v>437</v>
      </c>
      <c r="D268" s="293" t="s">
        <v>307</v>
      </c>
      <c r="E268" s="256">
        <v>4</v>
      </c>
      <c r="F268" s="237" t="s">
        <v>275</v>
      </c>
      <c r="G268" s="257">
        <v>16000000</v>
      </c>
      <c r="H268" s="257"/>
      <c r="I268" s="264"/>
      <c r="J268" s="257">
        <f t="shared" si="274"/>
        <v>16000000</v>
      </c>
      <c r="K268" s="257">
        <f t="shared" si="232"/>
        <v>2000000</v>
      </c>
      <c r="L268" s="263">
        <v>0.125</v>
      </c>
      <c r="M268" s="256">
        <f t="shared" si="266"/>
        <v>2000000</v>
      </c>
      <c r="N268" s="264"/>
      <c r="O268" s="257">
        <f t="shared" si="275"/>
        <v>4000000</v>
      </c>
      <c r="P268" s="256">
        <f t="shared" si="276"/>
        <v>12000000</v>
      </c>
      <c r="R268" s="222">
        <f t="shared" si="234"/>
        <v>16000000</v>
      </c>
      <c r="S268" s="222">
        <f t="shared" si="235"/>
        <v>2000000</v>
      </c>
      <c r="T268" s="222">
        <f t="shared" si="236"/>
        <v>2000000</v>
      </c>
      <c r="U268" s="222">
        <f t="shared" si="263"/>
        <v>14000000</v>
      </c>
      <c r="V268" s="222"/>
      <c r="W268" s="222">
        <f t="shared" si="238"/>
        <v>0</v>
      </c>
      <c r="X268" s="222">
        <f t="shared" si="239"/>
        <v>0</v>
      </c>
      <c r="Y268" s="222">
        <f t="shared" si="264"/>
        <v>0</v>
      </c>
      <c r="Z268" s="222"/>
      <c r="AA268" s="222">
        <f t="shared" si="241"/>
        <v>0</v>
      </c>
      <c r="AB268" s="222">
        <f t="shared" si="270"/>
        <v>0</v>
      </c>
      <c r="AC268" s="222">
        <f t="shared" si="265"/>
        <v>0</v>
      </c>
      <c r="AD268" s="222"/>
      <c r="AE268" s="222">
        <f t="shared" si="271"/>
        <v>0</v>
      </c>
      <c r="AF268" s="222">
        <f t="shared" si="268"/>
        <v>0</v>
      </c>
      <c r="AG268" s="222">
        <f t="shared" si="271"/>
        <v>0</v>
      </c>
      <c r="AH268" s="222">
        <f t="shared" si="246"/>
        <v>0</v>
      </c>
      <c r="AI268" s="222">
        <f t="shared" si="272"/>
        <v>0</v>
      </c>
      <c r="AJ268" s="293" t="s">
        <v>307</v>
      </c>
      <c r="AL268" s="229">
        <f t="shared" si="273"/>
        <v>0</v>
      </c>
      <c r="AM268" s="222">
        <f t="shared" si="249"/>
        <v>12000000</v>
      </c>
      <c r="AN268" s="292" t="str">
        <f t="shared" si="250"/>
        <v>2021</v>
      </c>
      <c r="AQ268" s="280">
        <v>0</v>
      </c>
      <c r="AR268" s="229">
        <f t="shared" si="251"/>
        <v>0</v>
      </c>
      <c r="AS268" s="229">
        <f t="shared" si="252"/>
        <v>0</v>
      </c>
      <c r="AT268" s="229">
        <f t="shared" si="253"/>
        <v>0</v>
      </c>
      <c r="AV268" s="293" t="s">
        <v>307</v>
      </c>
      <c r="AX268" s="280">
        <v>0</v>
      </c>
      <c r="AY268" s="229">
        <f t="shared" si="254"/>
        <v>0</v>
      </c>
      <c r="AZ268" s="229">
        <f t="shared" si="255"/>
        <v>0</v>
      </c>
      <c r="BA268" s="229">
        <f t="shared" si="256"/>
        <v>0</v>
      </c>
      <c r="BC268" s="293" t="s">
        <v>307</v>
      </c>
      <c r="BD268" s="229">
        <v>16000000</v>
      </c>
      <c r="BE268" s="280">
        <v>0.25</v>
      </c>
      <c r="BF268" s="229">
        <f t="shared" si="257"/>
        <v>4000000</v>
      </c>
      <c r="BG268" s="229">
        <f t="shared" si="258"/>
        <v>4000000</v>
      </c>
      <c r="BH268" s="229">
        <f t="shared" si="259"/>
        <v>12000000</v>
      </c>
      <c r="BJ268" s="229">
        <v>16000000</v>
      </c>
      <c r="BK268" s="280">
        <v>0.25</v>
      </c>
      <c r="BL268" s="229">
        <f t="shared" si="260"/>
        <v>4000000</v>
      </c>
      <c r="BM268" s="229">
        <f t="shared" si="261"/>
        <v>8000000</v>
      </c>
      <c r="BN268" s="229">
        <f t="shared" si="269"/>
        <v>8000000</v>
      </c>
    </row>
    <row r="269" spans="1:66">
      <c r="A269" s="253"/>
      <c r="B269" s="253">
        <v>126</v>
      </c>
      <c r="C269" s="253" t="s">
        <v>437</v>
      </c>
      <c r="D269" s="293" t="s">
        <v>307</v>
      </c>
      <c r="E269" s="256">
        <v>16</v>
      </c>
      <c r="F269" s="237" t="s">
        <v>275</v>
      </c>
      <c r="G269" s="257">
        <v>18000000</v>
      </c>
      <c r="H269" s="257"/>
      <c r="I269" s="264"/>
      <c r="J269" s="257">
        <f t="shared" si="274"/>
        <v>18000000</v>
      </c>
      <c r="K269" s="257">
        <f t="shared" si="232"/>
        <v>2250000</v>
      </c>
      <c r="L269" s="263">
        <v>0.125</v>
      </c>
      <c r="M269" s="256">
        <f t="shared" si="266"/>
        <v>2250000</v>
      </c>
      <c r="N269" s="264"/>
      <c r="O269" s="257">
        <f t="shared" si="275"/>
        <v>4500000</v>
      </c>
      <c r="P269" s="256">
        <f t="shared" si="276"/>
        <v>13500000</v>
      </c>
      <c r="R269" s="222">
        <f t="shared" si="234"/>
        <v>18000000</v>
      </c>
      <c r="S269" s="222">
        <f t="shared" si="235"/>
        <v>2250000</v>
      </c>
      <c r="T269" s="222">
        <f t="shared" si="236"/>
        <v>2250000</v>
      </c>
      <c r="U269" s="222">
        <f t="shared" si="263"/>
        <v>15750000</v>
      </c>
      <c r="V269" s="222"/>
      <c r="W269" s="222">
        <f t="shared" si="238"/>
        <v>0</v>
      </c>
      <c r="X269" s="222">
        <f t="shared" si="239"/>
        <v>0</v>
      </c>
      <c r="Y269" s="222">
        <f t="shared" si="264"/>
        <v>0</v>
      </c>
      <c r="Z269" s="222"/>
      <c r="AA269" s="222">
        <f t="shared" si="241"/>
        <v>0</v>
      </c>
      <c r="AB269" s="222">
        <f t="shared" si="270"/>
        <v>0</v>
      </c>
      <c r="AC269" s="222">
        <f t="shared" si="265"/>
        <v>0</v>
      </c>
      <c r="AD269" s="222"/>
      <c r="AE269" s="222">
        <f t="shared" si="271"/>
        <v>0</v>
      </c>
      <c r="AF269" s="222">
        <f t="shared" si="268"/>
        <v>0</v>
      </c>
      <c r="AG269" s="222">
        <f t="shared" si="271"/>
        <v>0</v>
      </c>
      <c r="AH269" s="222">
        <f t="shared" si="246"/>
        <v>0</v>
      </c>
      <c r="AI269" s="222">
        <f t="shared" si="272"/>
        <v>0</v>
      </c>
      <c r="AJ269" s="293" t="s">
        <v>307</v>
      </c>
      <c r="AL269" s="229">
        <f t="shared" si="273"/>
        <v>0</v>
      </c>
      <c r="AM269" s="222">
        <f t="shared" si="249"/>
        <v>13500000</v>
      </c>
      <c r="AN269" s="292" t="str">
        <f t="shared" si="250"/>
        <v>2021</v>
      </c>
      <c r="AQ269" s="280">
        <v>0</v>
      </c>
      <c r="AR269" s="229">
        <f t="shared" si="251"/>
        <v>0</v>
      </c>
      <c r="AS269" s="229">
        <f t="shared" si="252"/>
        <v>0</v>
      </c>
      <c r="AT269" s="229">
        <f t="shared" si="253"/>
        <v>0</v>
      </c>
      <c r="AV269" s="293" t="s">
        <v>307</v>
      </c>
      <c r="AX269" s="280">
        <v>0</v>
      </c>
      <c r="AY269" s="229">
        <f t="shared" si="254"/>
        <v>0</v>
      </c>
      <c r="AZ269" s="229">
        <f t="shared" si="255"/>
        <v>0</v>
      </c>
      <c r="BA269" s="229">
        <f t="shared" si="256"/>
        <v>0</v>
      </c>
      <c r="BC269" s="293" t="s">
        <v>307</v>
      </c>
      <c r="BD269" s="229">
        <v>18000000</v>
      </c>
      <c r="BE269" s="280">
        <v>0.25</v>
      </c>
      <c r="BF269" s="229">
        <f t="shared" si="257"/>
        <v>4500000</v>
      </c>
      <c r="BG269" s="229">
        <f t="shared" si="258"/>
        <v>4500000</v>
      </c>
      <c r="BH269" s="229">
        <f t="shared" si="259"/>
        <v>13500000</v>
      </c>
      <c r="BJ269" s="229">
        <v>18000000</v>
      </c>
      <c r="BK269" s="280">
        <v>0.25</v>
      </c>
      <c r="BL269" s="229">
        <f t="shared" si="260"/>
        <v>4500000</v>
      </c>
      <c r="BM269" s="229">
        <f t="shared" si="261"/>
        <v>9000000</v>
      </c>
      <c r="BN269" s="229">
        <f t="shared" si="269"/>
        <v>9000000</v>
      </c>
    </row>
    <row r="270" spans="1:66">
      <c r="A270" s="253"/>
      <c r="B270" s="253">
        <v>127</v>
      </c>
      <c r="C270" s="253" t="s">
        <v>381</v>
      </c>
      <c r="D270" s="293" t="s">
        <v>307</v>
      </c>
      <c r="E270" s="256">
        <v>30</v>
      </c>
      <c r="F270" s="237" t="s">
        <v>275</v>
      </c>
      <c r="G270" s="257">
        <v>111000000</v>
      </c>
      <c r="H270" s="257"/>
      <c r="I270" s="264"/>
      <c r="J270" s="257">
        <f t="shared" si="274"/>
        <v>111000000</v>
      </c>
      <c r="K270" s="257">
        <f t="shared" si="232"/>
        <v>13875000</v>
      </c>
      <c r="L270" s="263">
        <v>0.125</v>
      </c>
      <c r="M270" s="256">
        <f t="shared" si="266"/>
        <v>13875000</v>
      </c>
      <c r="N270" s="264"/>
      <c r="O270" s="257">
        <f t="shared" si="275"/>
        <v>27750000</v>
      </c>
      <c r="P270" s="256">
        <f t="shared" si="276"/>
        <v>83250000</v>
      </c>
      <c r="R270" s="222">
        <f t="shared" si="234"/>
        <v>111000000</v>
      </c>
      <c r="S270" s="222">
        <f t="shared" si="235"/>
        <v>13875000</v>
      </c>
      <c r="T270" s="222">
        <f t="shared" si="236"/>
        <v>13875000</v>
      </c>
      <c r="U270" s="222">
        <f t="shared" si="263"/>
        <v>97125000</v>
      </c>
      <c r="V270" s="222"/>
      <c r="W270" s="222">
        <f t="shared" si="238"/>
        <v>0</v>
      </c>
      <c r="X270" s="222">
        <f t="shared" si="239"/>
        <v>0</v>
      </c>
      <c r="Y270" s="222">
        <f t="shared" si="264"/>
        <v>0</v>
      </c>
      <c r="Z270" s="222"/>
      <c r="AA270" s="222">
        <f t="shared" si="241"/>
        <v>0</v>
      </c>
      <c r="AB270" s="222">
        <f t="shared" si="270"/>
        <v>0</v>
      </c>
      <c r="AC270" s="222">
        <f t="shared" si="265"/>
        <v>0</v>
      </c>
      <c r="AD270" s="222"/>
      <c r="AE270" s="222">
        <f t="shared" si="271"/>
        <v>0</v>
      </c>
      <c r="AF270" s="222">
        <f t="shared" si="268"/>
        <v>0</v>
      </c>
      <c r="AG270" s="222">
        <f t="shared" si="271"/>
        <v>0</v>
      </c>
      <c r="AH270" s="222">
        <f t="shared" si="246"/>
        <v>0</v>
      </c>
      <c r="AI270" s="222">
        <f t="shared" si="272"/>
        <v>0</v>
      </c>
      <c r="AJ270" s="293" t="s">
        <v>307</v>
      </c>
      <c r="AL270" s="229">
        <f t="shared" si="273"/>
        <v>0</v>
      </c>
      <c r="AM270" s="222">
        <f t="shared" si="249"/>
        <v>83250000</v>
      </c>
      <c r="AN270" s="292" t="str">
        <f t="shared" si="250"/>
        <v>2021</v>
      </c>
      <c r="AQ270" s="280">
        <v>0</v>
      </c>
      <c r="AR270" s="229">
        <f t="shared" si="251"/>
        <v>0</v>
      </c>
      <c r="AS270" s="229">
        <f t="shared" si="252"/>
        <v>0</v>
      </c>
      <c r="AT270" s="229">
        <f t="shared" si="253"/>
        <v>0</v>
      </c>
      <c r="AV270" s="293" t="s">
        <v>307</v>
      </c>
      <c r="AX270" s="280">
        <v>0</v>
      </c>
      <c r="AY270" s="229">
        <f t="shared" si="254"/>
        <v>0</v>
      </c>
      <c r="AZ270" s="229">
        <f t="shared" si="255"/>
        <v>0</v>
      </c>
      <c r="BA270" s="229">
        <f t="shared" si="256"/>
        <v>0</v>
      </c>
      <c r="BC270" s="293" t="s">
        <v>307</v>
      </c>
      <c r="BD270" s="229">
        <v>111000000</v>
      </c>
      <c r="BE270" s="280">
        <v>0.25</v>
      </c>
      <c r="BF270" s="229">
        <f t="shared" si="257"/>
        <v>27750000</v>
      </c>
      <c r="BG270" s="229">
        <f t="shared" si="258"/>
        <v>27750000</v>
      </c>
      <c r="BH270" s="229">
        <f t="shared" si="259"/>
        <v>83250000</v>
      </c>
      <c r="BJ270" s="229">
        <v>111000000</v>
      </c>
      <c r="BK270" s="280">
        <v>0.25</v>
      </c>
      <c r="BL270" s="229">
        <f t="shared" si="260"/>
        <v>27750000</v>
      </c>
      <c r="BM270" s="229">
        <f t="shared" si="261"/>
        <v>55500000</v>
      </c>
      <c r="BN270" s="229">
        <f t="shared" si="269"/>
        <v>55500000</v>
      </c>
    </row>
    <row r="271" spans="1:66">
      <c r="A271" s="253"/>
      <c r="B271" s="253">
        <v>128</v>
      </c>
      <c r="C271" s="253" t="s">
        <v>440</v>
      </c>
      <c r="D271" s="293" t="s">
        <v>307</v>
      </c>
      <c r="E271" s="256">
        <v>16</v>
      </c>
      <c r="F271" s="237" t="s">
        <v>275</v>
      </c>
      <c r="G271" s="257">
        <v>128000000</v>
      </c>
      <c r="H271" s="257"/>
      <c r="I271" s="264"/>
      <c r="J271" s="257">
        <f t="shared" si="274"/>
        <v>128000000</v>
      </c>
      <c r="K271" s="257">
        <f t="shared" si="232"/>
        <v>16000000</v>
      </c>
      <c r="L271" s="263">
        <v>0.125</v>
      </c>
      <c r="M271" s="256">
        <f t="shared" si="266"/>
        <v>16000000</v>
      </c>
      <c r="N271" s="264"/>
      <c r="O271" s="257">
        <f t="shared" si="275"/>
        <v>32000000</v>
      </c>
      <c r="P271" s="256">
        <f t="shared" si="276"/>
        <v>96000000</v>
      </c>
      <c r="R271" s="222">
        <f t="shared" si="234"/>
        <v>128000000</v>
      </c>
      <c r="S271" s="222">
        <f t="shared" si="235"/>
        <v>16000000</v>
      </c>
      <c r="T271" s="222">
        <f t="shared" si="236"/>
        <v>16000000</v>
      </c>
      <c r="U271" s="222">
        <f t="shared" si="263"/>
        <v>112000000</v>
      </c>
      <c r="V271" s="222"/>
      <c r="W271" s="222">
        <f t="shared" si="238"/>
        <v>0</v>
      </c>
      <c r="X271" s="222">
        <f t="shared" si="239"/>
        <v>0</v>
      </c>
      <c r="Y271" s="222">
        <f t="shared" si="264"/>
        <v>0</v>
      </c>
      <c r="Z271" s="222"/>
      <c r="AA271" s="222">
        <f t="shared" si="241"/>
        <v>0</v>
      </c>
      <c r="AB271" s="222">
        <f t="shared" si="270"/>
        <v>0</v>
      </c>
      <c r="AC271" s="222">
        <f t="shared" si="265"/>
        <v>0</v>
      </c>
      <c r="AD271" s="222"/>
      <c r="AE271" s="222">
        <f t="shared" si="271"/>
        <v>0</v>
      </c>
      <c r="AF271" s="222">
        <f t="shared" si="268"/>
        <v>0</v>
      </c>
      <c r="AG271" s="222">
        <f t="shared" si="271"/>
        <v>0</v>
      </c>
      <c r="AH271" s="222">
        <f t="shared" si="246"/>
        <v>0</v>
      </c>
      <c r="AI271" s="222">
        <f t="shared" si="272"/>
        <v>0</v>
      </c>
      <c r="AJ271" s="293" t="s">
        <v>307</v>
      </c>
      <c r="AL271" s="229">
        <f t="shared" si="273"/>
        <v>0</v>
      </c>
      <c r="AM271" s="222">
        <f t="shared" si="249"/>
        <v>96000000</v>
      </c>
      <c r="AN271" s="292" t="str">
        <f t="shared" si="250"/>
        <v>2021</v>
      </c>
      <c r="AQ271" s="280">
        <v>0</v>
      </c>
      <c r="AR271" s="229">
        <f t="shared" si="251"/>
        <v>0</v>
      </c>
      <c r="AS271" s="229">
        <f t="shared" si="252"/>
        <v>0</v>
      </c>
      <c r="AT271" s="229">
        <f t="shared" si="253"/>
        <v>0</v>
      </c>
      <c r="AV271" s="293" t="s">
        <v>307</v>
      </c>
      <c r="AX271" s="280">
        <v>0</v>
      </c>
      <c r="AY271" s="229">
        <f t="shared" si="254"/>
        <v>0</v>
      </c>
      <c r="AZ271" s="229">
        <f t="shared" si="255"/>
        <v>0</v>
      </c>
      <c r="BA271" s="229">
        <f t="shared" si="256"/>
        <v>0</v>
      </c>
      <c r="BC271" s="293" t="s">
        <v>307</v>
      </c>
      <c r="BD271" s="229">
        <v>128000000</v>
      </c>
      <c r="BE271" s="280">
        <v>0.125</v>
      </c>
      <c r="BF271" s="229">
        <f t="shared" si="257"/>
        <v>16000000</v>
      </c>
      <c r="BG271" s="229">
        <f t="shared" si="258"/>
        <v>16000000</v>
      </c>
      <c r="BH271" s="229">
        <f t="shared" si="259"/>
        <v>112000000</v>
      </c>
      <c r="BJ271" s="229">
        <v>128000000</v>
      </c>
      <c r="BK271" s="280">
        <v>0.125</v>
      </c>
      <c r="BL271" s="229">
        <f t="shared" si="260"/>
        <v>16000000</v>
      </c>
      <c r="BM271" s="229">
        <f t="shared" si="261"/>
        <v>32000000</v>
      </c>
      <c r="BN271" s="229">
        <f t="shared" si="269"/>
        <v>96000000</v>
      </c>
    </row>
    <row r="272" spans="1:66">
      <c r="A272" s="253"/>
      <c r="B272" s="253">
        <v>129</v>
      </c>
      <c r="C272" s="253" t="s">
        <v>441</v>
      </c>
      <c r="D272" s="293" t="s">
        <v>307</v>
      </c>
      <c r="E272" s="256">
        <v>200</v>
      </c>
      <c r="F272" s="237" t="s">
        <v>275</v>
      </c>
      <c r="G272" s="257">
        <v>49000000</v>
      </c>
      <c r="H272" s="257"/>
      <c r="I272" s="264"/>
      <c r="J272" s="257">
        <f t="shared" si="274"/>
        <v>49000000</v>
      </c>
      <c r="K272" s="257">
        <f t="shared" ref="K272:K308" si="277">T272</f>
        <v>6125000</v>
      </c>
      <c r="L272" s="263">
        <v>0.125</v>
      </c>
      <c r="M272" s="256">
        <f t="shared" si="266"/>
        <v>6125000</v>
      </c>
      <c r="N272" s="264"/>
      <c r="O272" s="257">
        <f t="shared" si="275"/>
        <v>12250000</v>
      </c>
      <c r="P272" s="256">
        <f t="shared" si="276"/>
        <v>36750000</v>
      </c>
      <c r="R272" s="222">
        <f t="shared" ref="R272:R308" si="278">G272</f>
        <v>49000000</v>
      </c>
      <c r="S272" s="222">
        <f t="shared" ref="S272:S308" si="279">L272*R272</f>
        <v>6125000</v>
      </c>
      <c r="T272" s="222">
        <f t="shared" ref="T272:T308" si="280">S272+X272</f>
        <v>6125000</v>
      </c>
      <c r="U272" s="222">
        <f t="shared" si="263"/>
        <v>42875000</v>
      </c>
      <c r="V272" s="222"/>
      <c r="W272" s="222">
        <f t="shared" ref="W272:W308" si="281">L272*V272</f>
        <v>0</v>
      </c>
      <c r="X272" s="222">
        <f t="shared" ref="X272:X308" si="282">W272+AB272</f>
        <v>0</v>
      </c>
      <c r="Y272" s="222">
        <f t="shared" si="264"/>
        <v>0</v>
      </c>
      <c r="Z272" s="222"/>
      <c r="AA272" s="222">
        <f t="shared" ref="AA272:AA308" si="283">Z272*L272</f>
        <v>0</v>
      </c>
      <c r="AB272" s="222">
        <f t="shared" si="270"/>
        <v>0</v>
      </c>
      <c r="AC272" s="222">
        <f t="shared" si="265"/>
        <v>0</v>
      </c>
      <c r="AD272" s="222"/>
      <c r="AE272" s="222">
        <f t="shared" ref="AE272:AG308" si="284">AD272+AG272</f>
        <v>0</v>
      </c>
      <c r="AF272" s="222">
        <f t="shared" si="268"/>
        <v>0</v>
      </c>
      <c r="AG272" s="222">
        <f t="shared" si="284"/>
        <v>0</v>
      </c>
      <c r="AH272" s="222">
        <f t="shared" ref="AH272:AH308" si="285">AD272-AG272</f>
        <v>0</v>
      </c>
      <c r="AI272" s="222">
        <f t="shared" si="272"/>
        <v>0</v>
      </c>
      <c r="AJ272" s="293" t="s">
        <v>307</v>
      </c>
      <c r="AL272" s="229">
        <f t="shared" si="273"/>
        <v>0</v>
      </c>
      <c r="AM272" s="222">
        <f t="shared" ref="AM272:AM308" si="286">P272</f>
        <v>36750000</v>
      </c>
      <c r="AN272" s="292" t="str">
        <f t="shared" ref="AN272:AN308" si="287">D272</f>
        <v>2021</v>
      </c>
      <c r="AQ272" s="280">
        <v>0</v>
      </c>
      <c r="AR272" s="229">
        <f t="shared" ref="AR272:AR308" si="288">AP272*AQ272</f>
        <v>0</v>
      </c>
      <c r="AS272" s="229">
        <f t="shared" ref="AS272:AS308" si="289">AR272+AG272</f>
        <v>0</v>
      </c>
      <c r="AT272" s="229">
        <f t="shared" ref="AT272:AT308" si="290">AP272-AS272</f>
        <v>0</v>
      </c>
      <c r="AV272" s="293" t="s">
        <v>307</v>
      </c>
      <c r="AX272" s="280">
        <v>0</v>
      </c>
      <c r="AY272" s="229">
        <f t="shared" ref="AY272:AY308" si="291">AW272*AX272</f>
        <v>0</v>
      </c>
      <c r="AZ272" s="229">
        <f t="shared" ref="AZ272:AZ308" si="292">AY272+AS272</f>
        <v>0</v>
      </c>
      <c r="BA272" s="229">
        <f t="shared" ref="BA272:BA308" si="293">AW272-AZ272</f>
        <v>0</v>
      </c>
      <c r="BC272" s="293" t="s">
        <v>307</v>
      </c>
      <c r="BD272" s="229">
        <v>49000000</v>
      </c>
      <c r="BE272" s="280">
        <v>0.125</v>
      </c>
      <c r="BF272" s="229">
        <f t="shared" ref="BF272:BF308" si="294">BD272*BE272</f>
        <v>6125000</v>
      </c>
      <c r="BG272" s="229">
        <f t="shared" ref="BG272:BG308" si="295">BF272+AZ272</f>
        <v>6125000</v>
      </c>
      <c r="BH272" s="229">
        <f t="shared" ref="BH272:BH308" si="296">BD272-BG272</f>
        <v>42875000</v>
      </c>
      <c r="BJ272" s="229">
        <v>49000000</v>
      </c>
      <c r="BK272" s="280">
        <v>0.125</v>
      </c>
      <c r="BL272" s="229">
        <f t="shared" ref="BL272:BL308" si="297">BJ272*BK272</f>
        <v>6125000</v>
      </c>
      <c r="BM272" s="229">
        <f t="shared" ref="BM272:BM308" si="298">BL272+BF272</f>
        <v>12250000</v>
      </c>
      <c r="BN272" s="229">
        <f t="shared" si="269"/>
        <v>36750000</v>
      </c>
    </row>
    <row r="273" spans="1:66">
      <c r="A273" s="253"/>
      <c r="B273" s="253">
        <v>130</v>
      </c>
      <c r="C273" s="253" t="s">
        <v>442</v>
      </c>
      <c r="D273" s="293" t="s">
        <v>307</v>
      </c>
      <c r="E273" s="256">
        <v>10</v>
      </c>
      <c r="F273" s="237" t="s">
        <v>275</v>
      </c>
      <c r="G273" s="257">
        <v>80000000</v>
      </c>
      <c r="H273" s="257"/>
      <c r="I273" s="264"/>
      <c r="J273" s="257">
        <f t="shared" si="274"/>
        <v>80000000</v>
      </c>
      <c r="K273" s="257">
        <f t="shared" si="277"/>
        <v>10000000</v>
      </c>
      <c r="L273" s="263">
        <v>0.125</v>
      </c>
      <c r="M273" s="256">
        <f t="shared" si="266"/>
        <v>10000000</v>
      </c>
      <c r="N273" s="264"/>
      <c r="O273" s="257">
        <f t="shared" si="275"/>
        <v>20000000</v>
      </c>
      <c r="P273" s="256">
        <f t="shared" si="276"/>
        <v>60000000</v>
      </c>
      <c r="R273" s="222">
        <f t="shared" si="278"/>
        <v>80000000</v>
      </c>
      <c r="S273" s="222">
        <f t="shared" si="279"/>
        <v>10000000</v>
      </c>
      <c r="T273" s="222">
        <f t="shared" si="280"/>
        <v>10000000</v>
      </c>
      <c r="U273" s="222">
        <f t="shared" ref="U273:U308" si="299">R273-T273</f>
        <v>70000000</v>
      </c>
      <c r="V273" s="222"/>
      <c r="W273" s="222">
        <f t="shared" si="281"/>
        <v>0</v>
      </c>
      <c r="X273" s="222">
        <f t="shared" si="282"/>
        <v>0</v>
      </c>
      <c r="Y273" s="222">
        <f t="shared" ref="Y273:Y308" si="300">V273-X273</f>
        <v>0</v>
      </c>
      <c r="Z273" s="222"/>
      <c r="AA273" s="222">
        <f t="shared" si="283"/>
        <v>0</v>
      </c>
      <c r="AB273" s="222">
        <f t="shared" si="270"/>
        <v>0</v>
      </c>
      <c r="AC273" s="222">
        <f t="shared" ref="AC273:AC308" si="301">Z273-AB273</f>
        <v>0</v>
      </c>
      <c r="AD273" s="222"/>
      <c r="AE273" s="222">
        <f t="shared" si="284"/>
        <v>0</v>
      </c>
      <c r="AF273" s="222">
        <f t="shared" si="268"/>
        <v>0</v>
      </c>
      <c r="AG273" s="222">
        <f t="shared" si="284"/>
        <v>0</v>
      </c>
      <c r="AH273" s="222">
        <f t="shared" si="285"/>
        <v>0</v>
      </c>
      <c r="AI273" s="222">
        <f t="shared" si="272"/>
        <v>0</v>
      </c>
      <c r="AJ273" s="293" t="s">
        <v>307</v>
      </c>
      <c r="AL273" s="229">
        <f t="shared" si="273"/>
        <v>0</v>
      </c>
      <c r="AM273" s="222">
        <f t="shared" si="286"/>
        <v>60000000</v>
      </c>
      <c r="AN273" s="292" t="str">
        <f t="shared" si="287"/>
        <v>2021</v>
      </c>
      <c r="AQ273" s="280">
        <v>0</v>
      </c>
      <c r="AR273" s="229">
        <f t="shared" si="288"/>
        <v>0</v>
      </c>
      <c r="AS273" s="229">
        <f t="shared" si="289"/>
        <v>0</v>
      </c>
      <c r="AT273" s="229">
        <f t="shared" si="290"/>
        <v>0</v>
      </c>
      <c r="AV273" s="293" t="s">
        <v>307</v>
      </c>
      <c r="AX273" s="280">
        <v>0</v>
      </c>
      <c r="AY273" s="229">
        <f t="shared" si="291"/>
        <v>0</v>
      </c>
      <c r="AZ273" s="229">
        <f t="shared" si="292"/>
        <v>0</v>
      </c>
      <c r="BA273" s="229">
        <f t="shared" si="293"/>
        <v>0</v>
      </c>
      <c r="BC273" s="293" t="s">
        <v>307</v>
      </c>
      <c r="BD273" s="229">
        <v>80000000</v>
      </c>
      <c r="BE273" s="280">
        <v>0.125</v>
      </c>
      <c r="BF273" s="229">
        <f t="shared" si="294"/>
        <v>10000000</v>
      </c>
      <c r="BG273" s="229">
        <f t="shared" si="295"/>
        <v>10000000</v>
      </c>
      <c r="BH273" s="229">
        <f t="shared" si="296"/>
        <v>70000000</v>
      </c>
      <c r="BJ273" s="229">
        <v>80000000</v>
      </c>
      <c r="BK273" s="280">
        <v>0.125</v>
      </c>
      <c r="BL273" s="229">
        <f t="shared" si="297"/>
        <v>10000000</v>
      </c>
      <c r="BM273" s="229">
        <f t="shared" si="298"/>
        <v>20000000</v>
      </c>
      <c r="BN273" s="229">
        <f t="shared" si="269"/>
        <v>60000000</v>
      </c>
    </row>
    <row r="274" spans="1:66">
      <c r="A274" s="253"/>
      <c r="B274" s="253">
        <v>131</v>
      </c>
      <c r="C274" s="253" t="s">
        <v>443</v>
      </c>
      <c r="D274" s="293" t="s">
        <v>307</v>
      </c>
      <c r="E274" s="256">
        <v>20</v>
      </c>
      <c r="F274" s="237" t="s">
        <v>275</v>
      </c>
      <c r="G274" s="257">
        <v>10000000</v>
      </c>
      <c r="H274" s="257"/>
      <c r="I274" s="264"/>
      <c r="J274" s="257">
        <f t="shared" si="274"/>
        <v>10000000</v>
      </c>
      <c r="K274" s="257">
        <f t="shared" si="277"/>
        <v>1250000</v>
      </c>
      <c r="L274" s="263">
        <v>0.125</v>
      </c>
      <c r="M274" s="256">
        <f t="shared" si="266"/>
        <v>1250000</v>
      </c>
      <c r="N274" s="264"/>
      <c r="O274" s="257">
        <f t="shared" si="275"/>
        <v>2500000</v>
      </c>
      <c r="P274" s="256">
        <f t="shared" si="276"/>
        <v>7500000</v>
      </c>
      <c r="R274" s="222">
        <f t="shared" si="278"/>
        <v>10000000</v>
      </c>
      <c r="S274" s="222">
        <f t="shared" si="279"/>
        <v>1250000</v>
      </c>
      <c r="T274" s="222">
        <f t="shared" si="280"/>
        <v>1250000</v>
      </c>
      <c r="U274" s="222">
        <f t="shared" si="299"/>
        <v>8750000</v>
      </c>
      <c r="V274" s="222"/>
      <c r="W274" s="222">
        <f t="shared" si="281"/>
        <v>0</v>
      </c>
      <c r="X274" s="222">
        <f t="shared" si="282"/>
        <v>0</v>
      </c>
      <c r="Y274" s="222">
        <f t="shared" si="300"/>
        <v>0</v>
      </c>
      <c r="Z274" s="222"/>
      <c r="AA274" s="222">
        <f t="shared" si="283"/>
        <v>0</v>
      </c>
      <c r="AB274" s="222">
        <f t="shared" si="270"/>
        <v>0</v>
      </c>
      <c r="AC274" s="222">
        <f t="shared" si="301"/>
        <v>0</v>
      </c>
      <c r="AD274" s="222"/>
      <c r="AE274" s="222">
        <f t="shared" si="284"/>
        <v>0</v>
      </c>
      <c r="AF274" s="222">
        <f t="shared" si="268"/>
        <v>0</v>
      </c>
      <c r="AG274" s="222">
        <f t="shared" si="284"/>
        <v>0</v>
      </c>
      <c r="AH274" s="222">
        <f t="shared" si="285"/>
        <v>0</v>
      </c>
      <c r="AI274" s="222">
        <f t="shared" si="272"/>
        <v>0</v>
      </c>
      <c r="AJ274" s="293" t="s">
        <v>307</v>
      </c>
      <c r="AL274" s="229">
        <f t="shared" si="273"/>
        <v>0</v>
      </c>
      <c r="AM274" s="222">
        <f t="shared" si="286"/>
        <v>7500000</v>
      </c>
      <c r="AN274" s="292" t="str">
        <f t="shared" si="287"/>
        <v>2021</v>
      </c>
      <c r="AQ274" s="280">
        <v>0</v>
      </c>
      <c r="AR274" s="229">
        <f t="shared" si="288"/>
        <v>0</v>
      </c>
      <c r="AS274" s="229">
        <f t="shared" si="289"/>
        <v>0</v>
      </c>
      <c r="AT274" s="229">
        <f t="shared" si="290"/>
        <v>0</v>
      </c>
      <c r="AV274" s="293" t="s">
        <v>307</v>
      </c>
      <c r="AX274" s="280">
        <v>0</v>
      </c>
      <c r="AY274" s="229">
        <f t="shared" si="291"/>
        <v>0</v>
      </c>
      <c r="AZ274" s="229">
        <f t="shared" si="292"/>
        <v>0</v>
      </c>
      <c r="BA274" s="229">
        <f t="shared" si="293"/>
        <v>0</v>
      </c>
      <c r="BC274" s="293" t="s">
        <v>307</v>
      </c>
      <c r="BD274" s="229">
        <v>10000000</v>
      </c>
      <c r="BE274" s="280">
        <v>0.25</v>
      </c>
      <c r="BF274" s="229">
        <f t="shared" si="294"/>
        <v>2500000</v>
      </c>
      <c r="BG274" s="229">
        <f t="shared" si="295"/>
        <v>2500000</v>
      </c>
      <c r="BH274" s="229">
        <f t="shared" si="296"/>
        <v>7500000</v>
      </c>
      <c r="BJ274" s="229">
        <v>10000000</v>
      </c>
      <c r="BK274" s="280">
        <v>0.25</v>
      </c>
      <c r="BL274" s="229">
        <f t="shared" si="297"/>
        <v>2500000</v>
      </c>
      <c r="BM274" s="229">
        <f t="shared" si="298"/>
        <v>5000000</v>
      </c>
      <c r="BN274" s="229">
        <f t="shared" si="269"/>
        <v>5000000</v>
      </c>
    </row>
    <row r="275" spans="1:66">
      <c r="A275" s="253"/>
      <c r="B275" s="253">
        <v>132</v>
      </c>
      <c r="C275" s="253" t="s">
        <v>444</v>
      </c>
      <c r="D275" s="293" t="s">
        <v>307</v>
      </c>
      <c r="E275" s="256">
        <v>30</v>
      </c>
      <c r="F275" s="237" t="s">
        <v>275</v>
      </c>
      <c r="G275" s="257">
        <v>30000000</v>
      </c>
      <c r="H275" s="257"/>
      <c r="I275" s="264"/>
      <c r="J275" s="257">
        <f t="shared" si="274"/>
        <v>30000000</v>
      </c>
      <c r="K275" s="257">
        <f t="shared" si="277"/>
        <v>3750000</v>
      </c>
      <c r="L275" s="263">
        <v>0.125</v>
      </c>
      <c r="M275" s="256">
        <f t="shared" si="266"/>
        <v>3750000</v>
      </c>
      <c r="N275" s="264"/>
      <c r="O275" s="257">
        <f t="shared" si="275"/>
        <v>7500000</v>
      </c>
      <c r="P275" s="256">
        <f t="shared" si="276"/>
        <v>22500000</v>
      </c>
      <c r="R275" s="222">
        <f t="shared" si="278"/>
        <v>30000000</v>
      </c>
      <c r="S275" s="222">
        <f t="shared" si="279"/>
        <v>3750000</v>
      </c>
      <c r="T275" s="222">
        <f t="shared" si="280"/>
        <v>3750000</v>
      </c>
      <c r="U275" s="222">
        <f t="shared" si="299"/>
        <v>26250000</v>
      </c>
      <c r="V275" s="222"/>
      <c r="W275" s="222">
        <f t="shared" si="281"/>
        <v>0</v>
      </c>
      <c r="X275" s="222">
        <f t="shared" si="282"/>
        <v>0</v>
      </c>
      <c r="Y275" s="222">
        <f t="shared" si="300"/>
        <v>0</v>
      </c>
      <c r="Z275" s="222"/>
      <c r="AA275" s="222">
        <f t="shared" si="283"/>
        <v>0</v>
      </c>
      <c r="AB275" s="222">
        <f t="shared" si="270"/>
        <v>0</v>
      </c>
      <c r="AC275" s="222">
        <f t="shared" si="301"/>
        <v>0</v>
      </c>
      <c r="AD275" s="222"/>
      <c r="AE275" s="222">
        <f t="shared" si="284"/>
        <v>0</v>
      </c>
      <c r="AF275" s="222">
        <f t="shared" si="268"/>
        <v>0</v>
      </c>
      <c r="AG275" s="222">
        <f t="shared" si="284"/>
        <v>0</v>
      </c>
      <c r="AH275" s="222">
        <f t="shared" si="285"/>
        <v>0</v>
      </c>
      <c r="AI275" s="222">
        <f t="shared" si="272"/>
        <v>0</v>
      </c>
      <c r="AJ275" s="293" t="s">
        <v>307</v>
      </c>
      <c r="AL275" s="229">
        <f t="shared" si="273"/>
        <v>0</v>
      </c>
      <c r="AM275" s="222">
        <f t="shared" si="286"/>
        <v>22500000</v>
      </c>
      <c r="AN275" s="292" t="str">
        <f t="shared" si="287"/>
        <v>2021</v>
      </c>
      <c r="AQ275" s="280">
        <v>0</v>
      </c>
      <c r="AR275" s="229">
        <f t="shared" si="288"/>
        <v>0</v>
      </c>
      <c r="AS275" s="229">
        <f t="shared" si="289"/>
        <v>0</v>
      </c>
      <c r="AT275" s="229">
        <f t="shared" si="290"/>
        <v>0</v>
      </c>
      <c r="AV275" s="293" t="s">
        <v>307</v>
      </c>
      <c r="AX275" s="280">
        <v>0</v>
      </c>
      <c r="AY275" s="229">
        <f t="shared" si="291"/>
        <v>0</v>
      </c>
      <c r="AZ275" s="229">
        <f t="shared" si="292"/>
        <v>0</v>
      </c>
      <c r="BA275" s="229">
        <f t="shared" si="293"/>
        <v>0</v>
      </c>
      <c r="BC275" s="293" t="s">
        <v>307</v>
      </c>
      <c r="BD275" s="229">
        <v>30000000</v>
      </c>
      <c r="BE275" s="280">
        <v>0.25</v>
      </c>
      <c r="BF275" s="229">
        <f t="shared" si="294"/>
        <v>7500000</v>
      </c>
      <c r="BG275" s="229">
        <f t="shared" si="295"/>
        <v>7500000</v>
      </c>
      <c r="BH275" s="229">
        <f t="shared" si="296"/>
        <v>22500000</v>
      </c>
      <c r="BJ275" s="229">
        <v>30000000</v>
      </c>
      <c r="BK275" s="280">
        <v>0.25</v>
      </c>
      <c r="BL275" s="229">
        <f t="shared" si="297"/>
        <v>7500000</v>
      </c>
      <c r="BM275" s="229">
        <f t="shared" si="298"/>
        <v>15000000</v>
      </c>
      <c r="BN275" s="229">
        <f t="shared" si="269"/>
        <v>15000000</v>
      </c>
    </row>
    <row r="276" spans="1:66">
      <c r="A276" s="253"/>
      <c r="B276" s="253">
        <v>133</v>
      </c>
      <c r="C276" s="253" t="s">
        <v>445</v>
      </c>
      <c r="D276" s="293" t="s">
        <v>307</v>
      </c>
      <c r="E276" s="256">
        <v>1</v>
      </c>
      <c r="F276" s="237" t="s">
        <v>275</v>
      </c>
      <c r="G276" s="257">
        <v>25000000</v>
      </c>
      <c r="H276" s="257"/>
      <c r="I276" s="264"/>
      <c r="J276" s="257">
        <f t="shared" si="274"/>
        <v>25000000</v>
      </c>
      <c r="K276" s="257">
        <f t="shared" si="277"/>
        <v>3125000</v>
      </c>
      <c r="L276" s="263">
        <v>0.125</v>
      </c>
      <c r="M276" s="256">
        <f t="shared" si="266"/>
        <v>3125000</v>
      </c>
      <c r="N276" s="264"/>
      <c r="O276" s="257">
        <f t="shared" si="275"/>
        <v>6250000</v>
      </c>
      <c r="P276" s="256">
        <f t="shared" si="276"/>
        <v>18750000</v>
      </c>
      <c r="R276" s="222">
        <f t="shared" si="278"/>
        <v>25000000</v>
      </c>
      <c r="S276" s="222">
        <f t="shared" si="279"/>
        <v>3125000</v>
      </c>
      <c r="T276" s="222">
        <f t="shared" si="280"/>
        <v>3125000</v>
      </c>
      <c r="U276" s="222">
        <f t="shared" si="299"/>
        <v>21875000</v>
      </c>
      <c r="V276" s="222"/>
      <c r="W276" s="222">
        <f t="shared" si="281"/>
        <v>0</v>
      </c>
      <c r="X276" s="222">
        <f t="shared" si="282"/>
        <v>0</v>
      </c>
      <c r="Y276" s="222">
        <f t="shared" si="300"/>
        <v>0</v>
      </c>
      <c r="Z276" s="222"/>
      <c r="AA276" s="222">
        <f t="shared" si="283"/>
        <v>0</v>
      </c>
      <c r="AB276" s="222">
        <f t="shared" si="270"/>
        <v>0</v>
      </c>
      <c r="AC276" s="222">
        <f t="shared" si="301"/>
        <v>0</v>
      </c>
      <c r="AD276" s="222"/>
      <c r="AE276" s="222">
        <f t="shared" si="284"/>
        <v>0</v>
      </c>
      <c r="AF276" s="222">
        <f t="shared" si="268"/>
        <v>0</v>
      </c>
      <c r="AG276" s="222">
        <f t="shared" si="284"/>
        <v>0</v>
      </c>
      <c r="AH276" s="222">
        <f t="shared" si="285"/>
        <v>0</v>
      </c>
      <c r="AI276" s="222">
        <f t="shared" si="272"/>
        <v>0</v>
      </c>
      <c r="AJ276" s="293" t="s">
        <v>307</v>
      </c>
      <c r="AL276" s="229">
        <f t="shared" si="273"/>
        <v>0</v>
      </c>
      <c r="AM276" s="222">
        <f t="shared" si="286"/>
        <v>18750000</v>
      </c>
      <c r="AN276" s="292" t="str">
        <f t="shared" si="287"/>
        <v>2021</v>
      </c>
      <c r="AQ276" s="280">
        <v>0</v>
      </c>
      <c r="AR276" s="229">
        <f t="shared" si="288"/>
        <v>0</v>
      </c>
      <c r="AS276" s="229">
        <f t="shared" si="289"/>
        <v>0</v>
      </c>
      <c r="AT276" s="229">
        <f t="shared" si="290"/>
        <v>0</v>
      </c>
      <c r="AV276" s="293" t="s">
        <v>307</v>
      </c>
      <c r="AX276" s="280">
        <v>0</v>
      </c>
      <c r="AY276" s="229">
        <f t="shared" si="291"/>
        <v>0</v>
      </c>
      <c r="AZ276" s="229">
        <f t="shared" si="292"/>
        <v>0</v>
      </c>
      <c r="BA276" s="229">
        <f t="shared" si="293"/>
        <v>0</v>
      </c>
      <c r="BC276" s="293" t="s">
        <v>307</v>
      </c>
      <c r="BD276" s="229">
        <v>25000000</v>
      </c>
      <c r="BE276" s="280">
        <v>0.25</v>
      </c>
      <c r="BF276" s="229">
        <f t="shared" si="294"/>
        <v>6250000</v>
      </c>
      <c r="BG276" s="229">
        <f t="shared" si="295"/>
        <v>6250000</v>
      </c>
      <c r="BH276" s="229">
        <f t="shared" si="296"/>
        <v>18750000</v>
      </c>
      <c r="BJ276" s="229">
        <v>25000000</v>
      </c>
      <c r="BK276" s="280">
        <v>0.25</v>
      </c>
      <c r="BL276" s="229">
        <f t="shared" si="297"/>
        <v>6250000</v>
      </c>
      <c r="BM276" s="229">
        <f t="shared" si="298"/>
        <v>12500000</v>
      </c>
      <c r="BN276" s="229">
        <f t="shared" si="269"/>
        <v>12500000</v>
      </c>
    </row>
    <row r="277" spans="1:66">
      <c r="A277" s="253"/>
      <c r="B277" s="253">
        <v>134</v>
      </c>
      <c r="C277" s="253" t="s">
        <v>446</v>
      </c>
      <c r="D277" s="293" t="s">
        <v>307</v>
      </c>
      <c r="E277" s="256">
        <v>3</v>
      </c>
      <c r="F277" s="237" t="s">
        <v>275</v>
      </c>
      <c r="G277" s="257">
        <v>15000000</v>
      </c>
      <c r="H277" s="257"/>
      <c r="I277" s="264"/>
      <c r="J277" s="257">
        <f t="shared" si="274"/>
        <v>15000000</v>
      </c>
      <c r="K277" s="257">
        <f t="shared" si="277"/>
        <v>1875000</v>
      </c>
      <c r="L277" s="263">
        <v>0.125</v>
      </c>
      <c r="M277" s="256">
        <f t="shared" si="266"/>
        <v>1875000</v>
      </c>
      <c r="N277" s="264"/>
      <c r="O277" s="257">
        <f t="shared" si="275"/>
        <v>3750000</v>
      </c>
      <c r="P277" s="256">
        <f t="shared" si="276"/>
        <v>11250000</v>
      </c>
      <c r="R277" s="222">
        <f t="shared" si="278"/>
        <v>15000000</v>
      </c>
      <c r="S277" s="222">
        <f t="shared" si="279"/>
        <v>1875000</v>
      </c>
      <c r="T277" s="222">
        <f t="shared" si="280"/>
        <v>1875000</v>
      </c>
      <c r="U277" s="222">
        <f t="shared" si="299"/>
        <v>13125000</v>
      </c>
      <c r="V277" s="222"/>
      <c r="W277" s="222">
        <f t="shared" si="281"/>
        <v>0</v>
      </c>
      <c r="X277" s="222">
        <f t="shared" si="282"/>
        <v>0</v>
      </c>
      <c r="Y277" s="222">
        <f t="shared" si="300"/>
        <v>0</v>
      </c>
      <c r="Z277" s="222"/>
      <c r="AA277" s="222">
        <f t="shared" si="283"/>
        <v>0</v>
      </c>
      <c r="AB277" s="222">
        <f t="shared" si="270"/>
        <v>0</v>
      </c>
      <c r="AC277" s="222">
        <f t="shared" si="301"/>
        <v>0</v>
      </c>
      <c r="AD277" s="222"/>
      <c r="AE277" s="222">
        <f t="shared" si="284"/>
        <v>0</v>
      </c>
      <c r="AF277" s="222">
        <f t="shared" si="268"/>
        <v>0</v>
      </c>
      <c r="AG277" s="222">
        <f t="shared" si="284"/>
        <v>0</v>
      </c>
      <c r="AH277" s="222">
        <f t="shared" si="285"/>
        <v>0</v>
      </c>
      <c r="AI277" s="222">
        <f t="shared" si="272"/>
        <v>0</v>
      </c>
      <c r="AJ277" s="293" t="s">
        <v>307</v>
      </c>
      <c r="AL277" s="229">
        <f t="shared" si="273"/>
        <v>0</v>
      </c>
      <c r="AM277" s="222">
        <f t="shared" si="286"/>
        <v>11250000</v>
      </c>
      <c r="AN277" s="292" t="str">
        <f t="shared" si="287"/>
        <v>2021</v>
      </c>
      <c r="AQ277" s="280">
        <v>0</v>
      </c>
      <c r="AR277" s="229">
        <f t="shared" si="288"/>
        <v>0</v>
      </c>
      <c r="AS277" s="229">
        <f t="shared" si="289"/>
        <v>0</v>
      </c>
      <c r="AT277" s="229">
        <f t="shared" si="290"/>
        <v>0</v>
      </c>
      <c r="AV277" s="293" t="s">
        <v>307</v>
      </c>
      <c r="AX277" s="280">
        <v>0</v>
      </c>
      <c r="AY277" s="229">
        <f t="shared" si="291"/>
        <v>0</v>
      </c>
      <c r="AZ277" s="229">
        <f t="shared" si="292"/>
        <v>0</v>
      </c>
      <c r="BA277" s="229">
        <f t="shared" si="293"/>
        <v>0</v>
      </c>
      <c r="BC277" s="293" t="s">
        <v>307</v>
      </c>
      <c r="BD277" s="229">
        <v>15000000</v>
      </c>
      <c r="BE277" s="280">
        <v>0.25</v>
      </c>
      <c r="BF277" s="229">
        <f t="shared" si="294"/>
        <v>3750000</v>
      </c>
      <c r="BG277" s="229">
        <f t="shared" si="295"/>
        <v>3750000</v>
      </c>
      <c r="BH277" s="229">
        <f t="shared" si="296"/>
        <v>11250000</v>
      </c>
      <c r="BJ277" s="229">
        <v>15000000</v>
      </c>
      <c r="BK277" s="280">
        <v>0.25</v>
      </c>
      <c r="BL277" s="229">
        <f t="shared" si="297"/>
        <v>3750000</v>
      </c>
      <c r="BM277" s="229">
        <f t="shared" si="298"/>
        <v>7500000</v>
      </c>
      <c r="BN277" s="229">
        <f t="shared" si="269"/>
        <v>7500000</v>
      </c>
    </row>
    <row r="278" spans="1:66">
      <c r="A278" s="253"/>
      <c r="B278" s="253">
        <v>135</v>
      </c>
      <c r="C278" s="253" t="s">
        <v>447</v>
      </c>
      <c r="D278" s="293" t="s">
        <v>307</v>
      </c>
      <c r="E278" s="256">
        <v>3</v>
      </c>
      <c r="F278" s="237" t="s">
        <v>275</v>
      </c>
      <c r="G278" s="257">
        <v>31198800</v>
      </c>
      <c r="H278" s="257"/>
      <c r="I278" s="264"/>
      <c r="J278" s="257">
        <f t="shared" si="274"/>
        <v>31198800</v>
      </c>
      <c r="K278" s="257">
        <f t="shared" si="277"/>
        <v>3899850</v>
      </c>
      <c r="L278" s="263">
        <v>0.125</v>
      </c>
      <c r="M278" s="256">
        <f t="shared" si="266"/>
        <v>3899850</v>
      </c>
      <c r="N278" s="264"/>
      <c r="O278" s="257">
        <f t="shared" si="275"/>
        <v>7799700</v>
      </c>
      <c r="P278" s="256">
        <f t="shared" si="276"/>
        <v>23399100</v>
      </c>
      <c r="R278" s="222">
        <f t="shared" si="278"/>
        <v>31198800</v>
      </c>
      <c r="S278" s="222">
        <f t="shared" si="279"/>
        <v>3899850</v>
      </c>
      <c r="T278" s="222">
        <f t="shared" si="280"/>
        <v>3899850</v>
      </c>
      <c r="U278" s="222">
        <f t="shared" si="299"/>
        <v>27298950</v>
      </c>
      <c r="V278" s="222"/>
      <c r="W278" s="222">
        <f t="shared" si="281"/>
        <v>0</v>
      </c>
      <c r="X278" s="222">
        <f t="shared" si="282"/>
        <v>0</v>
      </c>
      <c r="Y278" s="222">
        <f t="shared" si="300"/>
        <v>0</v>
      </c>
      <c r="Z278" s="222"/>
      <c r="AA278" s="222">
        <f t="shared" si="283"/>
        <v>0</v>
      </c>
      <c r="AB278" s="222">
        <f t="shared" si="270"/>
        <v>0</v>
      </c>
      <c r="AC278" s="222">
        <f t="shared" si="301"/>
        <v>0</v>
      </c>
      <c r="AD278" s="222"/>
      <c r="AE278" s="222">
        <f t="shared" si="284"/>
        <v>0</v>
      </c>
      <c r="AF278" s="222">
        <f t="shared" si="268"/>
        <v>0</v>
      </c>
      <c r="AG278" s="222">
        <f t="shared" si="284"/>
        <v>0</v>
      </c>
      <c r="AH278" s="222">
        <f t="shared" si="285"/>
        <v>0</v>
      </c>
      <c r="AI278" s="222">
        <f t="shared" si="272"/>
        <v>0</v>
      </c>
      <c r="AJ278" s="293" t="s">
        <v>307</v>
      </c>
      <c r="AL278" s="229">
        <f t="shared" si="273"/>
        <v>0</v>
      </c>
      <c r="AM278" s="222">
        <f t="shared" si="286"/>
        <v>23399100</v>
      </c>
      <c r="AN278" s="292" t="str">
        <f t="shared" si="287"/>
        <v>2021</v>
      </c>
      <c r="AQ278" s="280">
        <v>0</v>
      </c>
      <c r="AR278" s="229">
        <f t="shared" si="288"/>
        <v>0</v>
      </c>
      <c r="AS278" s="229">
        <f t="shared" si="289"/>
        <v>0</v>
      </c>
      <c r="AT278" s="229">
        <f t="shared" si="290"/>
        <v>0</v>
      </c>
      <c r="AV278" s="293" t="s">
        <v>307</v>
      </c>
      <c r="AX278" s="280">
        <v>0</v>
      </c>
      <c r="AY278" s="229">
        <f t="shared" si="291"/>
        <v>0</v>
      </c>
      <c r="AZ278" s="229">
        <f t="shared" si="292"/>
        <v>0</v>
      </c>
      <c r="BA278" s="229">
        <f t="shared" si="293"/>
        <v>0</v>
      </c>
      <c r="BC278" s="293" t="s">
        <v>307</v>
      </c>
      <c r="BD278" s="229">
        <v>31198800</v>
      </c>
      <c r="BE278" s="280">
        <v>0.25</v>
      </c>
      <c r="BF278" s="229">
        <f t="shared" si="294"/>
        <v>7799700</v>
      </c>
      <c r="BG278" s="229">
        <f t="shared" si="295"/>
        <v>7799700</v>
      </c>
      <c r="BH278" s="229">
        <f t="shared" si="296"/>
        <v>23399100</v>
      </c>
      <c r="BJ278" s="229">
        <v>31198800</v>
      </c>
      <c r="BK278" s="280">
        <v>0.25</v>
      </c>
      <c r="BL278" s="229">
        <f t="shared" si="297"/>
        <v>7799700</v>
      </c>
      <c r="BM278" s="229">
        <f t="shared" si="298"/>
        <v>15599400</v>
      </c>
      <c r="BN278" s="229">
        <f t="shared" si="269"/>
        <v>15599400</v>
      </c>
    </row>
    <row r="279" spans="1:66">
      <c r="A279" s="253"/>
      <c r="B279" s="253">
        <v>136</v>
      </c>
      <c r="C279" s="253" t="s">
        <v>448</v>
      </c>
      <c r="D279" s="293" t="s">
        <v>307</v>
      </c>
      <c r="E279" s="256">
        <v>5</v>
      </c>
      <c r="F279" s="237" t="s">
        <v>275</v>
      </c>
      <c r="G279" s="257">
        <v>20000000</v>
      </c>
      <c r="H279" s="257"/>
      <c r="I279" s="264"/>
      <c r="J279" s="257">
        <f t="shared" si="274"/>
        <v>20000000</v>
      </c>
      <c r="K279" s="257">
        <f t="shared" si="277"/>
        <v>2500000</v>
      </c>
      <c r="L279" s="263">
        <v>0.125</v>
      </c>
      <c r="M279" s="256">
        <f t="shared" si="266"/>
        <v>2500000</v>
      </c>
      <c r="N279" s="264"/>
      <c r="O279" s="257">
        <f t="shared" si="275"/>
        <v>5000000</v>
      </c>
      <c r="P279" s="256">
        <f t="shared" si="276"/>
        <v>15000000</v>
      </c>
      <c r="R279" s="222">
        <f t="shared" si="278"/>
        <v>20000000</v>
      </c>
      <c r="S279" s="222">
        <f t="shared" si="279"/>
        <v>2500000</v>
      </c>
      <c r="T279" s="222">
        <f t="shared" si="280"/>
        <v>2500000</v>
      </c>
      <c r="U279" s="222">
        <f t="shared" si="299"/>
        <v>17500000</v>
      </c>
      <c r="V279" s="222"/>
      <c r="W279" s="222">
        <f t="shared" si="281"/>
        <v>0</v>
      </c>
      <c r="X279" s="222">
        <f t="shared" si="282"/>
        <v>0</v>
      </c>
      <c r="Y279" s="222">
        <f t="shared" si="300"/>
        <v>0</v>
      </c>
      <c r="Z279" s="222"/>
      <c r="AA279" s="222">
        <f t="shared" si="283"/>
        <v>0</v>
      </c>
      <c r="AB279" s="222">
        <f t="shared" si="270"/>
        <v>0</v>
      </c>
      <c r="AC279" s="222">
        <f t="shared" si="301"/>
        <v>0</v>
      </c>
      <c r="AD279" s="222"/>
      <c r="AE279" s="222">
        <f t="shared" si="284"/>
        <v>0</v>
      </c>
      <c r="AF279" s="222">
        <f t="shared" si="268"/>
        <v>0</v>
      </c>
      <c r="AG279" s="222">
        <f t="shared" si="284"/>
        <v>0</v>
      </c>
      <c r="AH279" s="222">
        <f t="shared" si="285"/>
        <v>0</v>
      </c>
      <c r="AI279" s="222">
        <f t="shared" si="272"/>
        <v>0</v>
      </c>
      <c r="AJ279" s="293" t="s">
        <v>307</v>
      </c>
      <c r="AL279" s="229">
        <f t="shared" si="273"/>
        <v>0</v>
      </c>
      <c r="AM279" s="222">
        <f t="shared" si="286"/>
        <v>15000000</v>
      </c>
      <c r="AN279" s="292" t="str">
        <f t="shared" si="287"/>
        <v>2021</v>
      </c>
      <c r="AQ279" s="280">
        <v>0</v>
      </c>
      <c r="AR279" s="229">
        <f t="shared" si="288"/>
        <v>0</v>
      </c>
      <c r="AS279" s="229">
        <f t="shared" si="289"/>
        <v>0</v>
      </c>
      <c r="AT279" s="229">
        <f t="shared" si="290"/>
        <v>0</v>
      </c>
      <c r="AV279" s="293" t="s">
        <v>307</v>
      </c>
      <c r="AX279" s="280">
        <v>0</v>
      </c>
      <c r="AY279" s="229">
        <f t="shared" si="291"/>
        <v>0</v>
      </c>
      <c r="AZ279" s="229">
        <f t="shared" si="292"/>
        <v>0</v>
      </c>
      <c r="BA279" s="229">
        <f t="shared" si="293"/>
        <v>0</v>
      </c>
      <c r="BC279" s="293" t="s">
        <v>307</v>
      </c>
      <c r="BD279" s="229">
        <v>20000000</v>
      </c>
      <c r="BE279" s="280">
        <v>0.25</v>
      </c>
      <c r="BF279" s="229">
        <f t="shared" si="294"/>
        <v>5000000</v>
      </c>
      <c r="BG279" s="229">
        <f t="shared" si="295"/>
        <v>5000000</v>
      </c>
      <c r="BH279" s="229">
        <f t="shared" si="296"/>
        <v>15000000</v>
      </c>
      <c r="BJ279" s="229">
        <v>20000000</v>
      </c>
      <c r="BK279" s="280">
        <v>0.25</v>
      </c>
      <c r="BL279" s="229">
        <f t="shared" si="297"/>
        <v>5000000</v>
      </c>
      <c r="BM279" s="229">
        <f t="shared" si="298"/>
        <v>10000000</v>
      </c>
      <c r="BN279" s="229">
        <f t="shared" si="269"/>
        <v>10000000</v>
      </c>
    </row>
    <row r="280" spans="1:66">
      <c r="A280" s="253"/>
      <c r="B280" s="253">
        <v>137</v>
      </c>
      <c r="C280" s="253" t="s">
        <v>405</v>
      </c>
      <c r="D280" s="293" t="s">
        <v>307</v>
      </c>
      <c r="E280" s="256">
        <v>5</v>
      </c>
      <c r="F280" s="237" t="s">
        <v>275</v>
      </c>
      <c r="G280" s="257">
        <v>112500000</v>
      </c>
      <c r="H280" s="257"/>
      <c r="I280" s="264"/>
      <c r="J280" s="257">
        <f t="shared" si="274"/>
        <v>112500000</v>
      </c>
      <c r="K280" s="257">
        <f t="shared" si="277"/>
        <v>14062500</v>
      </c>
      <c r="L280" s="263">
        <v>0.125</v>
      </c>
      <c r="M280" s="256">
        <f t="shared" si="266"/>
        <v>14062500</v>
      </c>
      <c r="N280" s="264"/>
      <c r="O280" s="257">
        <f t="shared" si="275"/>
        <v>28125000</v>
      </c>
      <c r="P280" s="256">
        <f t="shared" si="276"/>
        <v>84375000</v>
      </c>
      <c r="R280" s="222">
        <f t="shared" si="278"/>
        <v>112500000</v>
      </c>
      <c r="S280" s="222">
        <f t="shared" si="279"/>
        <v>14062500</v>
      </c>
      <c r="T280" s="222">
        <f t="shared" si="280"/>
        <v>14062500</v>
      </c>
      <c r="U280" s="222">
        <f t="shared" si="299"/>
        <v>98437500</v>
      </c>
      <c r="V280" s="222"/>
      <c r="W280" s="222">
        <f t="shared" si="281"/>
        <v>0</v>
      </c>
      <c r="X280" s="222">
        <f t="shared" si="282"/>
        <v>0</v>
      </c>
      <c r="Y280" s="222">
        <f t="shared" si="300"/>
        <v>0</v>
      </c>
      <c r="Z280" s="222"/>
      <c r="AA280" s="222">
        <f t="shared" si="283"/>
        <v>0</v>
      </c>
      <c r="AB280" s="222">
        <f t="shared" si="270"/>
        <v>0</v>
      </c>
      <c r="AC280" s="222">
        <f t="shared" si="301"/>
        <v>0</v>
      </c>
      <c r="AD280" s="222"/>
      <c r="AE280" s="222">
        <f t="shared" si="284"/>
        <v>0</v>
      </c>
      <c r="AF280" s="222">
        <f t="shared" si="268"/>
        <v>0</v>
      </c>
      <c r="AG280" s="222">
        <f t="shared" si="284"/>
        <v>0</v>
      </c>
      <c r="AH280" s="222">
        <f t="shared" si="285"/>
        <v>0</v>
      </c>
      <c r="AI280" s="222">
        <f t="shared" si="272"/>
        <v>0</v>
      </c>
      <c r="AJ280" s="293" t="s">
        <v>307</v>
      </c>
      <c r="AL280" s="229">
        <f t="shared" si="273"/>
        <v>0</v>
      </c>
      <c r="AM280" s="222">
        <f t="shared" si="286"/>
        <v>84375000</v>
      </c>
      <c r="AN280" s="292" t="str">
        <f t="shared" si="287"/>
        <v>2021</v>
      </c>
      <c r="AQ280" s="280">
        <v>0</v>
      </c>
      <c r="AR280" s="229">
        <f t="shared" si="288"/>
        <v>0</v>
      </c>
      <c r="AS280" s="229">
        <f t="shared" si="289"/>
        <v>0</v>
      </c>
      <c r="AT280" s="229">
        <f t="shared" si="290"/>
        <v>0</v>
      </c>
      <c r="AV280" s="293" t="s">
        <v>307</v>
      </c>
      <c r="AX280" s="280">
        <v>0</v>
      </c>
      <c r="AY280" s="229">
        <f t="shared" si="291"/>
        <v>0</v>
      </c>
      <c r="AZ280" s="229">
        <f t="shared" si="292"/>
        <v>0</v>
      </c>
      <c r="BA280" s="229">
        <f t="shared" si="293"/>
        <v>0</v>
      </c>
      <c r="BC280" s="293" t="s">
        <v>307</v>
      </c>
      <c r="BD280" s="229">
        <v>112500000</v>
      </c>
      <c r="BE280" s="280">
        <v>0.125</v>
      </c>
      <c r="BF280" s="229">
        <f t="shared" si="294"/>
        <v>14062500</v>
      </c>
      <c r="BG280" s="229">
        <f t="shared" si="295"/>
        <v>14062500</v>
      </c>
      <c r="BH280" s="229">
        <f t="shared" si="296"/>
        <v>98437500</v>
      </c>
      <c r="BJ280" s="229">
        <v>112500000</v>
      </c>
      <c r="BK280" s="280">
        <v>0.125</v>
      </c>
      <c r="BL280" s="229">
        <f t="shared" si="297"/>
        <v>14062500</v>
      </c>
      <c r="BM280" s="229">
        <f t="shared" si="298"/>
        <v>28125000</v>
      </c>
      <c r="BN280" s="229">
        <f t="shared" si="269"/>
        <v>84375000</v>
      </c>
    </row>
    <row r="281" spans="1:66" s="287" customFormat="1">
      <c r="A281" s="281"/>
      <c r="B281" s="281">
        <v>138</v>
      </c>
      <c r="C281" s="281" t="s">
        <v>449</v>
      </c>
      <c r="D281" s="299">
        <v>44314</v>
      </c>
      <c r="E281" s="282">
        <v>1</v>
      </c>
      <c r="F281" s="283" t="s">
        <v>275</v>
      </c>
      <c r="G281" s="282">
        <v>32570000</v>
      </c>
      <c r="H281" s="282"/>
      <c r="I281" s="284"/>
      <c r="J281" s="282">
        <f t="shared" si="274"/>
        <v>32570000</v>
      </c>
      <c r="K281" s="282">
        <f t="shared" si="277"/>
        <v>4071250</v>
      </c>
      <c r="L281" s="285">
        <v>0.125</v>
      </c>
      <c r="M281" s="282">
        <f t="shared" ref="M281:M308" si="302">J281*L281</f>
        <v>4071250</v>
      </c>
      <c r="N281" s="284"/>
      <c r="O281" s="282">
        <f t="shared" si="275"/>
        <v>8142500</v>
      </c>
      <c r="P281" s="282">
        <f t="shared" si="276"/>
        <v>24427500</v>
      </c>
      <c r="Q281" s="286"/>
      <c r="R281" s="286">
        <f t="shared" si="278"/>
        <v>32570000</v>
      </c>
      <c r="S281" s="286">
        <f t="shared" si="279"/>
        <v>4071250</v>
      </c>
      <c r="T281" s="286">
        <f t="shared" si="280"/>
        <v>4071250</v>
      </c>
      <c r="U281" s="286">
        <f t="shared" si="299"/>
        <v>28498750</v>
      </c>
      <c r="V281" s="286"/>
      <c r="W281" s="286">
        <f t="shared" si="281"/>
        <v>0</v>
      </c>
      <c r="X281" s="286">
        <f t="shared" si="282"/>
        <v>0</v>
      </c>
      <c r="Y281" s="286">
        <f t="shared" si="300"/>
        <v>0</v>
      </c>
      <c r="Z281" s="286"/>
      <c r="AA281" s="286">
        <f t="shared" si="283"/>
        <v>0</v>
      </c>
      <c r="AB281" s="286">
        <f t="shared" si="270"/>
        <v>0</v>
      </c>
      <c r="AC281" s="286">
        <f t="shared" si="301"/>
        <v>0</v>
      </c>
      <c r="AD281" s="286"/>
      <c r="AE281" s="286">
        <f t="shared" si="284"/>
        <v>0</v>
      </c>
      <c r="AF281" s="286">
        <f t="shared" si="268"/>
        <v>0</v>
      </c>
      <c r="AG281" s="286">
        <f t="shared" si="284"/>
        <v>0</v>
      </c>
      <c r="AH281" s="286">
        <f t="shared" si="285"/>
        <v>0</v>
      </c>
      <c r="AI281" s="286">
        <f t="shared" si="272"/>
        <v>0</v>
      </c>
      <c r="AJ281" s="299">
        <v>44314</v>
      </c>
      <c r="AL281" s="288">
        <f t="shared" si="273"/>
        <v>0</v>
      </c>
      <c r="AM281" s="286">
        <f t="shared" si="286"/>
        <v>24427500</v>
      </c>
      <c r="AN281" s="295">
        <f t="shared" si="287"/>
        <v>44314</v>
      </c>
      <c r="AP281" s="288"/>
      <c r="AQ281" s="289">
        <v>0</v>
      </c>
      <c r="AR281" s="288">
        <f t="shared" si="288"/>
        <v>0</v>
      </c>
      <c r="AS281" s="288">
        <f t="shared" si="289"/>
        <v>0</v>
      </c>
      <c r="AT281" s="288">
        <f t="shared" si="290"/>
        <v>0</v>
      </c>
      <c r="AV281" s="299">
        <v>44314</v>
      </c>
      <c r="AW281" s="288"/>
      <c r="AX281" s="289">
        <v>0</v>
      </c>
      <c r="AY281" s="288">
        <f t="shared" si="291"/>
        <v>0</v>
      </c>
      <c r="AZ281" s="229">
        <f t="shared" si="292"/>
        <v>0</v>
      </c>
      <c r="BA281" s="288">
        <f t="shared" si="293"/>
        <v>0</v>
      </c>
      <c r="BB281" s="288"/>
      <c r="BC281" s="299">
        <v>44314</v>
      </c>
      <c r="BD281" s="288">
        <v>32570000</v>
      </c>
      <c r="BE281" s="289">
        <v>0.25</v>
      </c>
      <c r="BF281" s="288">
        <f t="shared" si="294"/>
        <v>8142500</v>
      </c>
      <c r="BG281" s="229">
        <f t="shared" si="295"/>
        <v>8142500</v>
      </c>
      <c r="BH281" s="288">
        <f t="shared" si="296"/>
        <v>24427500</v>
      </c>
      <c r="BJ281" s="229">
        <v>32570000</v>
      </c>
      <c r="BK281" s="289">
        <v>0.25</v>
      </c>
      <c r="BL281" s="288">
        <f t="shared" si="297"/>
        <v>8142500</v>
      </c>
      <c r="BM281" s="229">
        <f t="shared" si="298"/>
        <v>16285000</v>
      </c>
      <c r="BN281" s="288">
        <f t="shared" si="269"/>
        <v>16285000</v>
      </c>
    </row>
    <row r="282" spans="1:66">
      <c r="A282" s="253"/>
      <c r="B282" s="253">
        <v>139</v>
      </c>
      <c r="C282" s="253" t="s">
        <v>405</v>
      </c>
      <c r="D282" s="298">
        <v>44741</v>
      </c>
      <c r="E282" s="256"/>
      <c r="F282" s="237" t="s">
        <v>275</v>
      </c>
      <c r="G282" s="257"/>
      <c r="H282" s="257">
        <v>225000000</v>
      </c>
      <c r="I282" s="264"/>
      <c r="J282" s="257">
        <f t="shared" si="274"/>
        <v>225000000</v>
      </c>
      <c r="K282" s="257">
        <f t="shared" si="277"/>
        <v>0</v>
      </c>
      <c r="L282" s="263">
        <v>0.125</v>
      </c>
      <c r="M282" s="256">
        <f t="shared" si="302"/>
        <v>28125000</v>
      </c>
      <c r="N282" s="264"/>
      <c r="O282" s="257">
        <f t="shared" si="275"/>
        <v>28125000</v>
      </c>
      <c r="P282" s="256">
        <f t="shared" si="276"/>
        <v>196875000</v>
      </c>
      <c r="R282" s="222">
        <f t="shared" si="278"/>
        <v>0</v>
      </c>
      <c r="S282" s="222">
        <f t="shared" si="279"/>
        <v>0</v>
      </c>
      <c r="T282" s="222">
        <f t="shared" si="280"/>
        <v>0</v>
      </c>
      <c r="U282" s="222">
        <f t="shared" si="299"/>
        <v>0</v>
      </c>
      <c r="V282" s="222">
        <f t="shared" ref="V282:V308" si="303">G282</f>
        <v>0</v>
      </c>
      <c r="W282" s="222">
        <f t="shared" si="281"/>
        <v>0</v>
      </c>
      <c r="X282" s="222">
        <f t="shared" si="282"/>
        <v>0</v>
      </c>
      <c r="Y282" s="222">
        <f t="shared" si="300"/>
        <v>0</v>
      </c>
      <c r="Z282" s="222">
        <f t="shared" ref="Z282:Z308" si="304">G282</f>
        <v>0</v>
      </c>
      <c r="AA282" s="222">
        <f t="shared" si="283"/>
        <v>0</v>
      </c>
      <c r="AB282" s="222">
        <f t="shared" si="270"/>
        <v>0</v>
      </c>
      <c r="AC282" s="222">
        <f t="shared" si="301"/>
        <v>0</v>
      </c>
      <c r="AD282" s="222">
        <f t="shared" ref="AD282:AD308" si="305">N282</f>
        <v>0</v>
      </c>
      <c r="AE282" s="222">
        <f t="shared" si="284"/>
        <v>0</v>
      </c>
      <c r="AF282" s="222">
        <f t="shared" si="268"/>
        <v>0</v>
      </c>
      <c r="AG282" s="222">
        <f t="shared" si="284"/>
        <v>0</v>
      </c>
      <c r="AH282" s="222">
        <f t="shared" si="285"/>
        <v>0</v>
      </c>
      <c r="AI282" s="222">
        <f t="shared" si="272"/>
        <v>0</v>
      </c>
      <c r="AJ282" s="298">
        <v>44741</v>
      </c>
      <c r="AL282" s="229">
        <f t="shared" si="273"/>
        <v>0</v>
      </c>
      <c r="AM282" s="222">
        <f t="shared" si="286"/>
        <v>196875000</v>
      </c>
      <c r="AN282" s="292">
        <f t="shared" si="287"/>
        <v>44741</v>
      </c>
      <c r="AP282" s="229">
        <v>0</v>
      </c>
      <c r="AQ282" s="280">
        <v>0</v>
      </c>
      <c r="AR282" s="229">
        <f t="shared" si="288"/>
        <v>0</v>
      </c>
      <c r="AS282" s="229">
        <f t="shared" si="289"/>
        <v>0</v>
      </c>
      <c r="AT282" s="229">
        <f t="shared" si="290"/>
        <v>0</v>
      </c>
      <c r="AV282" s="298">
        <v>44741</v>
      </c>
      <c r="AW282" s="229">
        <v>0</v>
      </c>
      <c r="AX282" s="280">
        <v>0</v>
      </c>
      <c r="AY282" s="229">
        <f t="shared" si="291"/>
        <v>0</v>
      </c>
      <c r="AZ282" s="229">
        <f t="shared" si="292"/>
        <v>0</v>
      </c>
      <c r="BA282" s="229">
        <f t="shared" si="293"/>
        <v>0</v>
      </c>
      <c r="BC282" s="298">
        <v>44741</v>
      </c>
      <c r="BD282" s="229">
        <v>0</v>
      </c>
      <c r="BE282" s="280">
        <v>0</v>
      </c>
      <c r="BF282" s="229">
        <f t="shared" si="294"/>
        <v>0</v>
      </c>
      <c r="BG282" s="229">
        <f t="shared" si="295"/>
        <v>0</v>
      </c>
      <c r="BH282" s="229">
        <f t="shared" si="296"/>
        <v>0</v>
      </c>
      <c r="BJ282" s="229">
        <v>225000000</v>
      </c>
      <c r="BK282" s="280">
        <v>0.125</v>
      </c>
      <c r="BL282" s="229">
        <f t="shared" si="297"/>
        <v>28125000</v>
      </c>
      <c r="BM282" s="229">
        <f t="shared" si="298"/>
        <v>28125000</v>
      </c>
      <c r="BN282" s="229">
        <f t="shared" si="269"/>
        <v>196875000</v>
      </c>
    </row>
    <row r="283" spans="1:66">
      <c r="A283" s="253"/>
      <c r="B283" s="253">
        <v>140</v>
      </c>
      <c r="C283" s="253" t="s">
        <v>405</v>
      </c>
      <c r="D283" s="298">
        <v>44741</v>
      </c>
      <c r="E283" s="256"/>
      <c r="F283" s="237" t="s">
        <v>275</v>
      </c>
      <c r="G283" s="257"/>
      <c r="H283" s="257">
        <v>54000000</v>
      </c>
      <c r="I283" s="264"/>
      <c r="J283" s="257">
        <f t="shared" si="274"/>
        <v>54000000</v>
      </c>
      <c r="K283" s="257">
        <f t="shared" si="277"/>
        <v>0</v>
      </c>
      <c r="L283" s="263">
        <v>0.125</v>
      </c>
      <c r="M283" s="256">
        <f t="shared" si="302"/>
        <v>6750000</v>
      </c>
      <c r="N283" s="264"/>
      <c r="O283" s="257">
        <f t="shared" si="275"/>
        <v>6750000</v>
      </c>
      <c r="P283" s="256">
        <f t="shared" si="276"/>
        <v>47250000</v>
      </c>
      <c r="R283" s="222">
        <f t="shared" si="278"/>
        <v>0</v>
      </c>
      <c r="S283" s="222">
        <f t="shared" si="279"/>
        <v>0</v>
      </c>
      <c r="T283" s="222">
        <f t="shared" si="280"/>
        <v>0</v>
      </c>
      <c r="U283" s="222">
        <f t="shared" si="299"/>
        <v>0</v>
      </c>
      <c r="V283" s="222">
        <f t="shared" si="303"/>
        <v>0</v>
      </c>
      <c r="W283" s="222">
        <f t="shared" si="281"/>
        <v>0</v>
      </c>
      <c r="X283" s="222">
        <f t="shared" si="282"/>
        <v>0</v>
      </c>
      <c r="Y283" s="222">
        <f t="shared" si="300"/>
        <v>0</v>
      </c>
      <c r="Z283" s="222">
        <f t="shared" si="304"/>
        <v>0</v>
      </c>
      <c r="AA283" s="222">
        <f t="shared" si="283"/>
        <v>0</v>
      </c>
      <c r="AB283" s="222">
        <f t="shared" si="270"/>
        <v>0</v>
      </c>
      <c r="AC283" s="222">
        <f t="shared" si="301"/>
        <v>0</v>
      </c>
      <c r="AD283" s="222">
        <f t="shared" si="305"/>
        <v>0</v>
      </c>
      <c r="AE283" s="222">
        <f t="shared" si="284"/>
        <v>0</v>
      </c>
      <c r="AF283" s="222">
        <f t="shared" si="268"/>
        <v>0</v>
      </c>
      <c r="AG283" s="222">
        <f t="shared" si="284"/>
        <v>0</v>
      </c>
      <c r="AH283" s="222">
        <f t="shared" si="285"/>
        <v>0</v>
      </c>
      <c r="AI283" s="222">
        <f t="shared" si="272"/>
        <v>0</v>
      </c>
      <c r="AJ283" s="298">
        <v>44741</v>
      </c>
      <c r="AL283" s="229">
        <f t="shared" si="273"/>
        <v>0</v>
      </c>
      <c r="AM283" s="222">
        <f t="shared" si="286"/>
        <v>47250000</v>
      </c>
      <c r="AN283" s="292">
        <f t="shared" si="287"/>
        <v>44741</v>
      </c>
      <c r="AP283" s="229">
        <v>0</v>
      </c>
      <c r="AQ283" s="280">
        <v>0</v>
      </c>
      <c r="AR283" s="229">
        <f t="shared" si="288"/>
        <v>0</v>
      </c>
      <c r="AS283" s="229">
        <f t="shared" si="289"/>
        <v>0</v>
      </c>
      <c r="AT283" s="229">
        <f t="shared" si="290"/>
        <v>0</v>
      </c>
      <c r="AV283" s="298">
        <v>44741</v>
      </c>
      <c r="AW283" s="229">
        <v>0</v>
      </c>
      <c r="AX283" s="280">
        <v>0</v>
      </c>
      <c r="AY283" s="229">
        <f t="shared" si="291"/>
        <v>0</v>
      </c>
      <c r="AZ283" s="229">
        <f t="shared" si="292"/>
        <v>0</v>
      </c>
      <c r="BA283" s="229">
        <f t="shared" si="293"/>
        <v>0</v>
      </c>
      <c r="BC283" s="298">
        <v>44741</v>
      </c>
      <c r="BD283" s="229">
        <v>0</v>
      </c>
      <c r="BE283" s="280">
        <v>0</v>
      </c>
      <c r="BF283" s="229">
        <f t="shared" si="294"/>
        <v>0</v>
      </c>
      <c r="BG283" s="229">
        <f t="shared" si="295"/>
        <v>0</v>
      </c>
      <c r="BH283" s="229">
        <f t="shared" si="296"/>
        <v>0</v>
      </c>
      <c r="BJ283" s="229">
        <v>54000000</v>
      </c>
      <c r="BK283" s="280">
        <v>0.125</v>
      </c>
      <c r="BL283" s="229">
        <f t="shared" si="297"/>
        <v>6750000</v>
      </c>
      <c r="BM283" s="229">
        <f t="shared" si="298"/>
        <v>6750000</v>
      </c>
      <c r="BN283" s="229">
        <f t="shared" si="269"/>
        <v>47250000</v>
      </c>
    </row>
    <row r="284" spans="1:66">
      <c r="A284" s="253"/>
      <c r="B284" s="253">
        <v>141</v>
      </c>
      <c r="C284" s="253" t="s">
        <v>450</v>
      </c>
      <c r="D284" s="298">
        <v>44679</v>
      </c>
      <c r="E284" s="256"/>
      <c r="F284" s="237" t="s">
        <v>275</v>
      </c>
      <c r="G284" s="257"/>
      <c r="H284" s="257">
        <v>3600000</v>
      </c>
      <c r="I284" s="264"/>
      <c r="J284" s="257">
        <f t="shared" si="274"/>
        <v>3600000</v>
      </c>
      <c r="K284" s="257">
        <f t="shared" si="277"/>
        <v>0</v>
      </c>
      <c r="L284" s="263">
        <v>0.125</v>
      </c>
      <c r="M284" s="256">
        <f t="shared" si="302"/>
        <v>450000</v>
      </c>
      <c r="N284" s="264"/>
      <c r="O284" s="257">
        <f t="shared" si="275"/>
        <v>450000</v>
      </c>
      <c r="P284" s="256">
        <f t="shared" si="276"/>
        <v>3150000</v>
      </c>
      <c r="R284" s="222">
        <f t="shared" si="278"/>
        <v>0</v>
      </c>
      <c r="S284" s="222">
        <f t="shared" si="279"/>
        <v>0</v>
      </c>
      <c r="T284" s="222">
        <f t="shared" si="280"/>
        <v>0</v>
      </c>
      <c r="U284" s="222">
        <f t="shared" si="299"/>
        <v>0</v>
      </c>
      <c r="V284" s="222">
        <f t="shared" si="303"/>
        <v>0</v>
      </c>
      <c r="W284" s="222">
        <f t="shared" si="281"/>
        <v>0</v>
      </c>
      <c r="X284" s="222">
        <f t="shared" si="282"/>
        <v>0</v>
      </c>
      <c r="Y284" s="222">
        <f t="shared" si="300"/>
        <v>0</v>
      </c>
      <c r="Z284" s="222">
        <f t="shared" si="304"/>
        <v>0</v>
      </c>
      <c r="AA284" s="222">
        <f t="shared" si="283"/>
        <v>0</v>
      </c>
      <c r="AB284" s="222">
        <f t="shared" si="270"/>
        <v>0</v>
      </c>
      <c r="AC284" s="222">
        <f t="shared" si="301"/>
        <v>0</v>
      </c>
      <c r="AD284" s="222">
        <f t="shared" si="305"/>
        <v>0</v>
      </c>
      <c r="AE284" s="222">
        <f t="shared" si="284"/>
        <v>0</v>
      </c>
      <c r="AF284" s="222">
        <f t="shared" si="268"/>
        <v>0</v>
      </c>
      <c r="AG284" s="222">
        <f t="shared" si="284"/>
        <v>0</v>
      </c>
      <c r="AH284" s="222">
        <f t="shared" si="285"/>
        <v>0</v>
      </c>
      <c r="AI284" s="222">
        <f t="shared" si="272"/>
        <v>0</v>
      </c>
      <c r="AJ284" s="298">
        <v>44679</v>
      </c>
      <c r="AL284" s="229">
        <f t="shared" si="273"/>
        <v>0</v>
      </c>
      <c r="AM284" s="222">
        <f t="shared" si="286"/>
        <v>3150000</v>
      </c>
      <c r="AN284" s="292">
        <f t="shared" si="287"/>
        <v>44679</v>
      </c>
      <c r="AP284" s="229">
        <v>0</v>
      </c>
      <c r="AQ284" s="280">
        <v>0</v>
      </c>
      <c r="AR284" s="229">
        <f t="shared" si="288"/>
        <v>0</v>
      </c>
      <c r="AS284" s="229">
        <f t="shared" si="289"/>
        <v>0</v>
      </c>
      <c r="AT284" s="229">
        <f t="shared" si="290"/>
        <v>0</v>
      </c>
      <c r="AV284" s="298">
        <v>44679</v>
      </c>
      <c r="AW284" s="229">
        <v>0</v>
      </c>
      <c r="AX284" s="280">
        <v>0</v>
      </c>
      <c r="AY284" s="229">
        <f t="shared" si="291"/>
        <v>0</v>
      </c>
      <c r="AZ284" s="229">
        <f t="shared" si="292"/>
        <v>0</v>
      </c>
      <c r="BA284" s="229">
        <f t="shared" si="293"/>
        <v>0</v>
      </c>
      <c r="BC284" s="298">
        <v>44679</v>
      </c>
      <c r="BD284" s="229">
        <v>0</v>
      </c>
      <c r="BE284" s="280">
        <v>0</v>
      </c>
      <c r="BF284" s="229">
        <f t="shared" si="294"/>
        <v>0</v>
      </c>
      <c r="BG284" s="229">
        <f t="shared" si="295"/>
        <v>0</v>
      </c>
      <c r="BH284" s="229">
        <f t="shared" si="296"/>
        <v>0</v>
      </c>
      <c r="BJ284" s="229">
        <v>3600000</v>
      </c>
      <c r="BK284" s="280">
        <v>0.125</v>
      </c>
      <c r="BL284" s="229">
        <f t="shared" si="297"/>
        <v>450000</v>
      </c>
      <c r="BM284" s="229">
        <f t="shared" si="298"/>
        <v>450000</v>
      </c>
      <c r="BN284" s="229">
        <f t="shared" si="269"/>
        <v>3150000</v>
      </c>
    </row>
    <row r="285" spans="1:66">
      <c r="A285" s="253"/>
      <c r="B285" s="253">
        <v>142</v>
      </c>
      <c r="C285" s="253" t="s">
        <v>301</v>
      </c>
      <c r="D285" s="298">
        <v>44715</v>
      </c>
      <c r="E285" s="256"/>
      <c r="F285" s="237" t="s">
        <v>275</v>
      </c>
      <c r="G285" s="257"/>
      <c r="H285" s="257">
        <v>8000000</v>
      </c>
      <c r="I285" s="264"/>
      <c r="J285" s="257">
        <f t="shared" si="274"/>
        <v>8000000</v>
      </c>
      <c r="K285" s="257">
        <f t="shared" si="277"/>
        <v>0</v>
      </c>
      <c r="L285" s="263">
        <v>0.125</v>
      </c>
      <c r="M285" s="256">
        <f t="shared" si="302"/>
        <v>1000000</v>
      </c>
      <c r="N285" s="264"/>
      <c r="O285" s="257">
        <f t="shared" si="275"/>
        <v>1000000</v>
      </c>
      <c r="P285" s="256">
        <f t="shared" si="276"/>
        <v>7000000</v>
      </c>
      <c r="R285" s="222">
        <f t="shared" si="278"/>
        <v>0</v>
      </c>
      <c r="S285" s="222">
        <f t="shared" si="279"/>
        <v>0</v>
      </c>
      <c r="T285" s="222">
        <f t="shared" si="280"/>
        <v>0</v>
      </c>
      <c r="U285" s="222">
        <f t="shared" si="299"/>
        <v>0</v>
      </c>
      <c r="V285" s="222">
        <f t="shared" si="303"/>
        <v>0</v>
      </c>
      <c r="W285" s="222">
        <f t="shared" si="281"/>
        <v>0</v>
      </c>
      <c r="X285" s="222">
        <f t="shared" si="282"/>
        <v>0</v>
      </c>
      <c r="Y285" s="222">
        <f t="shared" si="300"/>
        <v>0</v>
      </c>
      <c r="Z285" s="222">
        <f t="shared" si="304"/>
        <v>0</v>
      </c>
      <c r="AA285" s="222">
        <f t="shared" si="283"/>
        <v>0</v>
      </c>
      <c r="AB285" s="222">
        <f t="shared" si="270"/>
        <v>0</v>
      </c>
      <c r="AC285" s="222">
        <f t="shared" si="301"/>
        <v>0</v>
      </c>
      <c r="AD285" s="222">
        <f t="shared" si="305"/>
        <v>0</v>
      </c>
      <c r="AE285" s="222">
        <f t="shared" si="284"/>
        <v>0</v>
      </c>
      <c r="AF285" s="222">
        <f t="shared" ref="AF285:AF308" si="306">AD285*S285</f>
        <v>0</v>
      </c>
      <c r="AG285" s="222">
        <f t="shared" si="284"/>
        <v>0</v>
      </c>
      <c r="AH285" s="222">
        <f t="shared" si="285"/>
        <v>0</v>
      </c>
      <c r="AI285" s="222">
        <f t="shared" si="272"/>
        <v>0</v>
      </c>
      <c r="AJ285" s="298">
        <v>44715</v>
      </c>
      <c r="AL285" s="229">
        <f t="shared" si="273"/>
        <v>0</v>
      </c>
      <c r="AM285" s="222">
        <f t="shared" si="286"/>
        <v>7000000</v>
      </c>
      <c r="AN285" s="292">
        <f t="shared" si="287"/>
        <v>44715</v>
      </c>
      <c r="AP285" s="229">
        <v>0</v>
      </c>
      <c r="AQ285" s="280">
        <v>0</v>
      </c>
      <c r="AR285" s="229">
        <f t="shared" si="288"/>
        <v>0</v>
      </c>
      <c r="AS285" s="229">
        <f t="shared" si="289"/>
        <v>0</v>
      </c>
      <c r="AT285" s="229">
        <f t="shared" si="290"/>
        <v>0</v>
      </c>
      <c r="AV285" s="298">
        <v>44715</v>
      </c>
      <c r="AW285" s="229">
        <v>0</v>
      </c>
      <c r="AX285" s="280">
        <v>0</v>
      </c>
      <c r="AY285" s="229">
        <f t="shared" si="291"/>
        <v>0</v>
      </c>
      <c r="AZ285" s="229">
        <f t="shared" si="292"/>
        <v>0</v>
      </c>
      <c r="BA285" s="229">
        <f t="shared" si="293"/>
        <v>0</v>
      </c>
      <c r="BC285" s="298">
        <v>44715</v>
      </c>
      <c r="BD285" s="229">
        <v>0</v>
      </c>
      <c r="BE285" s="280">
        <v>0</v>
      </c>
      <c r="BF285" s="229">
        <f t="shared" si="294"/>
        <v>0</v>
      </c>
      <c r="BG285" s="229">
        <f t="shared" si="295"/>
        <v>0</v>
      </c>
      <c r="BH285" s="229">
        <f t="shared" si="296"/>
        <v>0</v>
      </c>
      <c r="BJ285" s="229">
        <v>8000000</v>
      </c>
      <c r="BK285" s="280">
        <v>0.25</v>
      </c>
      <c r="BL285" s="229">
        <f t="shared" si="297"/>
        <v>2000000</v>
      </c>
      <c r="BM285" s="229">
        <f t="shared" si="298"/>
        <v>2000000</v>
      </c>
      <c r="BN285" s="229">
        <f t="shared" si="269"/>
        <v>6000000</v>
      </c>
    </row>
    <row r="286" spans="1:66">
      <c r="A286" s="253"/>
      <c r="B286" s="253">
        <v>143</v>
      </c>
      <c r="C286" s="253" t="s">
        <v>451</v>
      </c>
      <c r="D286" s="298">
        <v>44715</v>
      </c>
      <c r="E286" s="256"/>
      <c r="F286" s="237" t="s">
        <v>275</v>
      </c>
      <c r="G286" s="257"/>
      <c r="H286" s="257">
        <v>3500000</v>
      </c>
      <c r="I286" s="264"/>
      <c r="J286" s="257">
        <f t="shared" si="274"/>
        <v>3500000</v>
      </c>
      <c r="K286" s="257">
        <f t="shared" si="277"/>
        <v>0</v>
      </c>
      <c r="L286" s="263">
        <v>0.125</v>
      </c>
      <c r="M286" s="256">
        <f t="shared" si="302"/>
        <v>437500</v>
      </c>
      <c r="N286" s="264"/>
      <c r="O286" s="257">
        <f t="shared" si="275"/>
        <v>437500</v>
      </c>
      <c r="P286" s="256">
        <f t="shared" si="276"/>
        <v>3062500</v>
      </c>
      <c r="R286" s="222">
        <f t="shared" si="278"/>
        <v>0</v>
      </c>
      <c r="S286" s="222">
        <f t="shared" si="279"/>
        <v>0</v>
      </c>
      <c r="T286" s="222">
        <f t="shared" si="280"/>
        <v>0</v>
      </c>
      <c r="U286" s="222">
        <f t="shared" si="299"/>
        <v>0</v>
      </c>
      <c r="V286" s="222">
        <f t="shared" si="303"/>
        <v>0</v>
      </c>
      <c r="W286" s="222">
        <f t="shared" si="281"/>
        <v>0</v>
      </c>
      <c r="X286" s="222">
        <f t="shared" si="282"/>
        <v>0</v>
      </c>
      <c r="Y286" s="222">
        <f t="shared" si="300"/>
        <v>0</v>
      </c>
      <c r="Z286" s="222">
        <f t="shared" si="304"/>
        <v>0</v>
      </c>
      <c r="AA286" s="222">
        <f t="shared" si="283"/>
        <v>0</v>
      </c>
      <c r="AB286" s="222">
        <f t="shared" si="270"/>
        <v>0</v>
      </c>
      <c r="AC286" s="222">
        <f t="shared" si="301"/>
        <v>0</v>
      </c>
      <c r="AD286" s="222">
        <f t="shared" si="305"/>
        <v>0</v>
      </c>
      <c r="AE286" s="222">
        <f t="shared" si="284"/>
        <v>0</v>
      </c>
      <c r="AF286" s="222">
        <f t="shared" si="306"/>
        <v>0</v>
      </c>
      <c r="AG286" s="222">
        <f t="shared" si="284"/>
        <v>0</v>
      </c>
      <c r="AH286" s="222">
        <f t="shared" si="285"/>
        <v>0</v>
      </c>
      <c r="AI286" s="222">
        <f t="shared" si="272"/>
        <v>0</v>
      </c>
      <c r="AJ286" s="298">
        <v>44715</v>
      </c>
      <c r="AL286" s="229">
        <f t="shared" si="273"/>
        <v>0</v>
      </c>
      <c r="AM286" s="222">
        <f t="shared" si="286"/>
        <v>3062500</v>
      </c>
      <c r="AN286" s="292">
        <f t="shared" si="287"/>
        <v>44715</v>
      </c>
      <c r="AP286" s="229">
        <v>0</v>
      </c>
      <c r="AQ286" s="280">
        <v>0</v>
      </c>
      <c r="AR286" s="229">
        <f t="shared" si="288"/>
        <v>0</v>
      </c>
      <c r="AS286" s="229">
        <f t="shared" si="289"/>
        <v>0</v>
      </c>
      <c r="AT286" s="229">
        <f t="shared" si="290"/>
        <v>0</v>
      </c>
      <c r="AV286" s="298">
        <v>44715</v>
      </c>
      <c r="AW286" s="229">
        <v>0</v>
      </c>
      <c r="AX286" s="280">
        <v>0</v>
      </c>
      <c r="AY286" s="229">
        <f t="shared" si="291"/>
        <v>0</v>
      </c>
      <c r="AZ286" s="229">
        <f t="shared" si="292"/>
        <v>0</v>
      </c>
      <c r="BA286" s="229">
        <f t="shared" si="293"/>
        <v>0</v>
      </c>
      <c r="BC286" s="298">
        <v>44715</v>
      </c>
      <c r="BD286" s="229">
        <v>0</v>
      </c>
      <c r="BE286" s="280">
        <v>0</v>
      </c>
      <c r="BF286" s="229">
        <f t="shared" si="294"/>
        <v>0</v>
      </c>
      <c r="BG286" s="229">
        <f t="shared" si="295"/>
        <v>0</v>
      </c>
      <c r="BH286" s="229">
        <f t="shared" si="296"/>
        <v>0</v>
      </c>
      <c r="BJ286" s="229">
        <v>3500000</v>
      </c>
      <c r="BK286" s="280">
        <v>0.25</v>
      </c>
      <c r="BL286" s="229">
        <f t="shared" si="297"/>
        <v>875000</v>
      </c>
      <c r="BM286" s="229">
        <f t="shared" si="298"/>
        <v>875000</v>
      </c>
      <c r="BN286" s="229">
        <f t="shared" ref="BN286:BN308" si="307">BJ286-BM286</f>
        <v>2625000</v>
      </c>
    </row>
    <row r="287" spans="1:66">
      <c r="A287" s="253"/>
      <c r="B287" s="253">
        <v>144</v>
      </c>
      <c r="C287" s="253" t="s">
        <v>452</v>
      </c>
      <c r="D287" s="298">
        <v>2022</v>
      </c>
      <c r="E287" s="256"/>
      <c r="F287" s="237" t="s">
        <v>275</v>
      </c>
      <c r="G287" s="257"/>
      <c r="H287" s="257">
        <v>15000000</v>
      </c>
      <c r="I287" s="264"/>
      <c r="J287" s="257">
        <f t="shared" si="274"/>
        <v>15000000</v>
      </c>
      <c r="K287" s="257">
        <f t="shared" si="277"/>
        <v>0</v>
      </c>
      <c r="L287" s="263">
        <v>0.125</v>
      </c>
      <c r="M287" s="256">
        <f t="shared" si="302"/>
        <v>1875000</v>
      </c>
      <c r="N287" s="264"/>
      <c r="O287" s="257">
        <f t="shared" si="275"/>
        <v>1875000</v>
      </c>
      <c r="P287" s="256">
        <f t="shared" si="276"/>
        <v>13125000</v>
      </c>
      <c r="R287" s="222">
        <f t="shared" si="278"/>
        <v>0</v>
      </c>
      <c r="S287" s="222">
        <f t="shared" si="279"/>
        <v>0</v>
      </c>
      <c r="T287" s="222">
        <f t="shared" si="280"/>
        <v>0</v>
      </c>
      <c r="U287" s="222">
        <f t="shared" si="299"/>
        <v>0</v>
      </c>
      <c r="V287" s="222">
        <f t="shared" si="303"/>
        <v>0</v>
      </c>
      <c r="W287" s="222">
        <f t="shared" si="281"/>
        <v>0</v>
      </c>
      <c r="X287" s="222">
        <f t="shared" si="282"/>
        <v>0</v>
      </c>
      <c r="Y287" s="222">
        <f t="shared" si="300"/>
        <v>0</v>
      </c>
      <c r="Z287" s="222">
        <f t="shared" si="304"/>
        <v>0</v>
      </c>
      <c r="AA287" s="222">
        <f t="shared" si="283"/>
        <v>0</v>
      </c>
      <c r="AB287" s="222">
        <f t="shared" si="270"/>
        <v>0</v>
      </c>
      <c r="AC287" s="222">
        <f t="shared" si="301"/>
        <v>0</v>
      </c>
      <c r="AD287" s="222">
        <f t="shared" si="305"/>
        <v>0</v>
      </c>
      <c r="AE287" s="222">
        <f t="shared" si="284"/>
        <v>0</v>
      </c>
      <c r="AF287" s="222">
        <f t="shared" si="306"/>
        <v>0</v>
      </c>
      <c r="AG287" s="222">
        <f t="shared" si="284"/>
        <v>0</v>
      </c>
      <c r="AH287" s="222">
        <f t="shared" si="285"/>
        <v>0</v>
      </c>
      <c r="AI287" s="222">
        <f t="shared" si="272"/>
        <v>0</v>
      </c>
      <c r="AJ287" s="298">
        <v>2022</v>
      </c>
      <c r="AL287" s="229">
        <f t="shared" si="273"/>
        <v>0</v>
      </c>
      <c r="AM287" s="222">
        <f t="shared" si="286"/>
        <v>13125000</v>
      </c>
      <c r="AN287" s="292">
        <f t="shared" si="287"/>
        <v>2022</v>
      </c>
      <c r="AP287" s="229">
        <v>0</v>
      </c>
      <c r="AQ287" s="280">
        <v>0</v>
      </c>
      <c r="AR287" s="229">
        <f t="shared" si="288"/>
        <v>0</v>
      </c>
      <c r="AS287" s="229">
        <f t="shared" si="289"/>
        <v>0</v>
      </c>
      <c r="AT287" s="229">
        <f t="shared" si="290"/>
        <v>0</v>
      </c>
      <c r="AV287" s="298">
        <v>2022</v>
      </c>
      <c r="AW287" s="229">
        <v>0</v>
      </c>
      <c r="AX287" s="280">
        <v>0</v>
      </c>
      <c r="AY287" s="229">
        <f t="shared" si="291"/>
        <v>0</v>
      </c>
      <c r="AZ287" s="229">
        <f t="shared" si="292"/>
        <v>0</v>
      </c>
      <c r="BA287" s="229">
        <f t="shared" si="293"/>
        <v>0</v>
      </c>
      <c r="BC287" s="298">
        <v>2022</v>
      </c>
      <c r="BD287" s="229">
        <v>0</v>
      </c>
      <c r="BE287" s="280">
        <v>0</v>
      </c>
      <c r="BF287" s="229">
        <f t="shared" si="294"/>
        <v>0</v>
      </c>
      <c r="BG287" s="229">
        <f t="shared" si="295"/>
        <v>0</v>
      </c>
      <c r="BH287" s="229">
        <f t="shared" si="296"/>
        <v>0</v>
      </c>
      <c r="BJ287" s="288">
        <v>15000000</v>
      </c>
      <c r="BK287" s="280">
        <v>0.25</v>
      </c>
      <c r="BL287" s="229">
        <f t="shared" si="297"/>
        <v>3750000</v>
      </c>
      <c r="BM287" s="229">
        <f t="shared" si="298"/>
        <v>3750000</v>
      </c>
      <c r="BN287" s="229">
        <f t="shared" si="307"/>
        <v>11250000</v>
      </c>
    </row>
    <row r="288" spans="1:66">
      <c r="A288" s="253"/>
      <c r="B288" s="253">
        <v>145</v>
      </c>
      <c r="C288" s="253" t="s">
        <v>453</v>
      </c>
      <c r="D288" s="298">
        <v>2022</v>
      </c>
      <c r="E288" s="256"/>
      <c r="F288" s="237" t="s">
        <v>275</v>
      </c>
      <c r="G288" s="257"/>
      <c r="H288" s="257">
        <v>16500000</v>
      </c>
      <c r="I288" s="264"/>
      <c r="J288" s="257">
        <f t="shared" si="274"/>
        <v>16500000</v>
      </c>
      <c r="K288" s="257">
        <f t="shared" si="277"/>
        <v>0</v>
      </c>
      <c r="L288" s="263">
        <v>0.125</v>
      </c>
      <c r="M288" s="256">
        <f t="shared" si="302"/>
        <v>2062500</v>
      </c>
      <c r="N288" s="264"/>
      <c r="O288" s="257">
        <f t="shared" si="275"/>
        <v>2062500</v>
      </c>
      <c r="P288" s="256">
        <f t="shared" si="276"/>
        <v>14437500</v>
      </c>
      <c r="R288" s="222">
        <f t="shared" si="278"/>
        <v>0</v>
      </c>
      <c r="S288" s="222">
        <f t="shared" si="279"/>
        <v>0</v>
      </c>
      <c r="T288" s="222">
        <f t="shared" si="280"/>
        <v>0</v>
      </c>
      <c r="U288" s="222">
        <f t="shared" si="299"/>
        <v>0</v>
      </c>
      <c r="V288" s="222">
        <f t="shared" si="303"/>
        <v>0</v>
      </c>
      <c r="W288" s="222">
        <f t="shared" si="281"/>
        <v>0</v>
      </c>
      <c r="X288" s="222">
        <f t="shared" si="282"/>
        <v>0</v>
      </c>
      <c r="Y288" s="222">
        <f t="shared" si="300"/>
        <v>0</v>
      </c>
      <c r="Z288" s="222">
        <f t="shared" si="304"/>
        <v>0</v>
      </c>
      <c r="AA288" s="222">
        <f t="shared" si="283"/>
        <v>0</v>
      </c>
      <c r="AB288" s="222">
        <f t="shared" si="270"/>
        <v>0</v>
      </c>
      <c r="AC288" s="222">
        <f t="shared" si="301"/>
        <v>0</v>
      </c>
      <c r="AD288" s="222">
        <f t="shared" si="305"/>
        <v>0</v>
      </c>
      <c r="AE288" s="222">
        <f t="shared" si="284"/>
        <v>0</v>
      </c>
      <c r="AF288" s="222">
        <f t="shared" si="306"/>
        <v>0</v>
      </c>
      <c r="AG288" s="222">
        <f t="shared" si="284"/>
        <v>0</v>
      </c>
      <c r="AH288" s="222">
        <f t="shared" si="285"/>
        <v>0</v>
      </c>
      <c r="AI288" s="222">
        <f t="shared" si="272"/>
        <v>0</v>
      </c>
      <c r="AJ288" s="298">
        <v>2022</v>
      </c>
      <c r="AL288" s="229">
        <f t="shared" si="273"/>
        <v>0</v>
      </c>
      <c r="AM288" s="222">
        <f t="shared" si="286"/>
        <v>14437500</v>
      </c>
      <c r="AN288" s="292">
        <f t="shared" si="287"/>
        <v>2022</v>
      </c>
      <c r="AP288" s="229">
        <v>0</v>
      </c>
      <c r="AQ288" s="280">
        <v>0</v>
      </c>
      <c r="AR288" s="229">
        <f t="shared" si="288"/>
        <v>0</v>
      </c>
      <c r="AS288" s="229">
        <f t="shared" si="289"/>
        <v>0</v>
      </c>
      <c r="AT288" s="229">
        <f t="shared" si="290"/>
        <v>0</v>
      </c>
      <c r="AV288" s="298">
        <v>2022</v>
      </c>
      <c r="AW288" s="229">
        <v>0</v>
      </c>
      <c r="AX288" s="280">
        <v>0</v>
      </c>
      <c r="AY288" s="229">
        <f t="shared" si="291"/>
        <v>0</v>
      </c>
      <c r="AZ288" s="229">
        <f t="shared" si="292"/>
        <v>0</v>
      </c>
      <c r="BA288" s="229">
        <f t="shared" si="293"/>
        <v>0</v>
      </c>
      <c r="BC288" s="298">
        <v>2022</v>
      </c>
      <c r="BD288" s="229">
        <v>0</v>
      </c>
      <c r="BE288" s="280">
        <v>0</v>
      </c>
      <c r="BF288" s="229">
        <f t="shared" si="294"/>
        <v>0</v>
      </c>
      <c r="BG288" s="229">
        <f t="shared" si="295"/>
        <v>0</v>
      </c>
      <c r="BH288" s="229">
        <f t="shared" si="296"/>
        <v>0</v>
      </c>
      <c r="BJ288" s="229">
        <v>16500000</v>
      </c>
      <c r="BK288" s="280">
        <v>0.25</v>
      </c>
      <c r="BL288" s="229">
        <f t="shared" si="297"/>
        <v>4125000</v>
      </c>
      <c r="BM288" s="229">
        <f t="shared" si="298"/>
        <v>4125000</v>
      </c>
      <c r="BN288" s="229">
        <f t="shared" si="307"/>
        <v>12375000</v>
      </c>
    </row>
    <row r="289" spans="1:66">
      <c r="A289" s="253"/>
      <c r="B289" s="253">
        <v>146</v>
      </c>
      <c r="C289" s="253" t="s">
        <v>454</v>
      </c>
      <c r="D289" s="298">
        <v>2022</v>
      </c>
      <c r="E289" s="256"/>
      <c r="F289" s="237" t="s">
        <v>275</v>
      </c>
      <c r="G289" s="257"/>
      <c r="H289" s="257">
        <v>4000000</v>
      </c>
      <c r="I289" s="264"/>
      <c r="J289" s="257">
        <f t="shared" si="274"/>
        <v>4000000</v>
      </c>
      <c r="K289" s="257">
        <f t="shared" si="277"/>
        <v>0</v>
      </c>
      <c r="L289" s="263">
        <v>0.125</v>
      </c>
      <c r="M289" s="256">
        <f t="shared" si="302"/>
        <v>500000</v>
      </c>
      <c r="N289" s="264"/>
      <c r="O289" s="257">
        <f t="shared" si="275"/>
        <v>500000</v>
      </c>
      <c r="P289" s="256">
        <f t="shared" si="276"/>
        <v>3500000</v>
      </c>
      <c r="R289" s="222">
        <f t="shared" si="278"/>
        <v>0</v>
      </c>
      <c r="S289" s="222">
        <f t="shared" si="279"/>
        <v>0</v>
      </c>
      <c r="T289" s="222">
        <f t="shared" si="280"/>
        <v>0</v>
      </c>
      <c r="U289" s="222">
        <f t="shared" si="299"/>
        <v>0</v>
      </c>
      <c r="V289" s="222">
        <f t="shared" si="303"/>
        <v>0</v>
      </c>
      <c r="W289" s="222">
        <f t="shared" si="281"/>
        <v>0</v>
      </c>
      <c r="X289" s="222">
        <f t="shared" si="282"/>
        <v>0</v>
      </c>
      <c r="Y289" s="222">
        <f t="shared" si="300"/>
        <v>0</v>
      </c>
      <c r="Z289" s="222">
        <f t="shared" si="304"/>
        <v>0</v>
      </c>
      <c r="AA289" s="222">
        <f t="shared" si="283"/>
        <v>0</v>
      </c>
      <c r="AB289" s="222">
        <f t="shared" si="270"/>
        <v>0</v>
      </c>
      <c r="AC289" s="222">
        <f t="shared" si="301"/>
        <v>0</v>
      </c>
      <c r="AD289" s="222">
        <f t="shared" si="305"/>
        <v>0</v>
      </c>
      <c r="AE289" s="222">
        <f t="shared" si="284"/>
        <v>0</v>
      </c>
      <c r="AF289" s="222">
        <f t="shared" si="306"/>
        <v>0</v>
      </c>
      <c r="AG289" s="222">
        <f t="shared" si="284"/>
        <v>0</v>
      </c>
      <c r="AH289" s="222">
        <f t="shared" si="285"/>
        <v>0</v>
      </c>
      <c r="AI289" s="222">
        <f t="shared" si="272"/>
        <v>0</v>
      </c>
      <c r="AJ289" s="298">
        <v>2022</v>
      </c>
      <c r="AL289" s="229">
        <f t="shared" si="273"/>
        <v>0</v>
      </c>
      <c r="AM289" s="222">
        <f t="shared" si="286"/>
        <v>3500000</v>
      </c>
      <c r="AN289" s="292">
        <f t="shared" si="287"/>
        <v>2022</v>
      </c>
      <c r="AP289" s="229">
        <v>0</v>
      </c>
      <c r="AQ289" s="280">
        <v>0</v>
      </c>
      <c r="AR289" s="229">
        <f t="shared" si="288"/>
        <v>0</v>
      </c>
      <c r="AS289" s="229">
        <f t="shared" si="289"/>
        <v>0</v>
      </c>
      <c r="AT289" s="229">
        <f t="shared" si="290"/>
        <v>0</v>
      </c>
      <c r="AV289" s="298">
        <v>2022</v>
      </c>
      <c r="AW289" s="229">
        <v>0</v>
      </c>
      <c r="AX289" s="280">
        <v>0</v>
      </c>
      <c r="AY289" s="229">
        <f t="shared" si="291"/>
        <v>0</v>
      </c>
      <c r="AZ289" s="229">
        <f t="shared" si="292"/>
        <v>0</v>
      </c>
      <c r="BA289" s="229">
        <f t="shared" si="293"/>
        <v>0</v>
      </c>
      <c r="BC289" s="298">
        <v>2022</v>
      </c>
      <c r="BD289" s="229">
        <v>0</v>
      </c>
      <c r="BE289" s="280">
        <v>0</v>
      </c>
      <c r="BF289" s="229">
        <f t="shared" si="294"/>
        <v>0</v>
      </c>
      <c r="BG289" s="229">
        <f t="shared" si="295"/>
        <v>0</v>
      </c>
      <c r="BH289" s="229">
        <f t="shared" si="296"/>
        <v>0</v>
      </c>
      <c r="BJ289" s="229">
        <v>4000000</v>
      </c>
      <c r="BK289" s="280">
        <v>0.25</v>
      </c>
      <c r="BL289" s="229">
        <f t="shared" si="297"/>
        <v>1000000</v>
      </c>
      <c r="BM289" s="229">
        <f t="shared" si="298"/>
        <v>1000000</v>
      </c>
      <c r="BN289" s="229">
        <f t="shared" si="307"/>
        <v>3000000</v>
      </c>
    </row>
    <row r="290" spans="1:66">
      <c r="A290" s="253"/>
      <c r="B290" s="253">
        <v>147</v>
      </c>
      <c r="C290" s="253" t="s">
        <v>455</v>
      </c>
      <c r="D290" s="298">
        <v>2022</v>
      </c>
      <c r="E290" s="256"/>
      <c r="F290" s="237" t="s">
        <v>275</v>
      </c>
      <c r="G290" s="257"/>
      <c r="H290" s="257">
        <v>20000000</v>
      </c>
      <c r="I290" s="264"/>
      <c r="J290" s="257">
        <f t="shared" si="274"/>
        <v>20000000</v>
      </c>
      <c r="K290" s="257">
        <f t="shared" si="277"/>
        <v>0</v>
      </c>
      <c r="L290" s="263">
        <v>0.125</v>
      </c>
      <c r="M290" s="256">
        <f t="shared" si="302"/>
        <v>2500000</v>
      </c>
      <c r="N290" s="264"/>
      <c r="O290" s="257">
        <f t="shared" si="275"/>
        <v>2500000</v>
      </c>
      <c r="P290" s="256">
        <f t="shared" si="276"/>
        <v>17500000</v>
      </c>
      <c r="R290" s="222">
        <f t="shared" si="278"/>
        <v>0</v>
      </c>
      <c r="S290" s="222">
        <f t="shared" si="279"/>
        <v>0</v>
      </c>
      <c r="T290" s="222">
        <f t="shared" si="280"/>
        <v>0</v>
      </c>
      <c r="U290" s="222">
        <f t="shared" si="299"/>
        <v>0</v>
      </c>
      <c r="V290" s="222">
        <f t="shared" si="303"/>
        <v>0</v>
      </c>
      <c r="W290" s="222">
        <f t="shared" si="281"/>
        <v>0</v>
      </c>
      <c r="X290" s="222">
        <f t="shared" si="282"/>
        <v>0</v>
      </c>
      <c r="Y290" s="222">
        <f t="shared" si="300"/>
        <v>0</v>
      </c>
      <c r="Z290" s="222">
        <f t="shared" si="304"/>
        <v>0</v>
      </c>
      <c r="AA290" s="222">
        <f t="shared" si="283"/>
        <v>0</v>
      </c>
      <c r="AB290" s="222">
        <f t="shared" si="270"/>
        <v>0</v>
      </c>
      <c r="AC290" s="222">
        <f t="shared" si="301"/>
        <v>0</v>
      </c>
      <c r="AD290" s="222">
        <f t="shared" si="305"/>
        <v>0</v>
      </c>
      <c r="AE290" s="222">
        <f t="shared" si="284"/>
        <v>0</v>
      </c>
      <c r="AF290" s="222">
        <f t="shared" si="306"/>
        <v>0</v>
      </c>
      <c r="AG290" s="222">
        <f t="shared" si="284"/>
        <v>0</v>
      </c>
      <c r="AH290" s="222">
        <f t="shared" si="285"/>
        <v>0</v>
      </c>
      <c r="AI290" s="222">
        <f t="shared" si="272"/>
        <v>0</v>
      </c>
      <c r="AJ290" s="298">
        <v>2022</v>
      </c>
      <c r="AL290" s="229">
        <f t="shared" si="273"/>
        <v>0</v>
      </c>
      <c r="AM290" s="222">
        <f t="shared" si="286"/>
        <v>17500000</v>
      </c>
      <c r="AN290" s="292">
        <f t="shared" si="287"/>
        <v>2022</v>
      </c>
      <c r="AP290" s="229">
        <v>0</v>
      </c>
      <c r="AQ290" s="280">
        <v>0</v>
      </c>
      <c r="AR290" s="229">
        <f t="shared" si="288"/>
        <v>0</v>
      </c>
      <c r="AS290" s="229">
        <f t="shared" si="289"/>
        <v>0</v>
      </c>
      <c r="AT290" s="229">
        <f t="shared" si="290"/>
        <v>0</v>
      </c>
      <c r="AV290" s="298">
        <v>2022</v>
      </c>
      <c r="AW290" s="229">
        <v>0</v>
      </c>
      <c r="AX290" s="280">
        <v>0</v>
      </c>
      <c r="AY290" s="229">
        <f t="shared" si="291"/>
        <v>0</v>
      </c>
      <c r="AZ290" s="229">
        <f t="shared" si="292"/>
        <v>0</v>
      </c>
      <c r="BA290" s="229">
        <f t="shared" si="293"/>
        <v>0</v>
      </c>
      <c r="BC290" s="298">
        <v>2022</v>
      </c>
      <c r="BD290" s="229">
        <v>0</v>
      </c>
      <c r="BE290" s="280">
        <v>0</v>
      </c>
      <c r="BF290" s="229">
        <f t="shared" si="294"/>
        <v>0</v>
      </c>
      <c r="BG290" s="229">
        <f t="shared" si="295"/>
        <v>0</v>
      </c>
      <c r="BH290" s="229">
        <f t="shared" si="296"/>
        <v>0</v>
      </c>
      <c r="BJ290" s="229">
        <v>20000000</v>
      </c>
      <c r="BK290" s="280">
        <v>0.25</v>
      </c>
      <c r="BL290" s="229">
        <f t="shared" si="297"/>
        <v>5000000</v>
      </c>
      <c r="BM290" s="229">
        <f t="shared" si="298"/>
        <v>5000000</v>
      </c>
      <c r="BN290" s="229">
        <f t="shared" si="307"/>
        <v>15000000</v>
      </c>
    </row>
    <row r="291" spans="1:66">
      <c r="A291" s="253"/>
      <c r="B291" s="253">
        <v>148</v>
      </c>
      <c r="C291" s="253" t="s">
        <v>301</v>
      </c>
      <c r="D291" s="298">
        <v>44719</v>
      </c>
      <c r="E291" s="256"/>
      <c r="F291" s="237" t="s">
        <v>275</v>
      </c>
      <c r="G291" s="257"/>
      <c r="H291" s="257">
        <v>4000000</v>
      </c>
      <c r="I291" s="264"/>
      <c r="J291" s="257">
        <f t="shared" si="274"/>
        <v>4000000</v>
      </c>
      <c r="K291" s="257">
        <f t="shared" si="277"/>
        <v>0</v>
      </c>
      <c r="L291" s="263">
        <v>0.125</v>
      </c>
      <c r="M291" s="256">
        <f t="shared" si="302"/>
        <v>500000</v>
      </c>
      <c r="N291" s="264"/>
      <c r="O291" s="257">
        <f t="shared" si="275"/>
        <v>500000</v>
      </c>
      <c r="P291" s="256">
        <f t="shared" si="276"/>
        <v>3500000</v>
      </c>
      <c r="R291" s="222">
        <f t="shared" si="278"/>
        <v>0</v>
      </c>
      <c r="S291" s="222">
        <f t="shared" si="279"/>
        <v>0</v>
      </c>
      <c r="T291" s="222">
        <f t="shared" si="280"/>
        <v>0</v>
      </c>
      <c r="U291" s="222">
        <f t="shared" si="299"/>
        <v>0</v>
      </c>
      <c r="V291" s="222">
        <f t="shared" si="303"/>
        <v>0</v>
      </c>
      <c r="W291" s="222">
        <f t="shared" si="281"/>
        <v>0</v>
      </c>
      <c r="X291" s="222">
        <f t="shared" si="282"/>
        <v>0</v>
      </c>
      <c r="Y291" s="222">
        <f t="shared" si="300"/>
        <v>0</v>
      </c>
      <c r="Z291" s="222">
        <f t="shared" si="304"/>
        <v>0</v>
      </c>
      <c r="AA291" s="222">
        <f t="shared" si="283"/>
        <v>0</v>
      </c>
      <c r="AB291" s="222">
        <f t="shared" si="270"/>
        <v>0</v>
      </c>
      <c r="AC291" s="222">
        <f t="shared" si="301"/>
        <v>0</v>
      </c>
      <c r="AD291" s="222">
        <f t="shared" si="305"/>
        <v>0</v>
      </c>
      <c r="AE291" s="222">
        <f t="shared" si="284"/>
        <v>0</v>
      </c>
      <c r="AF291" s="222">
        <f t="shared" si="306"/>
        <v>0</v>
      </c>
      <c r="AG291" s="222">
        <f t="shared" si="284"/>
        <v>0</v>
      </c>
      <c r="AH291" s="222">
        <f t="shared" si="285"/>
        <v>0</v>
      </c>
      <c r="AI291" s="222">
        <f t="shared" si="272"/>
        <v>0</v>
      </c>
      <c r="AJ291" s="298">
        <v>44719</v>
      </c>
      <c r="AL291" s="229">
        <f t="shared" si="273"/>
        <v>0</v>
      </c>
      <c r="AM291" s="222">
        <f t="shared" si="286"/>
        <v>3500000</v>
      </c>
      <c r="AN291" s="292">
        <f t="shared" si="287"/>
        <v>44719</v>
      </c>
      <c r="AP291" s="229">
        <v>0</v>
      </c>
      <c r="AQ291" s="280">
        <v>0</v>
      </c>
      <c r="AR291" s="229">
        <f t="shared" si="288"/>
        <v>0</v>
      </c>
      <c r="AS291" s="229">
        <f t="shared" si="289"/>
        <v>0</v>
      </c>
      <c r="AT291" s="229">
        <f t="shared" si="290"/>
        <v>0</v>
      </c>
      <c r="AV291" s="298">
        <v>44719</v>
      </c>
      <c r="AW291" s="229">
        <v>0</v>
      </c>
      <c r="AX291" s="280">
        <v>0</v>
      </c>
      <c r="AY291" s="229">
        <f t="shared" si="291"/>
        <v>0</v>
      </c>
      <c r="AZ291" s="229">
        <f t="shared" si="292"/>
        <v>0</v>
      </c>
      <c r="BA291" s="229">
        <f t="shared" si="293"/>
        <v>0</v>
      </c>
      <c r="BC291" s="298">
        <v>44719</v>
      </c>
      <c r="BD291" s="229">
        <v>0</v>
      </c>
      <c r="BE291" s="280">
        <v>0</v>
      </c>
      <c r="BF291" s="229">
        <f t="shared" si="294"/>
        <v>0</v>
      </c>
      <c r="BG291" s="229">
        <f t="shared" si="295"/>
        <v>0</v>
      </c>
      <c r="BH291" s="229">
        <f t="shared" si="296"/>
        <v>0</v>
      </c>
      <c r="BJ291" s="229">
        <v>4000000</v>
      </c>
      <c r="BK291" s="280">
        <v>0.25</v>
      </c>
      <c r="BL291" s="229">
        <f t="shared" si="297"/>
        <v>1000000</v>
      </c>
      <c r="BM291" s="229">
        <f t="shared" si="298"/>
        <v>1000000</v>
      </c>
      <c r="BN291" s="229">
        <f t="shared" si="307"/>
        <v>3000000</v>
      </c>
    </row>
    <row r="292" spans="1:66">
      <c r="A292" s="253"/>
      <c r="B292" s="253">
        <v>149</v>
      </c>
      <c r="C292" s="253" t="s">
        <v>456</v>
      </c>
      <c r="D292" s="298">
        <v>44719</v>
      </c>
      <c r="E292" s="256"/>
      <c r="F292" s="237" t="s">
        <v>275</v>
      </c>
      <c r="G292" s="257"/>
      <c r="H292" s="257">
        <v>4800000</v>
      </c>
      <c r="I292" s="264"/>
      <c r="J292" s="257">
        <f t="shared" si="274"/>
        <v>4800000</v>
      </c>
      <c r="K292" s="257">
        <f t="shared" si="277"/>
        <v>0</v>
      </c>
      <c r="L292" s="263">
        <v>0.125</v>
      </c>
      <c r="M292" s="256">
        <f t="shared" si="302"/>
        <v>600000</v>
      </c>
      <c r="N292" s="264"/>
      <c r="O292" s="257">
        <f t="shared" si="275"/>
        <v>600000</v>
      </c>
      <c r="P292" s="256">
        <f t="shared" si="276"/>
        <v>4200000</v>
      </c>
      <c r="R292" s="222">
        <f t="shared" si="278"/>
        <v>0</v>
      </c>
      <c r="S292" s="222">
        <f t="shared" si="279"/>
        <v>0</v>
      </c>
      <c r="T292" s="222">
        <f t="shared" si="280"/>
        <v>0</v>
      </c>
      <c r="U292" s="222">
        <f t="shared" si="299"/>
        <v>0</v>
      </c>
      <c r="V292" s="222">
        <f t="shared" si="303"/>
        <v>0</v>
      </c>
      <c r="W292" s="222">
        <f t="shared" si="281"/>
        <v>0</v>
      </c>
      <c r="X292" s="222">
        <f t="shared" si="282"/>
        <v>0</v>
      </c>
      <c r="Y292" s="222">
        <f t="shared" si="300"/>
        <v>0</v>
      </c>
      <c r="Z292" s="222">
        <f t="shared" si="304"/>
        <v>0</v>
      </c>
      <c r="AA292" s="222">
        <f t="shared" si="283"/>
        <v>0</v>
      </c>
      <c r="AB292" s="222">
        <f t="shared" si="270"/>
        <v>0</v>
      </c>
      <c r="AC292" s="222">
        <f t="shared" si="301"/>
        <v>0</v>
      </c>
      <c r="AD292" s="222">
        <f t="shared" si="305"/>
        <v>0</v>
      </c>
      <c r="AE292" s="222">
        <f t="shared" si="284"/>
        <v>0</v>
      </c>
      <c r="AF292" s="222">
        <f t="shared" si="306"/>
        <v>0</v>
      </c>
      <c r="AG292" s="222">
        <f t="shared" si="284"/>
        <v>0</v>
      </c>
      <c r="AH292" s="222">
        <f t="shared" si="285"/>
        <v>0</v>
      </c>
      <c r="AI292" s="222">
        <f t="shared" si="272"/>
        <v>0</v>
      </c>
      <c r="AJ292" s="298">
        <v>44719</v>
      </c>
      <c r="AL292" s="229">
        <f t="shared" si="273"/>
        <v>0</v>
      </c>
      <c r="AM292" s="222">
        <f t="shared" si="286"/>
        <v>4200000</v>
      </c>
      <c r="AN292" s="292">
        <f t="shared" si="287"/>
        <v>44719</v>
      </c>
      <c r="AP292" s="229">
        <v>0</v>
      </c>
      <c r="AQ292" s="280">
        <v>0</v>
      </c>
      <c r="AR292" s="229">
        <f t="shared" si="288"/>
        <v>0</v>
      </c>
      <c r="AS292" s="229">
        <f t="shared" si="289"/>
        <v>0</v>
      </c>
      <c r="AT292" s="229">
        <f t="shared" si="290"/>
        <v>0</v>
      </c>
      <c r="AV292" s="298">
        <v>44719</v>
      </c>
      <c r="AW292" s="229">
        <v>0</v>
      </c>
      <c r="AX292" s="280">
        <v>0</v>
      </c>
      <c r="AY292" s="229">
        <f t="shared" si="291"/>
        <v>0</v>
      </c>
      <c r="AZ292" s="229">
        <f t="shared" si="292"/>
        <v>0</v>
      </c>
      <c r="BA292" s="229">
        <f t="shared" si="293"/>
        <v>0</v>
      </c>
      <c r="BC292" s="298">
        <v>44719</v>
      </c>
      <c r="BD292" s="229">
        <v>0</v>
      </c>
      <c r="BE292" s="280">
        <v>0</v>
      </c>
      <c r="BF292" s="229">
        <f t="shared" si="294"/>
        <v>0</v>
      </c>
      <c r="BG292" s="229">
        <f t="shared" si="295"/>
        <v>0</v>
      </c>
      <c r="BH292" s="229">
        <f t="shared" si="296"/>
        <v>0</v>
      </c>
      <c r="BJ292" s="229">
        <v>4800000</v>
      </c>
      <c r="BK292" s="280">
        <v>0.25</v>
      </c>
      <c r="BL292" s="229">
        <f t="shared" si="297"/>
        <v>1200000</v>
      </c>
      <c r="BM292" s="229">
        <f t="shared" si="298"/>
        <v>1200000</v>
      </c>
      <c r="BN292" s="229">
        <f t="shared" si="307"/>
        <v>3600000</v>
      </c>
    </row>
    <row r="293" spans="1:66">
      <c r="A293" s="253"/>
      <c r="B293" s="253">
        <v>150</v>
      </c>
      <c r="C293" s="253" t="s">
        <v>457</v>
      </c>
      <c r="D293" s="298">
        <v>44719</v>
      </c>
      <c r="E293" s="256"/>
      <c r="F293" s="237" t="s">
        <v>275</v>
      </c>
      <c r="G293" s="257"/>
      <c r="H293" s="257">
        <v>5400000</v>
      </c>
      <c r="I293" s="264"/>
      <c r="J293" s="257">
        <f t="shared" si="274"/>
        <v>5400000</v>
      </c>
      <c r="K293" s="257">
        <f t="shared" si="277"/>
        <v>0</v>
      </c>
      <c r="L293" s="263">
        <v>0.125</v>
      </c>
      <c r="M293" s="256">
        <f t="shared" si="302"/>
        <v>675000</v>
      </c>
      <c r="N293" s="264"/>
      <c r="O293" s="257">
        <f t="shared" si="275"/>
        <v>675000</v>
      </c>
      <c r="P293" s="256">
        <f t="shared" si="276"/>
        <v>4725000</v>
      </c>
      <c r="R293" s="222">
        <f t="shared" si="278"/>
        <v>0</v>
      </c>
      <c r="S293" s="222">
        <f t="shared" si="279"/>
        <v>0</v>
      </c>
      <c r="T293" s="222">
        <f t="shared" si="280"/>
        <v>0</v>
      </c>
      <c r="U293" s="222">
        <f t="shared" si="299"/>
        <v>0</v>
      </c>
      <c r="V293" s="222">
        <f t="shared" si="303"/>
        <v>0</v>
      </c>
      <c r="W293" s="222">
        <f t="shared" si="281"/>
        <v>0</v>
      </c>
      <c r="X293" s="222">
        <f t="shared" si="282"/>
        <v>0</v>
      </c>
      <c r="Y293" s="222">
        <f t="shared" si="300"/>
        <v>0</v>
      </c>
      <c r="Z293" s="222">
        <f t="shared" si="304"/>
        <v>0</v>
      </c>
      <c r="AA293" s="222">
        <f t="shared" si="283"/>
        <v>0</v>
      </c>
      <c r="AB293" s="222">
        <f t="shared" si="270"/>
        <v>0</v>
      </c>
      <c r="AC293" s="222">
        <f t="shared" si="301"/>
        <v>0</v>
      </c>
      <c r="AD293" s="222">
        <f t="shared" si="305"/>
        <v>0</v>
      </c>
      <c r="AE293" s="222">
        <f t="shared" si="284"/>
        <v>0</v>
      </c>
      <c r="AF293" s="222">
        <f t="shared" si="306"/>
        <v>0</v>
      </c>
      <c r="AG293" s="222">
        <f t="shared" si="284"/>
        <v>0</v>
      </c>
      <c r="AH293" s="222">
        <f t="shared" si="285"/>
        <v>0</v>
      </c>
      <c r="AI293" s="222">
        <f t="shared" si="272"/>
        <v>0</v>
      </c>
      <c r="AJ293" s="298">
        <v>44719</v>
      </c>
      <c r="AL293" s="229">
        <f t="shared" si="273"/>
        <v>0</v>
      </c>
      <c r="AM293" s="222">
        <f t="shared" si="286"/>
        <v>4725000</v>
      </c>
      <c r="AN293" s="292">
        <f t="shared" si="287"/>
        <v>44719</v>
      </c>
      <c r="AP293" s="229">
        <v>0</v>
      </c>
      <c r="AQ293" s="280">
        <v>0</v>
      </c>
      <c r="AR293" s="229">
        <f t="shared" si="288"/>
        <v>0</v>
      </c>
      <c r="AS293" s="229">
        <f t="shared" si="289"/>
        <v>0</v>
      </c>
      <c r="AT293" s="229">
        <f t="shared" si="290"/>
        <v>0</v>
      </c>
      <c r="AV293" s="298">
        <v>44719</v>
      </c>
      <c r="AW293" s="229">
        <v>0</v>
      </c>
      <c r="AX293" s="280">
        <v>0</v>
      </c>
      <c r="AY293" s="229">
        <f t="shared" si="291"/>
        <v>0</v>
      </c>
      <c r="AZ293" s="229">
        <f t="shared" si="292"/>
        <v>0</v>
      </c>
      <c r="BA293" s="229">
        <f t="shared" si="293"/>
        <v>0</v>
      </c>
      <c r="BC293" s="298">
        <v>44719</v>
      </c>
      <c r="BD293" s="229">
        <v>0</v>
      </c>
      <c r="BE293" s="280">
        <v>0</v>
      </c>
      <c r="BF293" s="229">
        <f t="shared" si="294"/>
        <v>0</v>
      </c>
      <c r="BG293" s="229">
        <f t="shared" si="295"/>
        <v>0</v>
      </c>
      <c r="BH293" s="229">
        <f t="shared" si="296"/>
        <v>0</v>
      </c>
      <c r="BJ293" s="229">
        <v>5400000</v>
      </c>
      <c r="BK293" s="280">
        <v>0.25</v>
      </c>
      <c r="BL293" s="229">
        <f t="shared" si="297"/>
        <v>1350000</v>
      </c>
      <c r="BM293" s="229">
        <f t="shared" si="298"/>
        <v>1350000</v>
      </c>
      <c r="BN293" s="229">
        <f t="shared" si="307"/>
        <v>4050000</v>
      </c>
    </row>
    <row r="294" spans="1:66">
      <c r="A294" s="253"/>
      <c r="B294" s="253">
        <v>151</v>
      </c>
      <c r="C294" s="253" t="s">
        <v>458</v>
      </c>
      <c r="D294" s="298">
        <v>44607</v>
      </c>
      <c r="E294" s="256"/>
      <c r="F294" s="237" t="s">
        <v>275</v>
      </c>
      <c r="G294" s="257"/>
      <c r="H294" s="257">
        <v>30389900</v>
      </c>
      <c r="I294" s="264"/>
      <c r="J294" s="257">
        <f t="shared" si="274"/>
        <v>30389900</v>
      </c>
      <c r="K294" s="257">
        <f t="shared" si="277"/>
        <v>0</v>
      </c>
      <c r="L294" s="263">
        <v>0.125</v>
      </c>
      <c r="M294" s="256">
        <f t="shared" si="302"/>
        <v>3798737.5</v>
      </c>
      <c r="N294" s="264"/>
      <c r="O294" s="257">
        <f t="shared" si="275"/>
        <v>3798737.5</v>
      </c>
      <c r="P294" s="256">
        <f t="shared" si="276"/>
        <v>26591162.5</v>
      </c>
      <c r="R294" s="222">
        <f t="shared" si="278"/>
        <v>0</v>
      </c>
      <c r="S294" s="222">
        <f t="shared" si="279"/>
        <v>0</v>
      </c>
      <c r="T294" s="222">
        <f t="shared" si="280"/>
        <v>0</v>
      </c>
      <c r="U294" s="222">
        <f t="shared" si="299"/>
        <v>0</v>
      </c>
      <c r="V294" s="222">
        <f t="shared" si="303"/>
        <v>0</v>
      </c>
      <c r="W294" s="222">
        <f t="shared" si="281"/>
        <v>0</v>
      </c>
      <c r="X294" s="222">
        <f t="shared" si="282"/>
        <v>0</v>
      </c>
      <c r="Y294" s="222">
        <f t="shared" si="300"/>
        <v>0</v>
      </c>
      <c r="Z294" s="222">
        <f t="shared" si="304"/>
        <v>0</v>
      </c>
      <c r="AA294" s="222">
        <f t="shared" si="283"/>
        <v>0</v>
      </c>
      <c r="AB294" s="222">
        <f t="shared" si="270"/>
        <v>0</v>
      </c>
      <c r="AC294" s="222">
        <f t="shared" si="301"/>
        <v>0</v>
      </c>
      <c r="AD294" s="222">
        <f t="shared" si="305"/>
        <v>0</v>
      </c>
      <c r="AE294" s="222">
        <f t="shared" si="284"/>
        <v>0</v>
      </c>
      <c r="AF294" s="222">
        <f t="shared" si="306"/>
        <v>0</v>
      </c>
      <c r="AG294" s="222">
        <f t="shared" si="284"/>
        <v>0</v>
      </c>
      <c r="AH294" s="222">
        <f t="shared" si="285"/>
        <v>0</v>
      </c>
      <c r="AI294" s="222">
        <f t="shared" si="272"/>
        <v>0</v>
      </c>
      <c r="AJ294" s="298">
        <v>44607</v>
      </c>
      <c r="AL294" s="229">
        <f t="shared" si="273"/>
        <v>0</v>
      </c>
      <c r="AM294" s="222">
        <f t="shared" si="286"/>
        <v>26591162.5</v>
      </c>
      <c r="AN294" s="292">
        <f t="shared" si="287"/>
        <v>44607</v>
      </c>
      <c r="AP294" s="229">
        <v>0</v>
      </c>
      <c r="AQ294" s="280">
        <v>0</v>
      </c>
      <c r="AR294" s="229">
        <f t="shared" si="288"/>
        <v>0</v>
      </c>
      <c r="AS294" s="229">
        <f t="shared" si="289"/>
        <v>0</v>
      </c>
      <c r="AT294" s="229">
        <f t="shared" si="290"/>
        <v>0</v>
      </c>
      <c r="AV294" s="298">
        <v>44607</v>
      </c>
      <c r="AW294" s="229">
        <v>0</v>
      </c>
      <c r="AX294" s="280">
        <v>0</v>
      </c>
      <c r="AY294" s="229">
        <f t="shared" si="291"/>
        <v>0</v>
      </c>
      <c r="AZ294" s="229">
        <f t="shared" si="292"/>
        <v>0</v>
      </c>
      <c r="BA294" s="229">
        <f t="shared" si="293"/>
        <v>0</v>
      </c>
      <c r="BC294" s="298">
        <v>44607</v>
      </c>
      <c r="BD294" s="229">
        <v>0</v>
      </c>
      <c r="BE294" s="280">
        <v>0</v>
      </c>
      <c r="BF294" s="229">
        <f t="shared" si="294"/>
        <v>0</v>
      </c>
      <c r="BG294" s="229">
        <f t="shared" si="295"/>
        <v>0</v>
      </c>
      <c r="BH294" s="229">
        <f t="shared" si="296"/>
        <v>0</v>
      </c>
      <c r="BJ294" s="229">
        <v>30389900</v>
      </c>
      <c r="BK294" s="280">
        <v>0.25</v>
      </c>
      <c r="BL294" s="229">
        <f t="shared" si="297"/>
        <v>7597475</v>
      </c>
      <c r="BM294" s="229">
        <f t="shared" si="298"/>
        <v>7597475</v>
      </c>
      <c r="BN294" s="229">
        <f t="shared" si="307"/>
        <v>22792425</v>
      </c>
    </row>
    <row r="295" spans="1:66">
      <c r="A295" s="253"/>
      <c r="B295" s="253">
        <v>152</v>
      </c>
      <c r="C295" s="253" t="s">
        <v>459</v>
      </c>
      <c r="D295" s="298">
        <v>44624</v>
      </c>
      <c r="E295" s="256"/>
      <c r="F295" s="237" t="s">
        <v>275</v>
      </c>
      <c r="G295" s="257"/>
      <c r="H295" s="257">
        <v>23869900</v>
      </c>
      <c r="I295" s="264"/>
      <c r="J295" s="257">
        <f t="shared" si="274"/>
        <v>23869900</v>
      </c>
      <c r="K295" s="257">
        <f t="shared" si="277"/>
        <v>0</v>
      </c>
      <c r="L295" s="263">
        <v>0.125</v>
      </c>
      <c r="M295" s="256">
        <f t="shared" si="302"/>
        <v>2983737.5</v>
      </c>
      <c r="N295" s="264"/>
      <c r="O295" s="257">
        <f t="shared" si="275"/>
        <v>2983737.5</v>
      </c>
      <c r="P295" s="256">
        <f t="shared" si="276"/>
        <v>20886162.5</v>
      </c>
      <c r="R295" s="222">
        <f t="shared" si="278"/>
        <v>0</v>
      </c>
      <c r="S295" s="222">
        <f t="shared" si="279"/>
        <v>0</v>
      </c>
      <c r="T295" s="222">
        <f t="shared" si="280"/>
        <v>0</v>
      </c>
      <c r="U295" s="222">
        <f t="shared" si="299"/>
        <v>0</v>
      </c>
      <c r="V295" s="222">
        <f t="shared" si="303"/>
        <v>0</v>
      </c>
      <c r="W295" s="222">
        <f t="shared" si="281"/>
        <v>0</v>
      </c>
      <c r="X295" s="222">
        <f t="shared" si="282"/>
        <v>0</v>
      </c>
      <c r="Y295" s="222">
        <f t="shared" si="300"/>
        <v>0</v>
      </c>
      <c r="Z295" s="222">
        <f t="shared" si="304"/>
        <v>0</v>
      </c>
      <c r="AA295" s="222">
        <f t="shared" si="283"/>
        <v>0</v>
      </c>
      <c r="AB295" s="222">
        <f t="shared" si="270"/>
        <v>0</v>
      </c>
      <c r="AC295" s="222">
        <f t="shared" si="301"/>
        <v>0</v>
      </c>
      <c r="AD295" s="222">
        <f t="shared" si="305"/>
        <v>0</v>
      </c>
      <c r="AE295" s="222">
        <f t="shared" si="284"/>
        <v>0</v>
      </c>
      <c r="AF295" s="222">
        <f t="shared" si="306"/>
        <v>0</v>
      </c>
      <c r="AG295" s="222">
        <f t="shared" si="284"/>
        <v>0</v>
      </c>
      <c r="AH295" s="222">
        <f t="shared" si="285"/>
        <v>0</v>
      </c>
      <c r="AI295" s="222">
        <f t="shared" si="272"/>
        <v>0</v>
      </c>
      <c r="AJ295" s="298">
        <v>44624</v>
      </c>
      <c r="AL295" s="229">
        <f t="shared" si="273"/>
        <v>0</v>
      </c>
      <c r="AM295" s="222">
        <f t="shared" si="286"/>
        <v>20886162.5</v>
      </c>
      <c r="AN295" s="292">
        <f t="shared" si="287"/>
        <v>44624</v>
      </c>
      <c r="AP295" s="229">
        <v>0</v>
      </c>
      <c r="AQ295" s="280">
        <v>0</v>
      </c>
      <c r="AR295" s="229">
        <f t="shared" si="288"/>
        <v>0</v>
      </c>
      <c r="AS295" s="229">
        <f t="shared" si="289"/>
        <v>0</v>
      </c>
      <c r="AT295" s="229">
        <f t="shared" si="290"/>
        <v>0</v>
      </c>
      <c r="AV295" s="298">
        <v>44624</v>
      </c>
      <c r="AW295" s="229">
        <v>0</v>
      </c>
      <c r="AX295" s="280">
        <v>0</v>
      </c>
      <c r="AY295" s="229">
        <f t="shared" si="291"/>
        <v>0</v>
      </c>
      <c r="AZ295" s="229">
        <f t="shared" si="292"/>
        <v>0</v>
      </c>
      <c r="BA295" s="229">
        <f t="shared" si="293"/>
        <v>0</v>
      </c>
      <c r="BC295" s="298">
        <v>44624</v>
      </c>
      <c r="BD295" s="229">
        <v>0</v>
      </c>
      <c r="BE295" s="280">
        <v>0</v>
      </c>
      <c r="BF295" s="229">
        <f t="shared" si="294"/>
        <v>0</v>
      </c>
      <c r="BG295" s="229">
        <f t="shared" si="295"/>
        <v>0</v>
      </c>
      <c r="BH295" s="229">
        <f t="shared" si="296"/>
        <v>0</v>
      </c>
      <c r="BJ295" s="229">
        <v>23869900</v>
      </c>
      <c r="BK295" s="280">
        <v>0.25</v>
      </c>
      <c r="BL295" s="229">
        <f t="shared" si="297"/>
        <v>5967475</v>
      </c>
      <c r="BM295" s="229">
        <f t="shared" si="298"/>
        <v>5967475</v>
      </c>
      <c r="BN295" s="229">
        <f t="shared" si="307"/>
        <v>17902425</v>
      </c>
    </row>
    <row r="296" spans="1:66">
      <c r="A296" s="253"/>
      <c r="B296" s="253">
        <v>153</v>
      </c>
      <c r="C296" s="253" t="s">
        <v>460</v>
      </c>
      <c r="D296" s="298">
        <v>44648</v>
      </c>
      <c r="E296" s="256"/>
      <c r="F296" s="237" t="s">
        <v>275</v>
      </c>
      <c r="G296" s="257"/>
      <c r="H296" s="257">
        <v>74059700</v>
      </c>
      <c r="I296" s="264"/>
      <c r="J296" s="257">
        <f t="shared" si="274"/>
        <v>74059700</v>
      </c>
      <c r="K296" s="257">
        <f t="shared" si="277"/>
        <v>0</v>
      </c>
      <c r="L296" s="263">
        <v>0.125</v>
      </c>
      <c r="M296" s="256">
        <f t="shared" si="302"/>
        <v>9257462.5</v>
      </c>
      <c r="N296" s="264"/>
      <c r="O296" s="257">
        <f t="shared" si="275"/>
        <v>9257462.5</v>
      </c>
      <c r="P296" s="256">
        <f t="shared" si="276"/>
        <v>64802237.5</v>
      </c>
      <c r="R296" s="222">
        <f t="shared" si="278"/>
        <v>0</v>
      </c>
      <c r="S296" s="222">
        <f t="shared" si="279"/>
        <v>0</v>
      </c>
      <c r="T296" s="222">
        <f t="shared" si="280"/>
        <v>0</v>
      </c>
      <c r="U296" s="222">
        <f t="shared" si="299"/>
        <v>0</v>
      </c>
      <c r="V296" s="222">
        <f t="shared" si="303"/>
        <v>0</v>
      </c>
      <c r="W296" s="222">
        <f t="shared" si="281"/>
        <v>0</v>
      </c>
      <c r="X296" s="222">
        <f t="shared" si="282"/>
        <v>0</v>
      </c>
      <c r="Y296" s="222">
        <f t="shared" si="300"/>
        <v>0</v>
      </c>
      <c r="Z296" s="222">
        <f t="shared" si="304"/>
        <v>0</v>
      </c>
      <c r="AA296" s="222">
        <f t="shared" si="283"/>
        <v>0</v>
      </c>
      <c r="AB296" s="222">
        <f t="shared" si="270"/>
        <v>0</v>
      </c>
      <c r="AC296" s="222">
        <f t="shared" si="301"/>
        <v>0</v>
      </c>
      <c r="AD296" s="222">
        <f t="shared" si="305"/>
        <v>0</v>
      </c>
      <c r="AE296" s="222">
        <f t="shared" si="284"/>
        <v>0</v>
      </c>
      <c r="AF296" s="222">
        <f t="shared" si="306"/>
        <v>0</v>
      </c>
      <c r="AG296" s="222">
        <f t="shared" si="284"/>
        <v>0</v>
      </c>
      <c r="AH296" s="222">
        <f t="shared" si="285"/>
        <v>0</v>
      </c>
      <c r="AI296" s="222">
        <f t="shared" si="272"/>
        <v>0</v>
      </c>
      <c r="AJ296" s="298">
        <v>44648</v>
      </c>
      <c r="AL296" s="229">
        <f t="shared" si="273"/>
        <v>0</v>
      </c>
      <c r="AM296" s="222">
        <f t="shared" si="286"/>
        <v>64802237.5</v>
      </c>
      <c r="AN296" s="292">
        <f t="shared" si="287"/>
        <v>44648</v>
      </c>
      <c r="AP296" s="229">
        <v>0</v>
      </c>
      <c r="AQ296" s="280">
        <v>0</v>
      </c>
      <c r="AR296" s="229">
        <f t="shared" si="288"/>
        <v>0</v>
      </c>
      <c r="AS296" s="229">
        <f t="shared" si="289"/>
        <v>0</v>
      </c>
      <c r="AT296" s="229">
        <f t="shared" si="290"/>
        <v>0</v>
      </c>
      <c r="AV296" s="298">
        <v>44648</v>
      </c>
      <c r="AW296" s="229">
        <v>0</v>
      </c>
      <c r="AX296" s="280">
        <v>0</v>
      </c>
      <c r="AY296" s="229">
        <f t="shared" si="291"/>
        <v>0</v>
      </c>
      <c r="AZ296" s="229">
        <f t="shared" si="292"/>
        <v>0</v>
      </c>
      <c r="BA296" s="229">
        <f t="shared" si="293"/>
        <v>0</v>
      </c>
      <c r="BC296" s="298">
        <v>44648</v>
      </c>
      <c r="BD296" s="229">
        <v>0</v>
      </c>
      <c r="BE296" s="280">
        <v>0</v>
      </c>
      <c r="BF296" s="229">
        <f t="shared" si="294"/>
        <v>0</v>
      </c>
      <c r="BG296" s="229">
        <f t="shared" si="295"/>
        <v>0</v>
      </c>
      <c r="BH296" s="229">
        <f t="shared" si="296"/>
        <v>0</v>
      </c>
      <c r="BJ296" s="229">
        <v>74059700</v>
      </c>
      <c r="BK296" s="280">
        <v>0.25</v>
      </c>
      <c r="BL296" s="229">
        <f t="shared" si="297"/>
        <v>18514925</v>
      </c>
      <c r="BM296" s="229">
        <f t="shared" si="298"/>
        <v>18514925</v>
      </c>
      <c r="BN296" s="229">
        <f t="shared" si="307"/>
        <v>55544775</v>
      </c>
    </row>
    <row r="297" spans="1:66">
      <c r="A297" s="253"/>
      <c r="B297" s="253">
        <v>154</v>
      </c>
      <c r="C297" s="253" t="s">
        <v>461</v>
      </c>
      <c r="D297" s="298">
        <v>44663</v>
      </c>
      <c r="E297" s="256"/>
      <c r="F297" s="237" t="s">
        <v>275</v>
      </c>
      <c r="G297" s="257"/>
      <c r="H297" s="257">
        <v>48914100</v>
      </c>
      <c r="I297" s="264"/>
      <c r="J297" s="257">
        <f t="shared" si="274"/>
        <v>48914100</v>
      </c>
      <c r="K297" s="257">
        <f t="shared" si="277"/>
        <v>0</v>
      </c>
      <c r="L297" s="263">
        <v>0.125</v>
      </c>
      <c r="M297" s="256">
        <f t="shared" si="302"/>
        <v>6114262.5</v>
      </c>
      <c r="N297" s="264"/>
      <c r="O297" s="257">
        <f t="shared" si="275"/>
        <v>6114262.5</v>
      </c>
      <c r="P297" s="256">
        <f t="shared" si="276"/>
        <v>42799837.5</v>
      </c>
      <c r="R297" s="222">
        <f t="shared" si="278"/>
        <v>0</v>
      </c>
      <c r="S297" s="222">
        <f t="shared" si="279"/>
        <v>0</v>
      </c>
      <c r="T297" s="222">
        <f t="shared" si="280"/>
        <v>0</v>
      </c>
      <c r="U297" s="222">
        <f t="shared" si="299"/>
        <v>0</v>
      </c>
      <c r="V297" s="222">
        <f t="shared" si="303"/>
        <v>0</v>
      </c>
      <c r="W297" s="222">
        <f t="shared" si="281"/>
        <v>0</v>
      </c>
      <c r="X297" s="222">
        <f t="shared" si="282"/>
        <v>0</v>
      </c>
      <c r="Y297" s="222">
        <f t="shared" si="300"/>
        <v>0</v>
      </c>
      <c r="Z297" s="222">
        <f t="shared" si="304"/>
        <v>0</v>
      </c>
      <c r="AA297" s="222">
        <f t="shared" si="283"/>
        <v>0</v>
      </c>
      <c r="AB297" s="222">
        <f t="shared" si="270"/>
        <v>0</v>
      </c>
      <c r="AC297" s="222">
        <f t="shared" si="301"/>
        <v>0</v>
      </c>
      <c r="AD297" s="222">
        <f t="shared" si="305"/>
        <v>0</v>
      </c>
      <c r="AE297" s="222">
        <f t="shared" si="284"/>
        <v>0</v>
      </c>
      <c r="AF297" s="222">
        <f t="shared" si="306"/>
        <v>0</v>
      </c>
      <c r="AG297" s="222">
        <f t="shared" si="284"/>
        <v>0</v>
      </c>
      <c r="AH297" s="222">
        <f t="shared" si="285"/>
        <v>0</v>
      </c>
      <c r="AI297" s="222">
        <f t="shared" si="272"/>
        <v>0</v>
      </c>
      <c r="AJ297" s="298">
        <v>44663</v>
      </c>
      <c r="AL297" s="229">
        <f t="shared" si="273"/>
        <v>0</v>
      </c>
      <c r="AM297" s="222">
        <f t="shared" si="286"/>
        <v>42799837.5</v>
      </c>
      <c r="AN297" s="292">
        <f t="shared" si="287"/>
        <v>44663</v>
      </c>
      <c r="AP297" s="229">
        <v>0</v>
      </c>
      <c r="AQ297" s="280">
        <v>0</v>
      </c>
      <c r="AR297" s="229">
        <f t="shared" si="288"/>
        <v>0</v>
      </c>
      <c r="AS297" s="229">
        <f t="shared" si="289"/>
        <v>0</v>
      </c>
      <c r="AT297" s="229">
        <f t="shared" si="290"/>
        <v>0</v>
      </c>
      <c r="AV297" s="298">
        <v>44663</v>
      </c>
      <c r="AW297" s="229">
        <v>0</v>
      </c>
      <c r="AX297" s="280">
        <v>0</v>
      </c>
      <c r="AY297" s="229">
        <f t="shared" si="291"/>
        <v>0</v>
      </c>
      <c r="AZ297" s="229">
        <f t="shared" si="292"/>
        <v>0</v>
      </c>
      <c r="BA297" s="229">
        <f t="shared" si="293"/>
        <v>0</v>
      </c>
      <c r="BC297" s="298">
        <v>44663</v>
      </c>
      <c r="BD297" s="229">
        <v>0</v>
      </c>
      <c r="BE297" s="280">
        <v>0</v>
      </c>
      <c r="BF297" s="229">
        <f t="shared" si="294"/>
        <v>0</v>
      </c>
      <c r="BG297" s="229">
        <f t="shared" si="295"/>
        <v>0</v>
      </c>
      <c r="BH297" s="229">
        <f t="shared" si="296"/>
        <v>0</v>
      </c>
      <c r="BJ297" s="229">
        <v>48914100</v>
      </c>
      <c r="BK297" s="280">
        <v>0.25</v>
      </c>
      <c r="BL297" s="229">
        <f t="shared" si="297"/>
        <v>12228525</v>
      </c>
      <c r="BM297" s="229">
        <f t="shared" si="298"/>
        <v>12228525</v>
      </c>
      <c r="BN297" s="229">
        <f t="shared" si="307"/>
        <v>36685575</v>
      </c>
    </row>
    <row r="298" spans="1:66">
      <c r="A298" s="253"/>
      <c r="B298" s="253">
        <v>155</v>
      </c>
      <c r="C298" s="253" t="s">
        <v>462</v>
      </c>
      <c r="D298" s="298">
        <v>44673</v>
      </c>
      <c r="E298" s="256"/>
      <c r="F298" s="237" t="s">
        <v>275</v>
      </c>
      <c r="G298" s="257"/>
      <c r="H298" s="257">
        <v>25469300</v>
      </c>
      <c r="I298" s="264"/>
      <c r="J298" s="257">
        <f t="shared" si="274"/>
        <v>25469300</v>
      </c>
      <c r="K298" s="257">
        <f t="shared" si="277"/>
        <v>0</v>
      </c>
      <c r="L298" s="263">
        <v>0.125</v>
      </c>
      <c r="M298" s="256">
        <f t="shared" si="302"/>
        <v>3183662.5</v>
      </c>
      <c r="N298" s="264"/>
      <c r="O298" s="257">
        <f t="shared" si="275"/>
        <v>3183662.5</v>
      </c>
      <c r="P298" s="256">
        <f t="shared" si="276"/>
        <v>22285637.5</v>
      </c>
      <c r="R298" s="222">
        <f t="shared" si="278"/>
        <v>0</v>
      </c>
      <c r="S298" s="222">
        <f t="shared" si="279"/>
        <v>0</v>
      </c>
      <c r="T298" s="222">
        <f t="shared" si="280"/>
        <v>0</v>
      </c>
      <c r="U298" s="222">
        <f t="shared" si="299"/>
        <v>0</v>
      </c>
      <c r="V298" s="222">
        <f t="shared" si="303"/>
        <v>0</v>
      </c>
      <c r="W298" s="222">
        <f t="shared" si="281"/>
        <v>0</v>
      </c>
      <c r="X298" s="222">
        <f t="shared" si="282"/>
        <v>0</v>
      </c>
      <c r="Y298" s="222">
        <f t="shared" si="300"/>
        <v>0</v>
      </c>
      <c r="Z298" s="222">
        <f t="shared" si="304"/>
        <v>0</v>
      </c>
      <c r="AA298" s="222">
        <f t="shared" si="283"/>
        <v>0</v>
      </c>
      <c r="AB298" s="222">
        <f t="shared" si="270"/>
        <v>0</v>
      </c>
      <c r="AC298" s="222">
        <f t="shared" si="301"/>
        <v>0</v>
      </c>
      <c r="AD298" s="222">
        <f t="shared" si="305"/>
        <v>0</v>
      </c>
      <c r="AE298" s="222">
        <f t="shared" si="284"/>
        <v>0</v>
      </c>
      <c r="AF298" s="222">
        <f t="shared" si="306"/>
        <v>0</v>
      </c>
      <c r="AG298" s="222">
        <f t="shared" si="284"/>
        <v>0</v>
      </c>
      <c r="AH298" s="222">
        <f t="shared" si="285"/>
        <v>0</v>
      </c>
      <c r="AI298" s="222">
        <f t="shared" si="272"/>
        <v>0</v>
      </c>
      <c r="AJ298" s="298">
        <v>44673</v>
      </c>
      <c r="AL298" s="229">
        <f t="shared" si="273"/>
        <v>0</v>
      </c>
      <c r="AM298" s="222">
        <f t="shared" si="286"/>
        <v>22285637.5</v>
      </c>
      <c r="AN298" s="292">
        <f t="shared" si="287"/>
        <v>44673</v>
      </c>
      <c r="AP298" s="229">
        <v>0</v>
      </c>
      <c r="AQ298" s="280">
        <v>0</v>
      </c>
      <c r="AR298" s="229">
        <f t="shared" si="288"/>
        <v>0</v>
      </c>
      <c r="AS298" s="229">
        <f t="shared" si="289"/>
        <v>0</v>
      </c>
      <c r="AT298" s="229">
        <f t="shared" si="290"/>
        <v>0</v>
      </c>
      <c r="AV298" s="298">
        <v>44673</v>
      </c>
      <c r="AW298" s="229">
        <v>0</v>
      </c>
      <c r="AX298" s="280">
        <v>0</v>
      </c>
      <c r="AY298" s="229">
        <f t="shared" si="291"/>
        <v>0</v>
      </c>
      <c r="AZ298" s="229">
        <f t="shared" si="292"/>
        <v>0</v>
      </c>
      <c r="BA298" s="229">
        <f t="shared" si="293"/>
        <v>0</v>
      </c>
      <c r="BC298" s="298">
        <v>44673</v>
      </c>
      <c r="BD298" s="229">
        <v>0</v>
      </c>
      <c r="BE298" s="280">
        <v>0</v>
      </c>
      <c r="BF298" s="229">
        <f t="shared" si="294"/>
        <v>0</v>
      </c>
      <c r="BG298" s="229">
        <f t="shared" si="295"/>
        <v>0</v>
      </c>
      <c r="BH298" s="229">
        <f t="shared" si="296"/>
        <v>0</v>
      </c>
      <c r="BJ298" s="229">
        <v>25469300</v>
      </c>
      <c r="BK298" s="280">
        <v>0.25</v>
      </c>
      <c r="BL298" s="229">
        <f t="shared" si="297"/>
        <v>6367325</v>
      </c>
      <c r="BM298" s="229">
        <f t="shared" si="298"/>
        <v>6367325</v>
      </c>
      <c r="BN298" s="229">
        <f t="shared" si="307"/>
        <v>19101975</v>
      </c>
    </row>
    <row r="299" spans="1:66">
      <c r="A299" s="253"/>
      <c r="B299" s="253">
        <v>156</v>
      </c>
      <c r="C299" s="253" t="s">
        <v>463</v>
      </c>
      <c r="D299" s="298">
        <v>44706</v>
      </c>
      <c r="E299" s="256"/>
      <c r="F299" s="237" t="s">
        <v>275</v>
      </c>
      <c r="G299" s="257"/>
      <c r="H299" s="257">
        <v>10999200</v>
      </c>
      <c r="I299" s="264"/>
      <c r="J299" s="257">
        <f t="shared" si="274"/>
        <v>10999200</v>
      </c>
      <c r="K299" s="257">
        <f t="shared" si="277"/>
        <v>0</v>
      </c>
      <c r="L299" s="263">
        <v>0.125</v>
      </c>
      <c r="M299" s="256">
        <f t="shared" si="302"/>
        <v>1374900</v>
      </c>
      <c r="N299" s="264"/>
      <c r="O299" s="257">
        <f t="shared" si="275"/>
        <v>1374900</v>
      </c>
      <c r="P299" s="256">
        <f t="shared" si="276"/>
        <v>9624300</v>
      </c>
      <c r="R299" s="222">
        <f t="shared" si="278"/>
        <v>0</v>
      </c>
      <c r="S299" s="222">
        <f t="shared" si="279"/>
        <v>0</v>
      </c>
      <c r="T299" s="222">
        <f t="shared" si="280"/>
        <v>0</v>
      </c>
      <c r="U299" s="222">
        <f t="shared" si="299"/>
        <v>0</v>
      </c>
      <c r="V299" s="222">
        <f t="shared" si="303"/>
        <v>0</v>
      </c>
      <c r="W299" s="222">
        <f t="shared" si="281"/>
        <v>0</v>
      </c>
      <c r="X299" s="222">
        <f t="shared" si="282"/>
        <v>0</v>
      </c>
      <c r="Y299" s="222">
        <f t="shared" si="300"/>
        <v>0</v>
      </c>
      <c r="Z299" s="222">
        <f t="shared" si="304"/>
        <v>0</v>
      </c>
      <c r="AA299" s="222">
        <f t="shared" si="283"/>
        <v>0</v>
      </c>
      <c r="AB299" s="222">
        <f t="shared" si="270"/>
        <v>0</v>
      </c>
      <c r="AC299" s="222">
        <f t="shared" si="301"/>
        <v>0</v>
      </c>
      <c r="AD299" s="222">
        <f t="shared" si="305"/>
        <v>0</v>
      </c>
      <c r="AE299" s="222">
        <f t="shared" si="284"/>
        <v>0</v>
      </c>
      <c r="AF299" s="222">
        <f t="shared" si="306"/>
        <v>0</v>
      </c>
      <c r="AG299" s="222">
        <f t="shared" si="284"/>
        <v>0</v>
      </c>
      <c r="AH299" s="222">
        <f t="shared" si="285"/>
        <v>0</v>
      </c>
      <c r="AI299" s="222">
        <f t="shared" si="272"/>
        <v>0</v>
      </c>
      <c r="AJ299" s="298">
        <v>44706</v>
      </c>
      <c r="AL299" s="229">
        <f t="shared" si="273"/>
        <v>0</v>
      </c>
      <c r="AM299" s="222">
        <f t="shared" si="286"/>
        <v>9624300</v>
      </c>
      <c r="AN299" s="292">
        <f t="shared" si="287"/>
        <v>44706</v>
      </c>
      <c r="AP299" s="229">
        <v>0</v>
      </c>
      <c r="AQ299" s="280">
        <v>0</v>
      </c>
      <c r="AR299" s="229">
        <f t="shared" si="288"/>
        <v>0</v>
      </c>
      <c r="AS299" s="229">
        <f t="shared" si="289"/>
        <v>0</v>
      </c>
      <c r="AT299" s="229">
        <f t="shared" si="290"/>
        <v>0</v>
      </c>
      <c r="AV299" s="298">
        <v>44706</v>
      </c>
      <c r="AW299" s="229">
        <v>0</v>
      </c>
      <c r="AX299" s="280">
        <v>0</v>
      </c>
      <c r="AY299" s="229">
        <f t="shared" si="291"/>
        <v>0</v>
      </c>
      <c r="AZ299" s="229">
        <f t="shared" si="292"/>
        <v>0</v>
      </c>
      <c r="BA299" s="229">
        <f t="shared" si="293"/>
        <v>0</v>
      </c>
      <c r="BC299" s="298">
        <v>44706</v>
      </c>
      <c r="BD299" s="229">
        <v>0</v>
      </c>
      <c r="BE299" s="280">
        <v>0</v>
      </c>
      <c r="BF299" s="229">
        <f t="shared" si="294"/>
        <v>0</v>
      </c>
      <c r="BG299" s="229">
        <f t="shared" si="295"/>
        <v>0</v>
      </c>
      <c r="BH299" s="229">
        <f t="shared" si="296"/>
        <v>0</v>
      </c>
      <c r="BJ299" s="229">
        <v>10999200</v>
      </c>
      <c r="BK299" s="280">
        <v>0.25</v>
      </c>
      <c r="BL299" s="229">
        <f t="shared" si="297"/>
        <v>2749800</v>
      </c>
      <c r="BM299" s="229">
        <f t="shared" si="298"/>
        <v>2749800</v>
      </c>
      <c r="BN299" s="229">
        <f t="shared" si="307"/>
        <v>8249400</v>
      </c>
    </row>
    <row r="300" spans="1:66">
      <c r="A300" s="253"/>
      <c r="B300" s="253">
        <v>157</v>
      </c>
      <c r="C300" s="253" t="s">
        <v>381</v>
      </c>
      <c r="D300" s="298">
        <v>44866</v>
      </c>
      <c r="E300" s="256"/>
      <c r="F300" s="237" t="s">
        <v>275</v>
      </c>
      <c r="G300" s="257"/>
      <c r="H300" s="257">
        <v>8670000</v>
      </c>
      <c r="I300" s="264"/>
      <c r="J300" s="257">
        <f t="shared" si="274"/>
        <v>8670000</v>
      </c>
      <c r="K300" s="257">
        <f t="shared" si="277"/>
        <v>0</v>
      </c>
      <c r="L300" s="263">
        <v>0.125</v>
      </c>
      <c r="M300" s="256">
        <f t="shared" si="302"/>
        <v>1083750</v>
      </c>
      <c r="N300" s="264"/>
      <c r="O300" s="257">
        <f t="shared" si="275"/>
        <v>1083750</v>
      </c>
      <c r="P300" s="256">
        <f t="shared" si="276"/>
        <v>7586250</v>
      </c>
      <c r="R300" s="222">
        <f t="shared" si="278"/>
        <v>0</v>
      </c>
      <c r="S300" s="222">
        <f t="shared" si="279"/>
        <v>0</v>
      </c>
      <c r="T300" s="222">
        <f t="shared" si="280"/>
        <v>0</v>
      </c>
      <c r="U300" s="222">
        <f t="shared" si="299"/>
        <v>0</v>
      </c>
      <c r="V300" s="222">
        <f t="shared" si="303"/>
        <v>0</v>
      </c>
      <c r="W300" s="222">
        <f t="shared" si="281"/>
        <v>0</v>
      </c>
      <c r="X300" s="222">
        <f t="shared" si="282"/>
        <v>0</v>
      </c>
      <c r="Y300" s="222">
        <f t="shared" si="300"/>
        <v>0</v>
      </c>
      <c r="Z300" s="222">
        <f t="shared" si="304"/>
        <v>0</v>
      </c>
      <c r="AA300" s="222">
        <f t="shared" si="283"/>
        <v>0</v>
      </c>
      <c r="AB300" s="222">
        <f t="shared" si="270"/>
        <v>0</v>
      </c>
      <c r="AC300" s="222">
        <f t="shared" si="301"/>
        <v>0</v>
      </c>
      <c r="AD300" s="222">
        <f t="shared" si="305"/>
        <v>0</v>
      </c>
      <c r="AE300" s="222">
        <f t="shared" si="284"/>
        <v>0</v>
      </c>
      <c r="AF300" s="222">
        <f t="shared" si="306"/>
        <v>0</v>
      </c>
      <c r="AG300" s="222">
        <f t="shared" si="284"/>
        <v>0</v>
      </c>
      <c r="AH300" s="222">
        <f t="shared" si="285"/>
        <v>0</v>
      </c>
      <c r="AI300" s="222">
        <f t="shared" si="272"/>
        <v>0</v>
      </c>
      <c r="AJ300" s="298">
        <v>44866</v>
      </c>
      <c r="AL300" s="229">
        <f t="shared" si="273"/>
        <v>0</v>
      </c>
      <c r="AM300" s="222">
        <f t="shared" si="286"/>
        <v>7586250</v>
      </c>
      <c r="AN300" s="292">
        <f t="shared" si="287"/>
        <v>44866</v>
      </c>
      <c r="AP300" s="229">
        <v>0</v>
      </c>
      <c r="AQ300" s="280">
        <v>0</v>
      </c>
      <c r="AR300" s="229">
        <f t="shared" si="288"/>
        <v>0</v>
      </c>
      <c r="AS300" s="229">
        <f t="shared" si="289"/>
        <v>0</v>
      </c>
      <c r="AT300" s="229">
        <f t="shared" si="290"/>
        <v>0</v>
      </c>
      <c r="AV300" s="298">
        <v>44866</v>
      </c>
      <c r="AW300" s="229">
        <v>0</v>
      </c>
      <c r="AX300" s="280">
        <v>0</v>
      </c>
      <c r="AY300" s="229">
        <f t="shared" si="291"/>
        <v>0</v>
      </c>
      <c r="AZ300" s="229">
        <f t="shared" si="292"/>
        <v>0</v>
      </c>
      <c r="BA300" s="229">
        <f t="shared" si="293"/>
        <v>0</v>
      </c>
      <c r="BC300" s="298">
        <v>44866</v>
      </c>
      <c r="BD300" s="229">
        <v>0</v>
      </c>
      <c r="BE300" s="280">
        <v>0</v>
      </c>
      <c r="BF300" s="229">
        <f t="shared" si="294"/>
        <v>0</v>
      </c>
      <c r="BG300" s="229">
        <f t="shared" si="295"/>
        <v>0</v>
      </c>
      <c r="BH300" s="229">
        <f t="shared" si="296"/>
        <v>0</v>
      </c>
      <c r="BJ300" s="229">
        <v>8670000</v>
      </c>
      <c r="BK300" s="280">
        <v>0.25</v>
      </c>
      <c r="BL300" s="229">
        <f t="shared" si="297"/>
        <v>2167500</v>
      </c>
      <c r="BM300" s="229">
        <f t="shared" si="298"/>
        <v>2167500</v>
      </c>
      <c r="BN300" s="229">
        <f t="shared" si="307"/>
        <v>6502500</v>
      </c>
    </row>
    <row r="301" spans="1:66">
      <c r="A301" s="253"/>
      <c r="B301" s="253">
        <v>158</v>
      </c>
      <c r="C301" s="253" t="s">
        <v>464</v>
      </c>
      <c r="D301" s="298">
        <v>44604</v>
      </c>
      <c r="E301" s="256"/>
      <c r="F301" s="237" t="s">
        <v>275</v>
      </c>
      <c r="G301" s="257"/>
      <c r="H301" s="257">
        <v>1432000</v>
      </c>
      <c r="I301" s="264"/>
      <c r="J301" s="257">
        <f t="shared" si="274"/>
        <v>1432000</v>
      </c>
      <c r="K301" s="257">
        <f t="shared" si="277"/>
        <v>0</v>
      </c>
      <c r="L301" s="263">
        <v>0.125</v>
      </c>
      <c r="M301" s="256">
        <f t="shared" si="302"/>
        <v>179000</v>
      </c>
      <c r="N301" s="264"/>
      <c r="O301" s="257">
        <f t="shared" si="275"/>
        <v>179000</v>
      </c>
      <c r="P301" s="256">
        <f t="shared" si="276"/>
        <v>1253000</v>
      </c>
      <c r="R301" s="222">
        <f t="shared" si="278"/>
        <v>0</v>
      </c>
      <c r="S301" s="222">
        <f t="shared" si="279"/>
        <v>0</v>
      </c>
      <c r="T301" s="222">
        <f t="shared" si="280"/>
        <v>0</v>
      </c>
      <c r="U301" s="222">
        <f t="shared" si="299"/>
        <v>0</v>
      </c>
      <c r="V301" s="222">
        <f t="shared" si="303"/>
        <v>0</v>
      </c>
      <c r="W301" s="222">
        <f t="shared" si="281"/>
        <v>0</v>
      </c>
      <c r="X301" s="222">
        <f t="shared" si="282"/>
        <v>0</v>
      </c>
      <c r="Y301" s="222">
        <f t="shared" si="300"/>
        <v>0</v>
      </c>
      <c r="Z301" s="222">
        <f t="shared" si="304"/>
        <v>0</v>
      </c>
      <c r="AA301" s="222">
        <f t="shared" si="283"/>
        <v>0</v>
      </c>
      <c r="AB301" s="222">
        <f t="shared" si="270"/>
        <v>0</v>
      </c>
      <c r="AC301" s="222">
        <f t="shared" si="301"/>
        <v>0</v>
      </c>
      <c r="AD301" s="222">
        <f t="shared" si="305"/>
        <v>0</v>
      </c>
      <c r="AE301" s="222">
        <f t="shared" si="284"/>
        <v>0</v>
      </c>
      <c r="AF301" s="222">
        <f t="shared" si="306"/>
        <v>0</v>
      </c>
      <c r="AG301" s="222">
        <f t="shared" si="284"/>
        <v>0</v>
      </c>
      <c r="AH301" s="222">
        <f t="shared" si="285"/>
        <v>0</v>
      </c>
      <c r="AI301" s="222">
        <f t="shared" si="272"/>
        <v>0</v>
      </c>
      <c r="AJ301" s="298">
        <v>44604</v>
      </c>
      <c r="AL301" s="229">
        <f t="shared" si="273"/>
        <v>0</v>
      </c>
      <c r="AM301" s="222">
        <f t="shared" si="286"/>
        <v>1253000</v>
      </c>
      <c r="AN301" s="292">
        <f t="shared" si="287"/>
        <v>44604</v>
      </c>
      <c r="AP301" s="229">
        <v>0</v>
      </c>
      <c r="AQ301" s="280">
        <v>0</v>
      </c>
      <c r="AR301" s="229">
        <f t="shared" si="288"/>
        <v>0</v>
      </c>
      <c r="AS301" s="229">
        <f t="shared" si="289"/>
        <v>0</v>
      </c>
      <c r="AT301" s="229">
        <f t="shared" si="290"/>
        <v>0</v>
      </c>
      <c r="AV301" s="298">
        <v>44604</v>
      </c>
      <c r="AW301" s="229">
        <v>0</v>
      </c>
      <c r="AX301" s="280">
        <v>0</v>
      </c>
      <c r="AY301" s="229">
        <f t="shared" si="291"/>
        <v>0</v>
      </c>
      <c r="AZ301" s="229">
        <f t="shared" si="292"/>
        <v>0</v>
      </c>
      <c r="BA301" s="229">
        <f t="shared" si="293"/>
        <v>0</v>
      </c>
      <c r="BC301" s="298">
        <v>44604</v>
      </c>
      <c r="BD301" s="229">
        <v>0</v>
      </c>
      <c r="BE301" s="280">
        <v>0</v>
      </c>
      <c r="BF301" s="229">
        <f t="shared" si="294"/>
        <v>0</v>
      </c>
      <c r="BG301" s="229">
        <f t="shared" si="295"/>
        <v>0</v>
      </c>
      <c r="BH301" s="229">
        <f t="shared" si="296"/>
        <v>0</v>
      </c>
      <c r="BJ301" s="229">
        <v>1432000</v>
      </c>
      <c r="BK301" s="280">
        <v>0.25</v>
      </c>
      <c r="BL301" s="229">
        <f t="shared" si="297"/>
        <v>358000</v>
      </c>
      <c r="BM301" s="229">
        <f t="shared" si="298"/>
        <v>358000</v>
      </c>
      <c r="BN301" s="229">
        <f t="shared" si="307"/>
        <v>1074000</v>
      </c>
    </row>
    <row r="302" spans="1:66">
      <c r="A302" s="253"/>
      <c r="B302" s="253">
        <v>159</v>
      </c>
      <c r="C302" s="253" t="s">
        <v>381</v>
      </c>
      <c r="D302" s="298">
        <v>44653</v>
      </c>
      <c r="E302" s="256"/>
      <c r="F302" s="237" t="s">
        <v>275</v>
      </c>
      <c r="G302" s="257"/>
      <c r="H302" s="257">
        <v>1573000</v>
      </c>
      <c r="I302" s="264"/>
      <c r="J302" s="257">
        <f t="shared" si="274"/>
        <v>1573000</v>
      </c>
      <c r="K302" s="257">
        <f t="shared" si="277"/>
        <v>0</v>
      </c>
      <c r="L302" s="263">
        <v>0.125</v>
      </c>
      <c r="M302" s="256">
        <f t="shared" si="302"/>
        <v>196625</v>
      </c>
      <c r="N302" s="264"/>
      <c r="O302" s="257">
        <f t="shared" si="275"/>
        <v>196625</v>
      </c>
      <c r="P302" s="256">
        <f t="shared" si="276"/>
        <v>1376375</v>
      </c>
      <c r="R302" s="222">
        <f t="shared" si="278"/>
        <v>0</v>
      </c>
      <c r="S302" s="222">
        <f t="shared" si="279"/>
        <v>0</v>
      </c>
      <c r="T302" s="222">
        <f t="shared" si="280"/>
        <v>0</v>
      </c>
      <c r="U302" s="222">
        <f t="shared" si="299"/>
        <v>0</v>
      </c>
      <c r="V302" s="222">
        <f t="shared" si="303"/>
        <v>0</v>
      </c>
      <c r="W302" s="222">
        <f t="shared" si="281"/>
        <v>0</v>
      </c>
      <c r="X302" s="222">
        <f t="shared" si="282"/>
        <v>0</v>
      </c>
      <c r="Y302" s="222">
        <f t="shared" si="300"/>
        <v>0</v>
      </c>
      <c r="Z302" s="222">
        <f t="shared" si="304"/>
        <v>0</v>
      </c>
      <c r="AA302" s="222">
        <f t="shared" si="283"/>
        <v>0</v>
      </c>
      <c r="AB302" s="222">
        <f t="shared" si="270"/>
        <v>0</v>
      </c>
      <c r="AC302" s="222">
        <f t="shared" si="301"/>
        <v>0</v>
      </c>
      <c r="AD302" s="222">
        <f t="shared" si="305"/>
        <v>0</v>
      </c>
      <c r="AE302" s="222">
        <f t="shared" si="284"/>
        <v>0</v>
      </c>
      <c r="AF302" s="222">
        <f t="shared" si="306"/>
        <v>0</v>
      </c>
      <c r="AG302" s="222">
        <f t="shared" si="284"/>
        <v>0</v>
      </c>
      <c r="AH302" s="222">
        <f t="shared" si="285"/>
        <v>0</v>
      </c>
      <c r="AI302" s="222">
        <f t="shared" si="272"/>
        <v>0</v>
      </c>
      <c r="AJ302" s="298">
        <v>44653</v>
      </c>
      <c r="AL302" s="229">
        <f t="shared" si="273"/>
        <v>0</v>
      </c>
      <c r="AM302" s="222">
        <f t="shared" si="286"/>
        <v>1376375</v>
      </c>
      <c r="AN302" s="292">
        <f t="shared" si="287"/>
        <v>44653</v>
      </c>
      <c r="AP302" s="229">
        <v>0</v>
      </c>
      <c r="AQ302" s="280">
        <v>0</v>
      </c>
      <c r="AR302" s="229">
        <f t="shared" si="288"/>
        <v>0</v>
      </c>
      <c r="AS302" s="229">
        <f t="shared" si="289"/>
        <v>0</v>
      </c>
      <c r="AT302" s="229">
        <f t="shared" si="290"/>
        <v>0</v>
      </c>
      <c r="AV302" s="298">
        <v>44653</v>
      </c>
      <c r="AW302" s="229">
        <v>0</v>
      </c>
      <c r="AX302" s="280">
        <v>0</v>
      </c>
      <c r="AY302" s="229">
        <f t="shared" si="291"/>
        <v>0</v>
      </c>
      <c r="AZ302" s="229">
        <f t="shared" si="292"/>
        <v>0</v>
      </c>
      <c r="BA302" s="229">
        <f t="shared" si="293"/>
        <v>0</v>
      </c>
      <c r="BC302" s="298">
        <v>44653</v>
      </c>
      <c r="BD302" s="229">
        <v>0</v>
      </c>
      <c r="BE302" s="280">
        <v>0</v>
      </c>
      <c r="BF302" s="229">
        <f t="shared" si="294"/>
        <v>0</v>
      </c>
      <c r="BG302" s="229">
        <f t="shared" si="295"/>
        <v>0</v>
      </c>
      <c r="BH302" s="229">
        <f t="shared" si="296"/>
        <v>0</v>
      </c>
      <c r="BJ302" s="229">
        <v>1573000</v>
      </c>
      <c r="BK302" s="280">
        <v>0.25</v>
      </c>
      <c r="BL302" s="229">
        <f t="shared" si="297"/>
        <v>393250</v>
      </c>
      <c r="BM302" s="229">
        <f t="shared" si="298"/>
        <v>393250</v>
      </c>
      <c r="BN302" s="229">
        <f t="shared" si="307"/>
        <v>1179750</v>
      </c>
    </row>
    <row r="303" spans="1:66">
      <c r="A303" s="253"/>
      <c r="B303" s="253">
        <v>160</v>
      </c>
      <c r="C303" s="253" t="s">
        <v>365</v>
      </c>
      <c r="D303" s="298">
        <v>44569</v>
      </c>
      <c r="E303" s="256"/>
      <c r="F303" s="237" t="s">
        <v>275</v>
      </c>
      <c r="G303" s="257"/>
      <c r="H303" s="257">
        <v>245000000</v>
      </c>
      <c r="I303" s="264"/>
      <c r="J303" s="257">
        <f t="shared" si="274"/>
        <v>245000000</v>
      </c>
      <c r="K303" s="257">
        <f t="shared" si="277"/>
        <v>0</v>
      </c>
      <c r="L303" s="263">
        <v>0.125</v>
      </c>
      <c r="M303" s="256">
        <f t="shared" si="302"/>
        <v>30625000</v>
      </c>
      <c r="N303" s="264"/>
      <c r="O303" s="257">
        <f t="shared" si="275"/>
        <v>30625000</v>
      </c>
      <c r="P303" s="256">
        <f t="shared" si="276"/>
        <v>214375000</v>
      </c>
      <c r="R303" s="222">
        <f t="shared" si="278"/>
        <v>0</v>
      </c>
      <c r="S303" s="222">
        <f t="shared" si="279"/>
        <v>0</v>
      </c>
      <c r="T303" s="222">
        <f t="shared" si="280"/>
        <v>0</v>
      </c>
      <c r="U303" s="222">
        <f t="shared" si="299"/>
        <v>0</v>
      </c>
      <c r="V303" s="222">
        <f t="shared" si="303"/>
        <v>0</v>
      </c>
      <c r="W303" s="222">
        <f t="shared" si="281"/>
        <v>0</v>
      </c>
      <c r="X303" s="222">
        <f t="shared" si="282"/>
        <v>0</v>
      </c>
      <c r="Y303" s="222">
        <f t="shared" si="300"/>
        <v>0</v>
      </c>
      <c r="Z303" s="222">
        <f t="shared" si="304"/>
        <v>0</v>
      </c>
      <c r="AA303" s="222">
        <f t="shared" si="283"/>
        <v>0</v>
      </c>
      <c r="AB303" s="222">
        <f t="shared" si="270"/>
        <v>0</v>
      </c>
      <c r="AC303" s="222">
        <f t="shared" si="301"/>
        <v>0</v>
      </c>
      <c r="AD303" s="222">
        <f t="shared" si="305"/>
        <v>0</v>
      </c>
      <c r="AE303" s="222">
        <f t="shared" si="284"/>
        <v>0</v>
      </c>
      <c r="AF303" s="222">
        <f t="shared" si="306"/>
        <v>0</v>
      </c>
      <c r="AG303" s="222">
        <f t="shared" si="284"/>
        <v>0</v>
      </c>
      <c r="AH303" s="222">
        <f t="shared" si="285"/>
        <v>0</v>
      </c>
      <c r="AI303" s="222">
        <f t="shared" si="272"/>
        <v>0</v>
      </c>
      <c r="AJ303" s="298">
        <v>44569</v>
      </c>
      <c r="AL303" s="229">
        <f t="shared" si="273"/>
        <v>0</v>
      </c>
      <c r="AM303" s="222">
        <f t="shared" si="286"/>
        <v>214375000</v>
      </c>
      <c r="AN303" s="292">
        <f t="shared" si="287"/>
        <v>44569</v>
      </c>
      <c r="AP303" s="229">
        <v>0</v>
      </c>
      <c r="AQ303" s="280">
        <v>0</v>
      </c>
      <c r="AR303" s="229">
        <f t="shared" si="288"/>
        <v>0</v>
      </c>
      <c r="AS303" s="229">
        <f t="shared" si="289"/>
        <v>0</v>
      </c>
      <c r="AT303" s="229">
        <f t="shared" si="290"/>
        <v>0</v>
      </c>
      <c r="AV303" s="298">
        <v>44569</v>
      </c>
      <c r="AW303" s="229">
        <v>0</v>
      </c>
      <c r="AX303" s="280">
        <v>0</v>
      </c>
      <c r="AY303" s="229">
        <f t="shared" si="291"/>
        <v>0</v>
      </c>
      <c r="AZ303" s="229">
        <f t="shared" si="292"/>
        <v>0</v>
      </c>
      <c r="BA303" s="229">
        <f t="shared" si="293"/>
        <v>0</v>
      </c>
      <c r="BC303" s="298">
        <v>44569</v>
      </c>
      <c r="BD303" s="229">
        <v>0</v>
      </c>
      <c r="BE303" s="280">
        <v>0</v>
      </c>
      <c r="BF303" s="229">
        <f t="shared" si="294"/>
        <v>0</v>
      </c>
      <c r="BG303" s="229">
        <f t="shared" si="295"/>
        <v>0</v>
      </c>
      <c r="BH303" s="229">
        <f t="shared" si="296"/>
        <v>0</v>
      </c>
      <c r="BJ303" s="229">
        <v>245000000</v>
      </c>
      <c r="BK303" s="280">
        <v>0.125</v>
      </c>
      <c r="BL303" s="229">
        <f t="shared" si="297"/>
        <v>30625000</v>
      </c>
      <c r="BM303" s="229">
        <f t="shared" si="298"/>
        <v>30625000</v>
      </c>
      <c r="BN303" s="229">
        <f t="shared" si="307"/>
        <v>214375000</v>
      </c>
    </row>
    <row r="304" spans="1:66">
      <c r="A304" s="253"/>
      <c r="B304" s="253">
        <v>161</v>
      </c>
      <c r="C304" s="253" t="s">
        <v>465</v>
      </c>
      <c r="D304" s="298">
        <v>44625</v>
      </c>
      <c r="E304" s="256"/>
      <c r="F304" s="237" t="s">
        <v>275</v>
      </c>
      <c r="G304" s="257"/>
      <c r="H304" s="257">
        <v>90000000</v>
      </c>
      <c r="I304" s="264"/>
      <c r="J304" s="257">
        <f t="shared" si="274"/>
        <v>90000000</v>
      </c>
      <c r="K304" s="257">
        <f t="shared" si="277"/>
        <v>0</v>
      </c>
      <c r="L304" s="263">
        <v>0.125</v>
      </c>
      <c r="M304" s="256">
        <f t="shared" si="302"/>
        <v>11250000</v>
      </c>
      <c r="N304" s="264"/>
      <c r="O304" s="257">
        <f t="shared" si="275"/>
        <v>11250000</v>
      </c>
      <c r="P304" s="256">
        <f t="shared" si="276"/>
        <v>78750000</v>
      </c>
      <c r="R304" s="222">
        <f t="shared" si="278"/>
        <v>0</v>
      </c>
      <c r="S304" s="222">
        <f t="shared" si="279"/>
        <v>0</v>
      </c>
      <c r="T304" s="222">
        <f t="shared" si="280"/>
        <v>0</v>
      </c>
      <c r="U304" s="222">
        <f t="shared" si="299"/>
        <v>0</v>
      </c>
      <c r="V304" s="222">
        <f t="shared" si="303"/>
        <v>0</v>
      </c>
      <c r="W304" s="222">
        <f t="shared" si="281"/>
        <v>0</v>
      </c>
      <c r="X304" s="222">
        <f t="shared" si="282"/>
        <v>0</v>
      </c>
      <c r="Y304" s="222">
        <f t="shared" si="300"/>
        <v>0</v>
      </c>
      <c r="Z304" s="222">
        <f t="shared" si="304"/>
        <v>0</v>
      </c>
      <c r="AA304" s="222">
        <f t="shared" si="283"/>
        <v>0</v>
      </c>
      <c r="AB304" s="222">
        <f t="shared" si="270"/>
        <v>0</v>
      </c>
      <c r="AC304" s="222">
        <f t="shared" si="301"/>
        <v>0</v>
      </c>
      <c r="AD304" s="222">
        <f t="shared" si="305"/>
        <v>0</v>
      </c>
      <c r="AE304" s="222">
        <f t="shared" si="284"/>
        <v>0</v>
      </c>
      <c r="AF304" s="222">
        <f t="shared" si="306"/>
        <v>0</v>
      </c>
      <c r="AG304" s="222">
        <f t="shared" si="284"/>
        <v>0</v>
      </c>
      <c r="AH304" s="222">
        <f t="shared" si="285"/>
        <v>0</v>
      </c>
      <c r="AI304" s="222">
        <f t="shared" si="272"/>
        <v>0</v>
      </c>
      <c r="AJ304" s="298">
        <v>44625</v>
      </c>
      <c r="AL304" s="229">
        <f t="shared" si="273"/>
        <v>0</v>
      </c>
      <c r="AM304" s="222">
        <f t="shared" si="286"/>
        <v>78750000</v>
      </c>
      <c r="AN304" s="292">
        <f t="shared" si="287"/>
        <v>44625</v>
      </c>
      <c r="AP304" s="229">
        <v>0</v>
      </c>
      <c r="AQ304" s="280">
        <v>0</v>
      </c>
      <c r="AR304" s="229">
        <f t="shared" si="288"/>
        <v>0</v>
      </c>
      <c r="AS304" s="229">
        <f t="shared" si="289"/>
        <v>0</v>
      </c>
      <c r="AT304" s="229">
        <f t="shared" si="290"/>
        <v>0</v>
      </c>
      <c r="AV304" s="298">
        <v>44625</v>
      </c>
      <c r="AW304" s="229">
        <v>0</v>
      </c>
      <c r="AX304" s="280">
        <v>0</v>
      </c>
      <c r="AY304" s="229">
        <f t="shared" si="291"/>
        <v>0</v>
      </c>
      <c r="AZ304" s="229">
        <f t="shared" si="292"/>
        <v>0</v>
      </c>
      <c r="BA304" s="229">
        <f t="shared" si="293"/>
        <v>0</v>
      </c>
      <c r="BC304" s="298">
        <v>44625</v>
      </c>
      <c r="BD304" s="229">
        <v>0</v>
      </c>
      <c r="BE304" s="280">
        <v>0</v>
      </c>
      <c r="BF304" s="229">
        <f t="shared" si="294"/>
        <v>0</v>
      </c>
      <c r="BG304" s="229">
        <f t="shared" si="295"/>
        <v>0</v>
      </c>
      <c r="BH304" s="229">
        <f t="shared" si="296"/>
        <v>0</v>
      </c>
      <c r="BJ304" s="229">
        <v>90000000</v>
      </c>
      <c r="BK304" s="280">
        <v>0.25</v>
      </c>
      <c r="BL304" s="229">
        <f t="shared" si="297"/>
        <v>22500000</v>
      </c>
      <c r="BM304" s="229">
        <f t="shared" si="298"/>
        <v>22500000</v>
      </c>
      <c r="BN304" s="229">
        <f t="shared" si="307"/>
        <v>67500000</v>
      </c>
    </row>
    <row r="305" spans="1:66">
      <c r="A305" s="253"/>
      <c r="B305" s="253">
        <v>162</v>
      </c>
      <c r="C305" s="253" t="s">
        <v>372</v>
      </c>
      <c r="D305" s="298">
        <v>44625</v>
      </c>
      <c r="E305" s="256"/>
      <c r="F305" s="237" t="s">
        <v>275</v>
      </c>
      <c r="G305" s="257"/>
      <c r="H305" s="257">
        <v>16000000</v>
      </c>
      <c r="I305" s="264"/>
      <c r="J305" s="257">
        <f t="shared" si="274"/>
        <v>16000000</v>
      </c>
      <c r="K305" s="257">
        <f t="shared" si="277"/>
        <v>0</v>
      </c>
      <c r="L305" s="263">
        <v>0.125</v>
      </c>
      <c r="M305" s="256">
        <f t="shared" si="302"/>
        <v>2000000</v>
      </c>
      <c r="N305" s="264"/>
      <c r="O305" s="257">
        <f t="shared" si="275"/>
        <v>2000000</v>
      </c>
      <c r="P305" s="256">
        <f t="shared" si="276"/>
        <v>14000000</v>
      </c>
      <c r="R305" s="222">
        <f t="shared" si="278"/>
        <v>0</v>
      </c>
      <c r="S305" s="222">
        <f t="shared" si="279"/>
        <v>0</v>
      </c>
      <c r="T305" s="222">
        <f t="shared" si="280"/>
        <v>0</v>
      </c>
      <c r="U305" s="222">
        <f t="shared" si="299"/>
        <v>0</v>
      </c>
      <c r="V305" s="222">
        <f t="shared" si="303"/>
        <v>0</v>
      </c>
      <c r="W305" s="222">
        <f t="shared" si="281"/>
        <v>0</v>
      </c>
      <c r="X305" s="222">
        <f t="shared" si="282"/>
        <v>0</v>
      </c>
      <c r="Y305" s="222">
        <f t="shared" si="300"/>
        <v>0</v>
      </c>
      <c r="Z305" s="222">
        <f t="shared" si="304"/>
        <v>0</v>
      </c>
      <c r="AA305" s="222">
        <f t="shared" si="283"/>
        <v>0</v>
      </c>
      <c r="AB305" s="222">
        <f t="shared" si="270"/>
        <v>0</v>
      </c>
      <c r="AC305" s="222">
        <f t="shared" si="301"/>
        <v>0</v>
      </c>
      <c r="AD305" s="222">
        <f t="shared" si="305"/>
        <v>0</v>
      </c>
      <c r="AE305" s="222">
        <f t="shared" si="284"/>
        <v>0</v>
      </c>
      <c r="AF305" s="222">
        <f t="shared" si="306"/>
        <v>0</v>
      </c>
      <c r="AG305" s="222">
        <f t="shared" si="284"/>
        <v>0</v>
      </c>
      <c r="AH305" s="222">
        <f t="shared" si="285"/>
        <v>0</v>
      </c>
      <c r="AI305" s="222">
        <f t="shared" si="272"/>
        <v>0</v>
      </c>
      <c r="AJ305" s="298">
        <v>44625</v>
      </c>
      <c r="AL305" s="229">
        <f t="shared" si="273"/>
        <v>0</v>
      </c>
      <c r="AM305" s="222">
        <f t="shared" si="286"/>
        <v>14000000</v>
      </c>
      <c r="AN305" s="292">
        <f t="shared" si="287"/>
        <v>44625</v>
      </c>
      <c r="AP305" s="229">
        <v>0</v>
      </c>
      <c r="AQ305" s="280">
        <v>0</v>
      </c>
      <c r="AR305" s="229">
        <f t="shared" si="288"/>
        <v>0</v>
      </c>
      <c r="AS305" s="229">
        <f t="shared" si="289"/>
        <v>0</v>
      </c>
      <c r="AT305" s="229">
        <f t="shared" si="290"/>
        <v>0</v>
      </c>
      <c r="AV305" s="298">
        <v>44625</v>
      </c>
      <c r="AW305" s="229">
        <v>0</v>
      </c>
      <c r="AX305" s="280">
        <v>0</v>
      </c>
      <c r="AY305" s="229">
        <f t="shared" si="291"/>
        <v>0</v>
      </c>
      <c r="AZ305" s="229">
        <f t="shared" si="292"/>
        <v>0</v>
      </c>
      <c r="BA305" s="229">
        <f t="shared" si="293"/>
        <v>0</v>
      </c>
      <c r="BC305" s="298">
        <v>44625</v>
      </c>
      <c r="BD305" s="229">
        <v>0</v>
      </c>
      <c r="BE305" s="280">
        <v>0</v>
      </c>
      <c r="BF305" s="229">
        <f t="shared" si="294"/>
        <v>0</v>
      </c>
      <c r="BG305" s="229">
        <f t="shared" si="295"/>
        <v>0</v>
      </c>
      <c r="BH305" s="229">
        <f t="shared" si="296"/>
        <v>0</v>
      </c>
      <c r="BJ305" s="229">
        <v>16000000</v>
      </c>
      <c r="BK305" s="280">
        <v>0.25</v>
      </c>
      <c r="BL305" s="229">
        <f t="shared" si="297"/>
        <v>4000000</v>
      </c>
      <c r="BM305" s="229">
        <f t="shared" si="298"/>
        <v>4000000</v>
      </c>
      <c r="BN305" s="229">
        <f t="shared" si="307"/>
        <v>12000000</v>
      </c>
    </row>
    <row r="306" spans="1:66">
      <c r="A306" s="253"/>
      <c r="B306" s="253">
        <v>163</v>
      </c>
      <c r="C306" s="253" t="s">
        <v>466</v>
      </c>
      <c r="D306" s="298">
        <v>44625</v>
      </c>
      <c r="E306" s="256"/>
      <c r="F306" s="237" t="s">
        <v>275</v>
      </c>
      <c r="G306" s="257"/>
      <c r="H306" s="257">
        <v>50000000</v>
      </c>
      <c r="I306" s="264"/>
      <c r="J306" s="257">
        <f t="shared" si="274"/>
        <v>50000000</v>
      </c>
      <c r="K306" s="257">
        <f t="shared" si="277"/>
        <v>0</v>
      </c>
      <c r="L306" s="263">
        <v>0.125</v>
      </c>
      <c r="M306" s="256">
        <f t="shared" si="302"/>
        <v>6250000</v>
      </c>
      <c r="N306" s="264"/>
      <c r="O306" s="257">
        <f t="shared" si="275"/>
        <v>6250000</v>
      </c>
      <c r="P306" s="256">
        <f t="shared" si="276"/>
        <v>43750000</v>
      </c>
      <c r="R306" s="222">
        <f t="shared" si="278"/>
        <v>0</v>
      </c>
      <c r="S306" s="222">
        <f t="shared" si="279"/>
        <v>0</v>
      </c>
      <c r="T306" s="222">
        <f t="shared" si="280"/>
        <v>0</v>
      </c>
      <c r="U306" s="222">
        <f t="shared" si="299"/>
        <v>0</v>
      </c>
      <c r="V306" s="222">
        <f t="shared" si="303"/>
        <v>0</v>
      </c>
      <c r="W306" s="222">
        <f t="shared" si="281"/>
        <v>0</v>
      </c>
      <c r="X306" s="222">
        <f t="shared" si="282"/>
        <v>0</v>
      </c>
      <c r="Y306" s="222">
        <f t="shared" si="300"/>
        <v>0</v>
      </c>
      <c r="Z306" s="222">
        <f t="shared" si="304"/>
        <v>0</v>
      </c>
      <c r="AA306" s="222">
        <f t="shared" si="283"/>
        <v>0</v>
      </c>
      <c r="AB306" s="222">
        <f t="shared" si="270"/>
        <v>0</v>
      </c>
      <c r="AC306" s="222">
        <f t="shared" si="301"/>
        <v>0</v>
      </c>
      <c r="AD306" s="222">
        <f t="shared" si="305"/>
        <v>0</v>
      </c>
      <c r="AE306" s="222">
        <f t="shared" si="284"/>
        <v>0</v>
      </c>
      <c r="AF306" s="222">
        <f t="shared" si="306"/>
        <v>0</v>
      </c>
      <c r="AG306" s="222">
        <f t="shared" si="284"/>
        <v>0</v>
      </c>
      <c r="AH306" s="222">
        <f t="shared" si="285"/>
        <v>0</v>
      </c>
      <c r="AI306" s="222">
        <f t="shared" si="272"/>
        <v>0</v>
      </c>
      <c r="AJ306" s="298">
        <v>44625</v>
      </c>
      <c r="AL306" s="229">
        <f t="shared" si="273"/>
        <v>0</v>
      </c>
      <c r="AM306" s="222">
        <f t="shared" si="286"/>
        <v>43750000</v>
      </c>
      <c r="AN306" s="292">
        <f t="shared" si="287"/>
        <v>44625</v>
      </c>
      <c r="AP306" s="229">
        <v>0</v>
      </c>
      <c r="AQ306" s="280">
        <v>0</v>
      </c>
      <c r="AR306" s="229">
        <f t="shared" si="288"/>
        <v>0</v>
      </c>
      <c r="AS306" s="229">
        <f t="shared" si="289"/>
        <v>0</v>
      </c>
      <c r="AT306" s="229">
        <f t="shared" si="290"/>
        <v>0</v>
      </c>
      <c r="AV306" s="298">
        <v>44625</v>
      </c>
      <c r="AW306" s="229">
        <v>0</v>
      </c>
      <c r="AX306" s="280">
        <v>0</v>
      </c>
      <c r="AY306" s="229">
        <f t="shared" si="291"/>
        <v>0</v>
      </c>
      <c r="AZ306" s="229">
        <f t="shared" si="292"/>
        <v>0</v>
      </c>
      <c r="BA306" s="229">
        <f t="shared" si="293"/>
        <v>0</v>
      </c>
      <c r="BC306" s="298">
        <v>44625</v>
      </c>
      <c r="BD306" s="229">
        <v>0</v>
      </c>
      <c r="BE306" s="280">
        <v>0</v>
      </c>
      <c r="BF306" s="229">
        <f t="shared" si="294"/>
        <v>0</v>
      </c>
      <c r="BG306" s="229">
        <f t="shared" si="295"/>
        <v>0</v>
      </c>
      <c r="BH306" s="229">
        <f t="shared" si="296"/>
        <v>0</v>
      </c>
      <c r="BJ306" s="229">
        <v>50000000</v>
      </c>
      <c r="BK306" s="280">
        <v>0.25</v>
      </c>
      <c r="BL306" s="229">
        <f t="shared" si="297"/>
        <v>12500000</v>
      </c>
      <c r="BM306" s="229">
        <f t="shared" si="298"/>
        <v>12500000</v>
      </c>
      <c r="BN306" s="229">
        <f t="shared" si="307"/>
        <v>37500000</v>
      </c>
    </row>
    <row r="307" spans="1:66">
      <c r="A307" s="253"/>
      <c r="B307" s="253">
        <v>164</v>
      </c>
      <c r="C307" s="253" t="s">
        <v>390</v>
      </c>
      <c r="D307" s="298">
        <v>44625</v>
      </c>
      <c r="E307" s="256"/>
      <c r="F307" s="237" t="s">
        <v>275</v>
      </c>
      <c r="G307" s="257"/>
      <c r="H307" s="257">
        <v>21000000</v>
      </c>
      <c r="I307" s="264"/>
      <c r="J307" s="257">
        <f t="shared" si="274"/>
        <v>21000000</v>
      </c>
      <c r="K307" s="257">
        <f t="shared" si="277"/>
        <v>0</v>
      </c>
      <c r="L307" s="263">
        <v>0.125</v>
      </c>
      <c r="M307" s="256">
        <f t="shared" si="302"/>
        <v>2625000</v>
      </c>
      <c r="N307" s="264"/>
      <c r="O307" s="257">
        <f t="shared" si="275"/>
        <v>2625000</v>
      </c>
      <c r="P307" s="256">
        <f t="shared" si="276"/>
        <v>18375000</v>
      </c>
      <c r="R307" s="222">
        <f t="shared" si="278"/>
        <v>0</v>
      </c>
      <c r="S307" s="222">
        <f t="shared" si="279"/>
        <v>0</v>
      </c>
      <c r="T307" s="222">
        <f t="shared" si="280"/>
        <v>0</v>
      </c>
      <c r="U307" s="222">
        <f t="shared" si="299"/>
        <v>0</v>
      </c>
      <c r="V307" s="222">
        <f t="shared" si="303"/>
        <v>0</v>
      </c>
      <c r="W307" s="222">
        <f t="shared" si="281"/>
        <v>0</v>
      </c>
      <c r="X307" s="222">
        <f t="shared" si="282"/>
        <v>0</v>
      </c>
      <c r="Y307" s="222">
        <f t="shared" si="300"/>
        <v>0</v>
      </c>
      <c r="Z307" s="222">
        <f t="shared" si="304"/>
        <v>0</v>
      </c>
      <c r="AA307" s="222">
        <f t="shared" si="283"/>
        <v>0</v>
      </c>
      <c r="AB307" s="222">
        <f t="shared" si="270"/>
        <v>0</v>
      </c>
      <c r="AC307" s="222">
        <f t="shared" si="301"/>
        <v>0</v>
      </c>
      <c r="AD307" s="222">
        <f t="shared" si="305"/>
        <v>0</v>
      </c>
      <c r="AE307" s="222">
        <f t="shared" si="284"/>
        <v>0</v>
      </c>
      <c r="AF307" s="222">
        <f t="shared" si="306"/>
        <v>0</v>
      </c>
      <c r="AG307" s="222">
        <f t="shared" si="284"/>
        <v>0</v>
      </c>
      <c r="AH307" s="222">
        <f t="shared" si="285"/>
        <v>0</v>
      </c>
      <c r="AI307" s="222">
        <f t="shared" si="272"/>
        <v>0</v>
      </c>
      <c r="AJ307" s="298">
        <v>44625</v>
      </c>
      <c r="AL307" s="229">
        <f t="shared" si="273"/>
        <v>0</v>
      </c>
      <c r="AM307" s="222">
        <f t="shared" si="286"/>
        <v>18375000</v>
      </c>
      <c r="AN307" s="292">
        <f t="shared" si="287"/>
        <v>44625</v>
      </c>
      <c r="AP307" s="229">
        <v>0</v>
      </c>
      <c r="AQ307" s="280">
        <v>0</v>
      </c>
      <c r="AR307" s="229">
        <f t="shared" si="288"/>
        <v>0</v>
      </c>
      <c r="AS307" s="229">
        <f t="shared" si="289"/>
        <v>0</v>
      </c>
      <c r="AT307" s="229">
        <f t="shared" si="290"/>
        <v>0</v>
      </c>
      <c r="AV307" s="298">
        <v>44625</v>
      </c>
      <c r="AW307" s="229">
        <v>0</v>
      </c>
      <c r="AX307" s="280">
        <v>0</v>
      </c>
      <c r="AY307" s="229">
        <f t="shared" si="291"/>
        <v>0</v>
      </c>
      <c r="AZ307" s="229">
        <f t="shared" si="292"/>
        <v>0</v>
      </c>
      <c r="BA307" s="229">
        <f t="shared" si="293"/>
        <v>0</v>
      </c>
      <c r="BC307" s="298">
        <v>44625</v>
      </c>
      <c r="BD307" s="229">
        <v>0</v>
      </c>
      <c r="BE307" s="280">
        <v>0</v>
      </c>
      <c r="BF307" s="229">
        <f t="shared" si="294"/>
        <v>0</v>
      </c>
      <c r="BG307" s="229">
        <f t="shared" si="295"/>
        <v>0</v>
      </c>
      <c r="BH307" s="229">
        <f t="shared" si="296"/>
        <v>0</v>
      </c>
      <c r="BJ307" s="229">
        <v>21000000</v>
      </c>
      <c r="BK307" s="280">
        <v>0.25</v>
      </c>
      <c r="BL307" s="229">
        <f t="shared" si="297"/>
        <v>5250000</v>
      </c>
      <c r="BM307" s="229">
        <f t="shared" si="298"/>
        <v>5250000</v>
      </c>
      <c r="BN307" s="229">
        <f t="shared" si="307"/>
        <v>15750000</v>
      </c>
    </row>
    <row r="308" spans="1:66">
      <c r="A308" s="253"/>
      <c r="B308" s="253">
        <v>165</v>
      </c>
      <c r="C308" s="253" t="s">
        <v>379</v>
      </c>
      <c r="D308" s="298">
        <v>44872</v>
      </c>
      <c r="E308" s="256"/>
      <c r="F308" s="237" t="s">
        <v>275</v>
      </c>
      <c r="G308" s="257"/>
      <c r="H308" s="257">
        <v>22800000</v>
      </c>
      <c r="I308" s="264"/>
      <c r="J308" s="257">
        <f t="shared" si="274"/>
        <v>22800000</v>
      </c>
      <c r="K308" s="257">
        <f t="shared" si="277"/>
        <v>0</v>
      </c>
      <c r="L308" s="263">
        <v>0.125</v>
      </c>
      <c r="M308" s="256">
        <f t="shared" si="302"/>
        <v>2850000</v>
      </c>
      <c r="N308" s="264"/>
      <c r="O308" s="257">
        <f t="shared" si="275"/>
        <v>2850000</v>
      </c>
      <c r="P308" s="256">
        <f t="shared" si="276"/>
        <v>19950000</v>
      </c>
      <c r="R308" s="222">
        <f t="shared" si="278"/>
        <v>0</v>
      </c>
      <c r="S308" s="222">
        <f t="shared" si="279"/>
        <v>0</v>
      </c>
      <c r="T308" s="222">
        <f t="shared" si="280"/>
        <v>0</v>
      </c>
      <c r="U308" s="222">
        <f t="shared" si="299"/>
        <v>0</v>
      </c>
      <c r="V308" s="222">
        <f t="shared" si="303"/>
        <v>0</v>
      </c>
      <c r="W308" s="222">
        <f t="shared" si="281"/>
        <v>0</v>
      </c>
      <c r="X308" s="222">
        <f t="shared" si="282"/>
        <v>0</v>
      </c>
      <c r="Y308" s="222">
        <f t="shared" si="300"/>
        <v>0</v>
      </c>
      <c r="Z308" s="222">
        <f t="shared" si="304"/>
        <v>0</v>
      </c>
      <c r="AA308" s="222">
        <f t="shared" si="283"/>
        <v>0</v>
      </c>
      <c r="AB308" s="222">
        <f t="shared" si="270"/>
        <v>0</v>
      </c>
      <c r="AC308" s="222">
        <f t="shared" si="301"/>
        <v>0</v>
      </c>
      <c r="AD308" s="222">
        <f t="shared" si="305"/>
        <v>0</v>
      </c>
      <c r="AE308" s="222">
        <f t="shared" si="284"/>
        <v>0</v>
      </c>
      <c r="AF308" s="222">
        <f t="shared" si="306"/>
        <v>0</v>
      </c>
      <c r="AG308" s="222">
        <f t="shared" si="284"/>
        <v>0</v>
      </c>
      <c r="AH308" s="222">
        <f t="shared" si="285"/>
        <v>0</v>
      </c>
      <c r="AI308" s="222">
        <f t="shared" si="272"/>
        <v>0</v>
      </c>
      <c r="AJ308" s="298">
        <v>44872</v>
      </c>
      <c r="AL308" s="229">
        <f t="shared" si="273"/>
        <v>0</v>
      </c>
      <c r="AM308" s="222">
        <f t="shared" si="286"/>
        <v>19950000</v>
      </c>
      <c r="AN308" s="292">
        <f t="shared" si="287"/>
        <v>44872</v>
      </c>
      <c r="AP308" s="229">
        <v>0</v>
      </c>
      <c r="AQ308" s="280">
        <v>0</v>
      </c>
      <c r="AR308" s="229">
        <f t="shared" si="288"/>
        <v>0</v>
      </c>
      <c r="AS308" s="229">
        <f t="shared" si="289"/>
        <v>0</v>
      </c>
      <c r="AT308" s="229">
        <f t="shared" si="290"/>
        <v>0</v>
      </c>
      <c r="AV308" s="298">
        <v>44872</v>
      </c>
      <c r="AW308" s="229">
        <v>0</v>
      </c>
      <c r="AX308" s="280">
        <v>0</v>
      </c>
      <c r="AY308" s="229">
        <f t="shared" si="291"/>
        <v>0</v>
      </c>
      <c r="AZ308" s="229">
        <f t="shared" si="292"/>
        <v>0</v>
      </c>
      <c r="BA308" s="229">
        <f t="shared" si="293"/>
        <v>0</v>
      </c>
      <c r="BC308" s="298">
        <v>44872</v>
      </c>
      <c r="BD308" s="229">
        <v>0</v>
      </c>
      <c r="BE308" s="280">
        <v>0</v>
      </c>
      <c r="BF308" s="229">
        <f t="shared" si="294"/>
        <v>0</v>
      </c>
      <c r="BG308" s="229">
        <f t="shared" si="295"/>
        <v>0</v>
      </c>
      <c r="BH308" s="229">
        <f t="shared" si="296"/>
        <v>0</v>
      </c>
      <c r="BJ308" s="229">
        <v>22800000</v>
      </c>
      <c r="BK308" s="280">
        <v>0.125</v>
      </c>
      <c r="BL308" s="229">
        <f t="shared" si="297"/>
        <v>2850000</v>
      </c>
      <c r="BM308" s="229">
        <f t="shared" si="298"/>
        <v>2850000</v>
      </c>
      <c r="BN308" s="229">
        <f t="shared" si="307"/>
        <v>19950000</v>
      </c>
    </row>
    <row r="309" spans="1:66">
      <c r="A309" s="253"/>
      <c r="B309" s="253"/>
      <c r="C309" s="260" t="s">
        <v>229</v>
      </c>
      <c r="D309" s="297"/>
      <c r="E309" s="256"/>
      <c r="F309" s="237"/>
      <c r="G309" s="249">
        <f t="shared" ref="G309:I309" si="308">SUM(G144:G308)</f>
        <v>4019210160</v>
      </c>
      <c r="H309" s="249">
        <f t="shared" si="308"/>
        <v>1033977100</v>
      </c>
      <c r="I309" s="249">
        <f t="shared" si="308"/>
        <v>0</v>
      </c>
      <c r="J309" s="249">
        <f>SUM(J144:J308)</f>
        <v>5053187260</v>
      </c>
      <c r="K309" s="249">
        <f>SUM(K144:K308)</f>
        <v>1889819960</v>
      </c>
      <c r="L309" s="249"/>
      <c r="M309" s="249">
        <f t="shared" ref="M309:P309" si="309">SUM(M144:M308)</f>
        <v>487973487.5</v>
      </c>
      <c r="N309" s="249">
        <f t="shared" si="309"/>
        <v>0</v>
      </c>
      <c r="O309" s="249">
        <f t="shared" si="309"/>
        <v>2377793447.5</v>
      </c>
      <c r="P309" s="249">
        <f t="shared" si="309"/>
        <v>2675393812.5</v>
      </c>
      <c r="R309" s="249">
        <f t="shared" ref="R309:AI309" si="310">SUM(R144:R308)</f>
        <v>4019210160</v>
      </c>
      <c r="S309" s="249">
        <f t="shared" si="310"/>
        <v>502401270</v>
      </c>
      <c r="T309" s="249">
        <f t="shared" si="310"/>
        <v>1889819960</v>
      </c>
      <c r="U309" s="249">
        <f t="shared" si="310"/>
        <v>2129390200</v>
      </c>
      <c r="V309" s="249">
        <f t="shared" si="310"/>
        <v>3128431360</v>
      </c>
      <c r="W309" s="249">
        <f t="shared" si="310"/>
        <v>391053920</v>
      </c>
      <c r="X309" s="249">
        <f t="shared" si="310"/>
        <v>1387418690</v>
      </c>
      <c r="Y309" s="249">
        <f t="shared" si="310"/>
        <v>1741012670</v>
      </c>
      <c r="Z309" s="249">
        <f t="shared" si="310"/>
        <v>2080122860</v>
      </c>
      <c r="AA309" s="249">
        <f t="shared" si="310"/>
        <v>260015357.5</v>
      </c>
      <c r="AB309" s="249">
        <f t="shared" si="310"/>
        <v>996364770</v>
      </c>
      <c r="AC309" s="249">
        <f t="shared" si="310"/>
        <v>1083758090</v>
      </c>
      <c r="AD309" s="249">
        <f t="shared" si="310"/>
        <v>1293197860</v>
      </c>
      <c r="AE309" s="249">
        <f t="shared" si="310"/>
        <v>574699680</v>
      </c>
      <c r="AF309" s="249">
        <f t="shared" si="310"/>
        <v>161649732.5</v>
      </c>
      <c r="AG309" s="249">
        <f t="shared" si="310"/>
        <v>736349412.5</v>
      </c>
      <c r="AH309" s="249">
        <f t="shared" si="310"/>
        <v>556848447.5</v>
      </c>
      <c r="AI309" s="249">
        <f t="shared" si="310"/>
        <v>897999145</v>
      </c>
      <c r="AJ309" s="297"/>
      <c r="AK309" s="249">
        <f>SUM(AK144:AK308)</f>
        <v>1293197860</v>
      </c>
      <c r="AL309" s="249">
        <f>SUM(AL144:AL308)</f>
        <v>752331955.5</v>
      </c>
      <c r="AM309" s="249">
        <f>SUM(AM144:AM308)</f>
        <v>2675393812.5</v>
      </c>
      <c r="AN309" s="292"/>
      <c r="AP309" s="249">
        <f t="shared" ref="AP309:AR309" si="311">SUM(AP144:AP308)</f>
        <v>2080122860</v>
      </c>
      <c r="AQ309" s="249">
        <f t="shared" si="311"/>
        <v>12.25</v>
      </c>
      <c r="AR309" s="249">
        <f t="shared" si="311"/>
        <v>301946857.5</v>
      </c>
      <c r="AS309" s="249">
        <f>SUM(AS144:AS308)</f>
        <v>1038296270</v>
      </c>
      <c r="AT309" s="249">
        <f t="shared" ref="AT309" si="312">SUM(AT144:AT308)</f>
        <v>1041826590</v>
      </c>
      <c r="AV309" s="297"/>
      <c r="AW309" s="229">
        <v>3128431360</v>
      </c>
      <c r="AX309" s="249">
        <f t="shared" ref="AX309:AY309" si="313">SUM(AX144:AX308)</f>
        <v>13.375</v>
      </c>
      <c r="AY309" s="249">
        <f t="shared" si="313"/>
        <v>497170857.5</v>
      </c>
      <c r="AZ309" s="249">
        <f>SUM(AZ144:AZ308)</f>
        <v>1535467127.5</v>
      </c>
      <c r="BA309" s="249">
        <f t="shared" ref="BA309" si="314">SUM(BA144:BA308)</f>
        <v>1592964232.5</v>
      </c>
      <c r="BB309" s="218"/>
      <c r="BC309" s="297"/>
      <c r="BD309" s="229">
        <v>4019210160</v>
      </c>
      <c r="BE309" s="249">
        <f t="shared" ref="BE309:BF309" si="315">SUM(BE144:BE308)</f>
        <v>16.25</v>
      </c>
      <c r="BF309" s="249">
        <f t="shared" si="315"/>
        <v>564614307.5</v>
      </c>
      <c r="BG309" s="249">
        <f>SUM(BG144:BG308)</f>
        <v>2100081435</v>
      </c>
      <c r="BH309" s="249">
        <f t="shared" ref="BH309" si="316">SUM(BH144:BH308)</f>
        <v>1919128725</v>
      </c>
      <c r="BJ309" s="229">
        <v>4019210160</v>
      </c>
      <c r="BK309" s="249">
        <f>SUM(BK144:BK308)</f>
        <v>21.625</v>
      </c>
      <c r="BL309" s="249">
        <f t="shared" ref="BL309" si="317">SUM(BL144:BL308)</f>
        <v>745009082.5</v>
      </c>
      <c r="BM309" s="249">
        <f>SUM(BM144:BM308)</f>
        <v>1309623390</v>
      </c>
      <c r="BN309" s="249">
        <f t="shared" ref="BN309" si="318">SUM(BN144:BN308)</f>
        <v>3743563870</v>
      </c>
    </row>
    <row r="310" spans="1:66">
      <c r="A310" s="253"/>
      <c r="B310" s="251" t="s">
        <v>467</v>
      </c>
      <c r="C310" s="253"/>
      <c r="D310" s="298"/>
      <c r="E310" s="256"/>
      <c r="F310" s="237"/>
      <c r="G310" s="257"/>
      <c r="H310" s="257"/>
      <c r="I310" s="264"/>
      <c r="J310" s="257"/>
      <c r="K310" s="257"/>
      <c r="L310" s="263"/>
      <c r="M310" s="256"/>
      <c r="N310" s="264"/>
      <c r="O310" s="257"/>
      <c r="P310" s="256"/>
      <c r="T310" s="222"/>
      <c r="U310" s="222"/>
      <c r="V310" s="222"/>
      <c r="W310" s="222"/>
      <c r="X310" s="222"/>
      <c r="Y310" s="222"/>
      <c r="Z310" s="222"/>
      <c r="AA310" s="222"/>
      <c r="AB310" s="222"/>
      <c r="AC310" s="222"/>
      <c r="AD310" s="222"/>
      <c r="AE310" s="222"/>
      <c r="AF310" s="222"/>
      <c r="AG310" s="222"/>
      <c r="AH310" s="222"/>
      <c r="AI310" s="222">
        <f t="shared" ref="AI310:AI322" si="319">AB310</f>
        <v>0</v>
      </c>
      <c r="AJ310" s="298"/>
      <c r="AL310" s="222">
        <f>AL309-AG309</f>
        <v>15982543</v>
      </c>
      <c r="AM310" s="222">
        <f t="shared" ref="AM310:AM339" si="320">P310</f>
        <v>0</v>
      </c>
      <c r="AN310" s="292"/>
      <c r="AV310" s="298"/>
      <c r="BC310" s="298"/>
      <c r="BK310" s="229"/>
      <c r="BL310" s="229"/>
      <c r="BM310" s="229"/>
      <c r="BN310" s="229"/>
    </row>
    <row r="311" spans="1:66">
      <c r="A311" s="253"/>
      <c r="B311" s="253">
        <v>1</v>
      </c>
      <c r="C311" s="253" t="s">
        <v>468</v>
      </c>
      <c r="D311" s="291" t="s">
        <v>279</v>
      </c>
      <c r="E311" s="256">
        <v>1</v>
      </c>
      <c r="F311" s="237" t="s">
        <v>275</v>
      </c>
      <c r="G311" s="257">
        <v>7500000</v>
      </c>
      <c r="H311" s="257"/>
      <c r="I311" s="264"/>
      <c r="J311" s="257">
        <f t="shared" ref="J311:J339" si="321">G311+H311-I311</f>
        <v>7500000</v>
      </c>
      <c r="K311" s="257">
        <f t="shared" ref="K311:K339" si="322">T311</f>
        <v>7500000</v>
      </c>
      <c r="L311" s="263">
        <v>0.125</v>
      </c>
      <c r="M311" s="256">
        <f t="shared" ref="M311:M321" si="323">J311-K311</f>
        <v>0</v>
      </c>
      <c r="N311" s="264"/>
      <c r="O311" s="257">
        <f t="shared" ref="O311:O339" si="324">K311+M311</f>
        <v>7500000</v>
      </c>
      <c r="P311" s="256">
        <f t="shared" ref="P311:P339" si="325">J311-O311</f>
        <v>0</v>
      </c>
      <c r="R311" s="222">
        <f t="shared" ref="R311:R339" si="326">G311</f>
        <v>7500000</v>
      </c>
      <c r="S311" s="222">
        <f t="shared" ref="S311:S339" si="327">L311*R311</f>
        <v>937500</v>
      </c>
      <c r="T311" s="222">
        <f t="shared" ref="T311:T339" si="328">S311+X311</f>
        <v>7500000</v>
      </c>
      <c r="U311" s="222">
        <f>R311-T311</f>
        <v>0</v>
      </c>
      <c r="V311" s="222">
        <f t="shared" ref="V311:V339" si="329">G311</f>
        <v>7500000</v>
      </c>
      <c r="W311" s="222">
        <f t="shared" ref="W311:W339" si="330">L311*V311</f>
        <v>937500</v>
      </c>
      <c r="X311" s="222">
        <f t="shared" ref="X311:X339" si="331">W311+AB311</f>
        <v>6562500</v>
      </c>
      <c r="Y311" s="222">
        <f>V311-X311</f>
        <v>937500</v>
      </c>
      <c r="Z311" s="222">
        <f t="shared" ref="Z311:Z324" si="332">G311</f>
        <v>7500000</v>
      </c>
      <c r="AA311" s="222">
        <f t="shared" ref="AA311:AA339" si="333">Z311*L311</f>
        <v>937500</v>
      </c>
      <c r="AB311" s="222">
        <f t="shared" ref="AB311:AB324" si="334">AA311+AG311</f>
        <v>5625000</v>
      </c>
      <c r="AC311" s="222">
        <f>Z311-AB311</f>
        <v>1875000</v>
      </c>
      <c r="AD311" s="222">
        <f t="shared" ref="AD311:AD322" si="335">Z311</f>
        <v>7500000</v>
      </c>
      <c r="AE311" s="222">
        <v>3750000</v>
      </c>
      <c r="AF311" s="222">
        <f t="shared" ref="AF311:AF322" si="336">L311*AD311</f>
        <v>937500</v>
      </c>
      <c r="AG311" s="222">
        <f t="shared" ref="AG311:AG327" si="337">AE311+AF311</f>
        <v>4687500</v>
      </c>
      <c r="AH311" s="222">
        <f t="shared" ref="AH311:AH339" si="338">AD311-AG311</f>
        <v>2812500</v>
      </c>
      <c r="AI311" s="222">
        <f t="shared" si="319"/>
        <v>5625000</v>
      </c>
      <c r="AJ311" s="291" t="s">
        <v>279</v>
      </c>
      <c r="AK311" s="222">
        <f t="shared" ref="AK311:AK322" si="339">Z311</f>
        <v>7500000</v>
      </c>
      <c r="AL311" s="229">
        <f t="shared" ref="AL311:AL321" si="340">Z311*L311*5</f>
        <v>4687500</v>
      </c>
      <c r="AM311" s="222">
        <f t="shared" si="320"/>
        <v>0</v>
      </c>
      <c r="AN311" s="292" t="str">
        <f t="shared" ref="AN311:AN339" si="341">D311</f>
        <v>24/07/2012</v>
      </c>
      <c r="AP311" s="229">
        <v>7500000</v>
      </c>
      <c r="AQ311" s="258">
        <v>0.04</v>
      </c>
      <c r="AR311" s="229">
        <f>AP311*AQ311</f>
        <v>300000</v>
      </c>
      <c r="AS311" s="229">
        <f t="shared" ref="AS311:AS339" si="342">AR311+AG311</f>
        <v>4987500</v>
      </c>
      <c r="AT311" s="229">
        <f t="shared" ref="AT311:AT339" si="343">AP311-AS311</f>
        <v>2512500</v>
      </c>
      <c r="AV311" s="291" t="s">
        <v>279</v>
      </c>
      <c r="AW311" s="229">
        <v>7500000</v>
      </c>
      <c r="AX311" s="258">
        <v>0.04</v>
      </c>
      <c r="AY311" s="229">
        <f>AW311*AX311</f>
        <v>300000</v>
      </c>
      <c r="AZ311" s="229">
        <f t="shared" ref="AZ311:AZ339" si="344">AY311+AS311</f>
        <v>5287500</v>
      </c>
      <c r="BA311" s="229">
        <f t="shared" ref="BA311:BA339" si="345">AW311-AZ311</f>
        <v>2212500</v>
      </c>
      <c r="BC311" s="291" t="s">
        <v>279</v>
      </c>
      <c r="BD311" s="229">
        <v>7500000</v>
      </c>
      <c r="BE311" s="258">
        <v>0.04</v>
      </c>
      <c r="BF311" s="229">
        <f>BD311*BE311</f>
        <v>300000</v>
      </c>
      <c r="BG311" s="229">
        <f t="shared" ref="BG311:BG339" si="346">BF311+AZ311</f>
        <v>5587500</v>
      </c>
      <c r="BH311" s="229">
        <f t="shared" ref="BH311:BH339" si="347">BD311-BG311</f>
        <v>1912500</v>
      </c>
      <c r="BJ311" s="229">
        <v>7500000</v>
      </c>
      <c r="BK311" s="258">
        <v>0.04</v>
      </c>
      <c r="BL311" s="229">
        <f>BJ311*BK311</f>
        <v>300000</v>
      </c>
      <c r="BM311" s="229">
        <f t="shared" ref="BM311:BM339" si="348">BL311+BF311</f>
        <v>600000</v>
      </c>
      <c r="BN311" s="229">
        <f t="shared" ref="BN311:BN339" si="349">BJ311-BM311</f>
        <v>6900000</v>
      </c>
    </row>
    <row r="312" spans="1:66">
      <c r="A312" s="253"/>
      <c r="B312" s="253">
        <v>2</v>
      </c>
      <c r="C312" s="253" t="s">
        <v>456</v>
      </c>
      <c r="D312" s="291" t="s">
        <v>279</v>
      </c>
      <c r="E312" s="256">
        <v>2</v>
      </c>
      <c r="F312" s="237" t="s">
        <v>275</v>
      </c>
      <c r="G312" s="257">
        <v>1000000</v>
      </c>
      <c r="H312" s="257"/>
      <c r="I312" s="264"/>
      <c r="J312" s="257">
        <f t="shared" si="321"/>
        <v>1000000</v>
      </c>
      <c r="K312" s="257">
        <f t="shared" si="322"/>
        <v>1000000</v>
      </c>
      <c r="L312" s="263">
        <v>0.125</v>
      </c>
      <c r="M312" s="256">
        <f t="shared" si="323"/>
        <v>0</v>
      </c>
      <c r="N312" s="264"/>
      <c r="O312" s="257">
        <f t="shared" si="324"/>
        <v>1000000</v>
      </c>
      <c r="P312" s="256">
        <f t="shared" si="325"/>
        <v>0</v>
      </c>
      <c r="R312" s="222">
        <f t="shared" si="326"/>
        <v>1000000</v>
      </c>
      <c r="S312" s="222">
        <f t="shared" si="327"/>
        <v>125000</v>
      </c>
      <c r="T312" s="222">
        <f t="shared" si="328"/>
        <v>1000000</v>
      </c>
      <c r="U312" s="222">
        <f t="shared" ref="U312:U339" si="350">R312-T312</f>
        <v>0</v>
      </c>
      <c r="V312" s="222">
        <f t="shared" si="329"/>
        <v>1000000</v>
      </c>
      <c r="W312" s="222">
        <f t="shared" si="330"/>
        <v>125000</v>
      </c>
      <c r="X312" s="222">
        <f t="shared" si="331"/>
        <v>875000</v>
      </c>
      <c r="Y312" s="222">
        <f t="shared" ref="Y312:Y339" si="351">V312-X312</f>
        <v>125000</v>
      </c>
      <c r="Z312" s="222">
        <f t="shared" si="332"/>
        <v>1000000</v>
      </c>
      <c r="AA312" s="222">
        <f t="shared" si="333"/>
        <v>125000</v>
      </c>
      <c r="AB312" s="222">
        <f t="shared" si="334"/>
        <v>750000</v>
      </c>
      <c r="AC312" s="222">
        <f t="shared" ref="AC312:AC339" si="352">Z312-AB312</f>
        <v>250000</v>
      </c>
      <c r="AD312" s="222">
        <f t="shared" si="335"/>
        <v>1000000</v>
      </c>
      <c r="AE312" s="222">
        <v>500000</v>
      </c>
      <c r="AF312" s="222">
        <f t="shared" si="336"/>
        <v>125000</v>
      </c>
      <c r="AG312" s="222">
        <f t="shared" si="337"/>
        <v>625000</v>
      </c>
      <c r="AH312" s="222">
        <f t="shared" si="338"/>
        <v>375000</v>
      </c>
      <c r="AI312" s="222">
        <f t="shared" si="319"/>
        <v>750000</v>
      </c>
      <c r="AJ312" s="291" t="s">
        <v>279</v>
      </c>
      <c r="AK312" s="222">
        <f t="shared" si="339"/>
        <v>1000000</v>
      </c>
      <c r="AL312" s="229">
        <f t="shared" si="340"/>
        <v>625000</v>
      </c>
      <c r="AM312" s="222">
        <f t="shared" si="320"/>
        <v>0</v>
      </c>
      <c r="AN312" s="292" t="str">
        <f t="shared" si="341"/>
        <v>24/07/2012</v>
      </c>
      <c r="AP312" s="229">
        <v>1000000</v>
      </c>
      <c r="AQ312" s="258">
        <v>0</v>
      </c>
      <c r="AR312" s="229">
        <f t="shared" ref="AR312:AR339" si="353">AP312*AQ312</f>
        <v>0</v>
      </c>
      <c r="AS312" s="229">
        <f t="shared" si="342"/>
        <v>625000</v>
      </c>
      <c r="AT312" s="229">
        <f t="shared" si="343"/>
        <v>375000</v>
      </c>
      <c r="AV312" s="291" t="s">
        <v>279</v>
      </c>
      <c r="AW312" s="229">
        <v>1000000</v>
      </c>
      <c r="AX312" s="258">
        <v>0</v>
      </c>
      <c r="AY312" s="229">
        <f t="shared" ref="AY312:AY339" si="354">AW312*AX312</f>
        <v>0</v>
      </c>
      <c r="AZ312" s="229">
        <f t="shared" si="344"/>
        <v>625000</v>
      </c>
      <c r="BA312" s="229">
        <f t="shared" si="345"/>
        <v>375000</v>
      </c>
      <c r="BC312" s="291" t="s">
        <v>279</v>
      </c>
      <c r="BD312" s="229">
        <v>1000000</v>
      </c>
      <c r="BE312" s="258">
        <v>0</v>
      </c>
      <c r="BF312" s="229">
        <f t="shared" ref="BF312:BF339" si="355">BD312*BE312</f>
        <v>0</v>
      </c>
      <c r="BG312" s="229">
        <f t="shared" si="346"/>
        <v>625000</v>
      </c>
      <c r="BH312" s="229">
        <f t="shared" si="347"/>
        <v>375000</v>
      </c>
      <c r="BJ312" s="229">
        <v>1000000</v>
      </c>
      <c r="BK312" s="258">
        <v>0</v>
      </c>
      <c r="BL312" s="229">
        <f t="shared" ref="BL312:BL339" si="356">BJ312*BK312</f>
        <v>0</v>
      </c>
      <c r="BM312" s="229">
        <f t="shared" si="348"/>
        <v>0</v>
      </c>
      <c r="BN312" s="229">
        <f t="shared" si="349"/>
        <v>1000000</v>
      </c>
    </row>
    <row r="313" spans="1:66">
      <c r="A313" s="253"/>
      <c r="B313" s="253">
        <v>3</v>
      </c>
      <c r="C313" s="253" t="s">
        <v>469</v>
      </c>
      <c r="D313" s="291" t="s">
        <v>279</v>
      </c>
      <c r="E313" s="256">
        <v>1</v>
      </c>
      <c r="F313" s="237" t="s">
        <v>275</v>
      </c>
      <c r="G313" s="257">
        <v>1200000</v>
      </c>
      <c r="H313" s="257"/>
      <c r="I313" s="264"/>
      <c r="J313" s="257">
        <f t="shared" si="321"/>
        <v>1200000</v>
      </c>
      <c r="K313" s="257">
        <f t="shared" si="322"/>
        <v>1200000</v>
      </c>
      <c r="L313" s="263">
        <v>0.125</v>
      </c>
      <c r="M313" s="256">
        <f t="shared" si="323"/>
        <v>0</v>
      </c>
      <c r="N313" s="264"/>
      <c r="O313" s="257">
        <f t="shared" si="324"/>
        <v>1200000</v>
      </c>
      <c r="P313" s="256">
        <f t="shared" si="325"/>
        <v>0</v>
      </c>
      <c r="R313" s="222">
        <f t="shared" si="326"/>
        <v>1200000</v>
      </c>
      <c r="S313" s="222">
        <f t="shared" si="327"/>
        <v>150000</v>
      </c>
      <c r="T313" s="222">
        <f t="shared" si="328"/>
        <v>1200000</v>
      </c>
      <c r="U313" s="222">
        <f t="shared" si="350"/>
        <v>0</v>
      </c>
      <c r="V313" s="222">
        <f t="shared" si="329"/>
        <v>1200000</v>
      </c>
      <c r="W313" s="222">
        <f t="shared" si="330"/>
        <v>150000</v>
      </c>
      <c r="X313" s="222">
        <f t="shared" si="331"/>
        <v>1050000</v>
      </c>
      <c r="Y313" s="222">
        <f t="shared" si="351"/>
        <v>150000</v>
      </c>
      <c r="Z313" s="222">
        <f t="shared" si="332"/>
        <v>1200000</v>
      </c>
      <c r="AA313" s="222">
        <f t="shared" si="333"/>
        <v>150000</v>
      </c>
      <c r="AB313" s="222">
        <f t="shared" si="334"/>
        <v>900000</v>
      </c>
      <c r="AC313" s="222">
        <f t="shared" si="352"/>
        <v>300000</v>
      </c>
      <c r="AD313" s="222">
        <f t="shared" si="335"/>
        <v>1200000</v>
      </c>
      <c r="AE313" s="222">
        <v>600000</v>
      </c>
      <c r="AF313" s="222">
        <f t="shared" si="336"/>
        <v>150000</v>
      </c>
      <c r="AG313" s="222">
        <f t="shared" si="337"/>
        <v>750000</v>
      </c>
      <c r="AH313" s="222">
        <f t="shared" si="338"/>
        <v>450000</v>
      </c>
      <c r="AI313" s="222">
        <f t="shared" si="319"/>
        <v>900000</v>
      </c>
      <c r="AJ313" s="291" t="s">
        <v>279</v>
      </c>
      <c r="AK313" s="222">
        <f t="shared" si="339"/>
        <v>1200000</v>
      </c>
      <c r="AL313" s="229">
        <f t="shared" si="340"/>
        <v>750000</v>
      </c>
      <c r="AM313" s="222">
        <f t="shared" si="320"/>
        <v>0</v>
      </c>
      <c r="AN313" s="292" t="str">
        <f t="shared" si="341"/>
        <v>24/07/2012</v>
      </c>
      <c r="AP313" s="229">
        <v>1200000</v>
      </c>
      <c r="AQ313" s="258">
        <v>0</v>
      </c>
      <c r="AR313" s="229">
        <f t="shared" si="353"/>
        <v>0</v>
      </c>
      <c r="AS313" s="229">
        <f t="shared" si="342"/>
        <v>750000</v>
      </c>
      <c r="AT313" s="229">
        <f t="shared" si="343"/>
        <v>450000</v>
      </c>
      <c r="AV313" s="291" t="s">
        <v>279</v>
      </c>
      <c r="AW313" s="229">
        <v>1200000</v>
      </c>
      <c r="AX313" s="258">
        <v>0</v>
      </c>
      <c r="AY313" s="229">
        <f t="shared" si="354"/>
        <v>0</v>
      </c>
      <c r="AZ313" s="229">
        <f t="shared" si="344"/>
        <v>750000</v>
      </c>
      <c r="BA313" s="229">
        <f t="shared" si="345"/>
        <v>450000</v>
      </c>
      <c r="BC313" s="291" t="s">
        <v>279</v>
      </c>
      <c r="BD313" s="229">
        <v>1200000</v>
      </c>
      <c r="BE313" s="258">
        <v>0</v>
      </c>
      <c r="BF313" s="229">
        <f t="shared" si="355"/>
        <v>0</v>
      </c>
      <c r="BG313" s="229">
        <f t="shared" si="346"/>
        <v>750000</v>
      </c>
      <c r="BH313" s="229">
        <f t="shared" si="347"/>
        <v>450000</v>
      </c>
      <c r="BJ313" s="229">
        <v>1200000</v>
      </c>
      <c r="BK313" s="258">
        <v>0</v>
      </c>
      <c r="BL313" s="229">
        <f t="shared" si="356"/>
        <v>0</v>
      </c>
      <c r="BM313" s="229">
        <f t="shared" si="348"/>
        <v>0</v>
      </c>
      <c r="BN313" s="229">
        <f t="shared" si="349"/>
        <v>1200000</v>
      </c>
    </row>
    <row r="314" spans="1:66">
      <c r="A314" s="253"/>
      <c r="B314" s="253">
        <v>4</v>
      </c>
      <c r="C314" s="253" t="s">
        <v>470</v>
      </c>
      <c r="D314" s="291" t="s">
        <v>279</v>
      </c>
      <c r="E314" s="256">
        <v>1</v>
      </c>
      <c r="F314" s="237" t="s">
        <v>275</v>
      </c>
      <c r="G314" s="257">
        <v>1500000</v>
      </c>
      <c r="H314" s="257"/>
      <c r="I314" s="264"/>
      <c r="J314" s="257">
        <f t="shared" si="321"/>
        <v>1500000</v>
      </c>
      <c r="K314" s="257">
        <f t="shared" si="322"/>
        <v>1500000</v>
      </c>
      <c r="L314" s="263">
        <v>0.125</v>
      </c>
      <c r="M314" s="256">
        <f t="shared" si="323"/>
        <v>0</v>
      </c>
      <c r="N314" s="264"/>
      <c r="O314" s="257">
        <f t="shared" si="324"/>
        <v>1500000</v>
      </c>
      <c r="P314" s="256">
        <f t="shared" si="325"/>
        <v>0</v>
      </c>
      <c r="R314" s="222">
        <f t="shared" si="326"/>
        <v>1500000</v>
      </c>
      <c r="S314" s="222">
        <f t="shared" si="327"/>
        <v>187500</v>
      </c>
      <c r="T314" s="222">
        <f t="shared" si="328"/>
        <v>1500000</v>
      </c>
      <c r="U314" s="222">
        <f t="shared" si="350"/>
        <v>0</v>
      </c>
      <c r="V314" s="222">
        <f t="shared" si="329"/>
        <v>1500000</v>
      </c>
      <c r="W314" s="222">
        <f t="shared" si="330"/>
        <v>187500</v>
      </c>
      <c r="X314" s="222">
        <f t="shared" si="331"/>
        <v>1312500</v>
      </c>
      <c r="Y314" s="222">
        <f t="shared" si="351"/>
        <v>187500</v>
      </c>
      <c r="Z314" s="222">
        <f t="shared" si="332"/>
        <v>1500000</v>
      </c>
      <c r="AA314" s="222">
        <f t="shared" si="333"/>
        <v>187500</v>
      </c>
      <c r="AB314" s="222">
        <f t="shared" si="334"/>
        <v>1125000</v>
      </c>
      <c r="AC314" s="222">
        <f t="shared" si="352"/>
        <v>375000</v>
      </c>
      <c r="AD314" s="222">
        <f t="shared" si="335"/>
        <v>1500000</v>
      </c>
      <c r="AE314" s="222">
        <v>750000</v>
      </c>
      <c r="AF314" s="222">
        <f t="shared" si="336"/>
        <v>187500</v>
      </c>
      <c r="AG314" s="222">
        <f t="shared" si="337"/>
        <v>937500</v>
      </c>
      <c r="AH314" s="222">
        <f t="shared" si="338"/>
        <v>562500</v>
      </c>
      <c r="AI314" s="222">
        <f t="shared" si="319"/>
        <v>1125000</v>
      </c>
      <c r="AJ314" s="291" t="s">
        <v>279</v>
      </c>
      <c r="AK314" s="222">
        <f t="shared" si="339"/>
        <v>1500000</v>
      </c>
      <c r="AL314" s="229">
        <f t="shared" si="340"/>
        <v>937500</v>
      </c>
      <c r="AM314" s="222">
        <f t="shared" si="320"/>
        <v>0</v>
      </c>
      <c r="AN314" s="292" t="str">
        <f t="shared" si="341"/>
        <v>24/07/2012</v>
      </c>
      <c r="AP314" s="229">
        <v>1500000</v>
      </c>
      <c r="AQ314" s="258">
        <v>0</v>
      </c>
      <c r="AR314" s="229">
        <f t="shared" si="353"/>
        <v>0</v>
      </c>
      <c r="AS314" s="229">
        <f t="shared" si="342"/>
        <v>937500</v>
      </c>
      <c r="AT314" s="229">
        <f t="shared" si="343"/>
        <v>562500</v>
      </c>
      <c r="AV314" s="291" t="s">
        <v>279</v>
      </c>
      <c r="AW314" s="229">
        <v>1500000</v>
      </c>
      <c r="AX314" s="258">
        <v>0</v>
      </c>
      <c r="AY314" s="229">
        <f t="shared" si="354"/>
        <v>0</v>
      </c>
      <c r="AZ314" s="229">
        <f t="shared" si="344"/>
        <v>937500</v>
      </c>
      <c r="BA314" s="229">
        <f t="shared" si="345"/>
        <v>562500</v>
      </c>
      <c r="BC314" s="291" t="s">
        <v>279</v>
      </c>
      <c r="BD314" s="229">
        <v>1500000</v>
      </c>
      <c r="BE314" s="258">
        <v>0</v>
      </c>
      <c r="BF314" s="229">
        <f t="shared" si="355"/>
        <v>0</v>
      </c>
      <c r="BG314" s="229">
        <f t="shared" si="346"/>
        <v>937500</v>
      </c>
      <c r="BH314" s="229">
        <f t="shared" si="347"/>
        <v>562500</v>
      </c>
      <c r="BJ314" s="229">
        <v>1500000</v>
      </c>
      <c r="BK314" s="258">
        <v>0</v>
      </c>
      <c r="BL314" s="229">
        <f t="shared" si="356"/>
        <v>0</v>
      </c>
      <c r="BM314" s="229">
        <f t="shared" si="348"/>
        <v>0</v>
      </c>
      <c r="BN314" s="229">
        <f t="shared" si="349"/>
        <v>1500000</v>
      </c>
    </row>
    <row r="315" spans="1:66">
      <c r="A315" s="253"/>
      <c r="B315" s="253">
        <v>5</v>
      </c>
      <c r="C315" s="253" t="s">
        <v>354</v>
      </c>
      <c r="D315" s="291" t="s">
        <v>376</v>
      </c>
      <c r="E315" s="256">
        <v>40</v>
      </c>
      <c r="F315" s="237" t="s">
        <v>275</v>
      </c>
      <c r="G315" s="257">
        <v>13000000</v>
      </c>
      <c r="H315" s="257"/>
      <c r="I315" s="264"/>
      <c r="J315" s="257">
        <f t="shared" si="321"/>
        <v>13000000</v>
      </c>
      <c r="K315" s="257">
        <f t="shared" si="322"/>
        <v>13000000</v>
      </c>
      <c r="L315" s="263">
        <v>0.125</v>
      </c>
      <c r="M315" s="256">
        <f t="shared" si="323"/>
        <v>0</v>
      </c>
      <c r="N315" s="264"/>
      <c r="O315" s="257">
        <f t="shared" si="324"/>
        <v>13000000</v>
      </c>
      <c r="P315" s="256">
        <f t="shared" si="325"/>
        <v>0</v>
      </c>
      <c r="R315" s="222">
        <f t="shared" si="326"/>
        <v>13000000</v>
      </c>
      <c r="S315" s="222">
        <f t="shared" si="327"/>
        <v>1625000</v>
      </c>
      <c r="T315" s="222">
        <f t="shared" si="328"/>
        <v>13000000</v>
      </c>
      <c r="U315" s="222">
        <f t="shared" si="350"/>
        <v>0</v>
      </c>
      <c r="V315" s="222">
        <f t="shared" si="329"/>
        <v>13000000</v>
      </c>
      <c r="W315" s="222">
        <f t="shared" si="330"/>
        <v>1625000</v>
      </c>
      <c r="X315" s="222">
        <f t="shared" si="331"/>
        <v>11375000</v>
      </c>
      <c r="Y315" s="222">
        <f t="shared" si="351"/>
        <v>1625000</v>
      </c>
      <c r="Z315" s="222">
        <f t="shared" si="332"/>
        <v>13000000</v>
      </c>
      <c r="AA315" s="222">
        <f t="shared" si="333"/>
        <v>1625000</v>
      </c>
      <c r="AB315" s="222">
        <f t="shared" si="334"/>
        <v>9750000</v>
      </c>
      <c r="AC315" s="222">
        <f t="shared" si="352"/>
        <v>3250000</v>
      </c>
      <c r="AD315" s="222">
        <f t="shared" si="335"/>
        <v>13000000</v>
      </c>
      <c r="AE315" s="222">
        <v>6500000</v>
      </c>
      <c r="AF315" s="222">
        <f t="shared" si="336"/>
        <v>1625000</v>
      </c>
      <c r="AG315" s="222">
        <f t="shared" si="337"/>
        <v>8125000</v>
      </c>
      <c r="AH315" s="222">
        <f t="shared" si="338"/>
        <v>4875000</v>
      </c>
      <c r="AI315" s="222">
        <f t="shared" si="319"/>
        <v>9750000</v>
      </c>
      <c r="AJ315" s="291" t="s">
        <v>376</v>
      </c>
      <c r="AK315" s="222">
        <f t="shared" si="339"/>
        <v>13000000</v>
      </c>
      <c r="AL315" s="229">
        <f t="shared" si="340"/>
        <v>8125000</v>
      </c>
      <c r="AM315" s="222">
        <f t="shared" si="320"/>
        <v>0</v>
      </c>
      <c r="AN315" s="292" t="str">
        <f t="shared" si="341"/>
        <v>20/10/2014</v>
      </c>
      <c r="AP315" s="229">
        <v>13000000</v>
      </c>
      <c r="AQ315" s="280">
        <v>0.125</v>
      </c>
      <c r="AR315" s="229">
        <f t="shared" si="353"/>
        <v>1625000</v>
      </c>
      <c r="AS315" s="229">
        <f t="shared" si="342"/>
        <v>9750000</v>
      </c>
      <c r="AT315" s="229">
        <f t="shared" si="343"/>
        <v>3250000</v>
      </c>
      <c r="AV315" s="291" t="s">
        <v>376</v>
      </c>
      <c r="AW315" s="229">
        <v>13000000</v>
      </c>
      <c r="AX315" s="280">
        <v>0.125</v>
      </c>
      <c r="AY315" s="229">
        <f t="shared" si="354"/>
        <v>1625000</v>
      </c>
      <c r="AZ315" s="229">
        <f t="shared" si="344"/>
        <v>11375000</v>
      </c>
      <c r="BA315" s="229">
        <f t="shared" si="345"/>
        <v>1625000</v>
      </c>
      <c r="BC315" s="291" t="s">
        <v>376</v>
      </c>
      <c r="BD315" s="229">
        <v>13000000</v>
      </c>
      <c r="BE315" s="280">
        <v>0.125</v>
      </c>
      <c r="BF315" s="229">
        <f t="shared" si="355"/>
        <v>1625000</v>
      </c>
      <c r="BG315" s="229">
        <f t="shared" si="346"/>
        <v>13000000</v>
      </c>
      <c r="BH315" s="229">
        <f t="shared" si="347"/>
        <v>0</v>
      </c>
      <c r="BJ315" s="229">
        <v>13000000</v>
      </c>
      <c r="BK315" s="280">
        <v>0.125</v>
      </c>
      <c r="BL315" s="229">
        <f t="shared" si="356"/>
        <v>1625000</v>
      </c>
      <c r="BM315" s="229">
        <f t="shared" si="348"/>
        <v>3250000</v>
      </c>
      <c r="BN315" s="229">
        <f t="shared" si="349"/>
        <v>9750000</v>
      </c>
    </row>
    <row r="316" spans="1:66" s="287" customFormat="1">
      <c r="A316" s="281"/>
      <c r="B316" s="281">
        <v>6</v>
      </c>
      <c r="C316" s="281" t="s">
        <v>471</v>
      </c>
      <c r="D316" s="299">
        <v>42297</v>
      </c>
      <c r="E316" s="282">
        <v>2</v>
      </c>
      <c r="F316" s="283" t="s">
        <v>275</v>
      </c>
      <c r="G316" s="282">
        <v>9000000</v>
      </c>
      <c r="H316" s="282"/>
      <c r="I316" s="284"/>
      <c r="J316" s="282">
        <f t="shared" si="321"/>
        <v>9000000</v>
      </c>
      <c r="K316" s="282">
        <f t="shared" si="322"/>
        <v>9000000</v>
      </c>
      <c r="L316" s="285">
        <v>0.125</v>
      </c>
      <c r="M316" s="282">
        <f t="shared" si="323"/>
        <v>0</v>
      </c>
      <c r="N316" s="284"/>
      <c r="O316" s="282">
        <f t="shared" si="324"/>
        <v>9000000</v>
      </c>
      <c r="P316" s="282">
        <f t="shared" si="325"/>
        <v>0</v>
      </c>
      <c r="Q316" s="286"/>
      <c r="R316" s="286">
        <f t="shared" si="326"/>
        <v>9000000</v>
      </c>
      <c r="S316" s="286">
        <f t="shared" si="327"/>
        <v>1125000</v>
      </c>
      <c r="T316" s="286">
        <f t="shared" si="328"/>
        <v>9000000</v>
      </c>
      <c r="U316" s="286">
        <f t="shared" si="350"/>
        <v>0</v>
      </c>
      <c r="V316" s="286">
        <f t="shared" si="329"/>
        <v>9000000</v>
      </c>
      <c r="W316" s="286">
        <f t="shared" si="330"/>
        <v>1125000</v>
      </c>
      <c r="X316" s="286">
        <f t="shared" si="331"/>
        <v>7875000</v>
      </c>
      <c r="Y316" s="286">
        <f t="shared" si="351"/>
        <v>1125000</v>
      </c>
      <c r="Z316" s="286">
        <f t="shared" si="332"/>
        <v>9000000</v>
      </c>
      <c r="AA316" s="286">
        <f t="shared" si="333"/>
        <v>1125000</v>
      </c>
      <c r="AB316" s="286">
        <f t="shared" si="334"/>
        <v>6750000</v>
      </c>
      <c r="AC316" s="286">
        <f t="shared" si="352"/>
        <v>2250000</v>
      </c>
      <c r="AD316" s="286">
        <f t="shared" si="335"/>
        <v>9000000</v>
      </c>
      <c r="AE316" s="286">
        <v>4500000</v>
      </c>
      <c r="AF316" s="286">
        <f t="shared" si="336"/>
        <v>1125000</v>
      </c>
      <c r="AG316" s="286">
        <f t="shared" si="337"/>
        <v>5625000</v>
      </c>
      <c r="AH316" s="286">
        <f t="shared" si="338"/>
        <v>3375000</v>
      </c>
      <c r="AI316" s="286">
        <f t="shared" si="319"/>
        <v>6750000</v>
      </c>
      <c r="AJ316" s="299">
        <v>42297</v>
      </c>
      <c r="AK316" s="286">
        <f t="shared" si="339"/>
        <v>9000000</v>
      </c>
      <c r="AL316" s="288">
        <f t="shared" si="340"/>
        <v>5625000</v>
      </c>
      <c r="AM316" s="286">
        <f t="shared" si="320"/>
        <v>0</v>
      </c>
      <c r="AN316" s="295">
        <f t="shared" si="341"/>
        <v>42297</v>
      </c>
      <c r="AP316" s="288">
        <v>9000000</v>
      </c>
      <c r="AQ316" s="300">
        <v>0.25</v>
      </c>
      <c r="AR316" s="288">
        <f t="shared" si="353"/>
        <v>2250000</v>
      </c>
      <c r="AS316" s="288">
        <f t="shared" si="342"/>
        <v>7875000</v>
      </c>
      <c r="AT316" s="288">
        <f t="shared" si="343"/>
        <v>1125000</v>
      </c>
      <c r="AV316" s="299">
        <v>42297</v>
      </c>
      <c r="AW316" s="288">
        <v>9000000</v>
      </c>
      <c r="AX316" s="300">
        <v>0.25</v>
      </c>
      <c r="AY316" s="288">
        <f t="shared" si="354"/>
        <v>2250000</v>
      </c>
      <c r="AZ316" s="229">
        <f t="shared" si="344"/>
        <v>10125000</v>
      </c>
      <c r="BA316" s="288">
        <f t="shared" si="345"/>
        <v>-1125000</v>
      </c>
      <c r="BB316" s="288"/>
      <c r="BC316" s="299">
        <v>42297</v>
      </c>
      <c r="BD316" s="288">
        <v>9000000</v>
      </c>
      <c r="BE316" s="300">
        <v>0</v>
      </c>
      <c r="BF316" s="288">
        <f t="shared" si="355"/>
        <v>0</v>
      </c>
      <c r="BG316" s="229">
        <f t="shared" si="346"/>
        <v>10125000</v>
      </c>
      <c r="BH316" s="288">
        <f t="shared" si="347"/>
        <v>-1125000</v>
      </c>
      <c r="BJ316" s="229">
        <v>9000000</v>
      </c>
      <c r="BK316" s="300">
        <v>0</v>
      </c>
      <c r="BL316" s="288">
        <f t="shared" si="356"/>
        <v>0</v>
      </c>
      <c r="BM316" s="229">
        <f t="shared" si="348"/>
        <v>0</v>
      </c>
      <c r="BN316" s="288">
        <f t="shared" si="349"/>
        <v>9000000</v>
      </c>
    </row>
    <row r="317" spans="1:66">
      <c r="A317" s="253"/>
      <c r="B317" s="253">
        <v>7</v>
      </c>
      <c r="C317" s="253" t="s">
        <v>472</v>
      </c>
      <c r="D317" s="298">
        <v>42209</v>
      </c>
      <c r="E317" s="256">
        <v>1</v>
      </c>
      <c r="F317" s="237" t="s">
        <v>275</v>
      </c>
      <c r="G317" s="257">
        <v>6711000</v>
      </c>
      <c r="H317" s="257"/>
      <c r="I317" s="264"/>
      <c r="J317" s="257">
        <f t="shared" si="321"/>
        <v>6711000</v>
      </c>
      <c r="K317" s="257">
        <f t="shared" si="322"/>
        <v>6711000</v>
      </c>
      <c r="L317" s="263">
        <v>0.125</v>
      </c>
      <c r="M317" s="256">
        <f t="shared" si="323"/>
        <v>0</v>
      </c>
      <c r="N317" s="264"/>
      <c r="O317" s="257">
        <f t="shared" si="324"/>
        <v>6711000</v>
      </c>
      <c r="P317" s="256">
        <f t="shared" si="325"/>
        <v>0</v>
      </c>
      <c r="R317" s="222">
        <f t="shared" si="326"/>
        <v>6711000</v>
      </c>
      <c r="S317" s="222">
        <f t="shared" si="327"/>
        <v>838875</v>
      </c>
      <c r="T317" s="222">
        <f t="shared" si="328"/>
        <v>6711000</v>
      </c>
      <c r="U317" s="222">
        <f t="shared" si="350"/>
        <v>0</v>
      </c>
      <c r="V317" s="222">
        <f t="shared" si="329"/>
        <v>6711000</v>
      </c>
      <c r="W317" s="222">
        <f t="shared" si="330"/>
        <v>838875</v>
      </c>
      <c r="X317" s="222">
        <f t="shared" si="331"/>
        <v>5872125</v>
      </c>
      <c r="Y317" s="222">
        <f t="shared" si="351"/>
        <v>838875</v>
      </c>
      <c r="Z317" s="222">
        <f t="shared" si="332"/>
        <v>6711000</v>
      </c>
      <c r="AA317" s="222">
        <f t="shared" si="333"/>
        <v>838875</v>
      </c>
      <c r="AB317" s="222">
        <f t="shared" si="334"/>
        <v>5033250</v>
      </c>
      <c r="AC317" s="222">
        <f t="shared" si="352"/>
        <v>1677750</v>
      </c>
      <c r="AD317" s="222">
        <f t="shared" si="335"/>
        <v>6711000</v>
      </c>
      <c r="AE317" s="222">
        <v>3355500</v>
      </c>
      <c r="AF317" s="222">
        <f t="shared" si="336"/>
        <v>838875</v>
      </c>
      <c r="AG317" s="222">
        <f t="shared" si="337"/>
        <v>4194375</v>
      </c>
      <c r="AH317" s="222">
        <f t="shared" si="338"/>
        <v>2516625</v>
      </c>
      <c r="AI317" s="222">
        <f t="shared" si="319"/>
        <v>5033250</v>
      </c>
      <c r="AJ317" s="298">
        <v>42209</v>
      </c>
      <c r="AK317" s="222">
        <f t="shared" si="339"/>
        <v>6711000</v>
      </c>
      <c r="AL317" s="229">
        <f t="shared" si="340"/>
        <v>4194375</v>
      </c>
      <c r="AM317" s="222">
        <f t="shared" si="320"/>
        <v>0</v>
      </c>
      <c r="AN317" s="292">
        <f t="shared" si="341"/>
        <v>42209</v>
      </c>
      <c r="AP317" s="229">
        <v>6711000</v>
      </c>
      <c r="AQ317" s="280">
        <v>0.125</v>
      </c>
      <c r="AR317" s="229">
        <f t="shared" si="353"/>
        <v>838875</v>
      </c>
      <c r="AS317" s="229">
        <f t="shared" si="342"/>
        <v>5033250</v>
      </c>
      <c r="AT317" s="229">
        <f t="shared" si="343"/>
        <v>1677750</v>
      </c>
      <c r="AV317" s="298">
        <v>42209</v>
      </c>
      <c r="AW317" s="229">
        <v>6711000</v>
      </c>
      <c r="AX317" s="280">
        <v>0.125</v>
      </c>
      <c r="AY317" s="229">
        <f t="shared" si="354"/>
        <v>838875</v>
      </c>
      <c r="AZ317" s="229">
        <f t="shared" si="344"/>
        <v>5872125</v>
      </c>
      <c r="BA317" s="229">
        <f t="shared" si="345"/>
        <v>838875</v>
      </c>
      <c r="BC317" s="298">
        <v>42209</v>
      </c>
      <c r="BD317" s="229">
        <v>6711000</v>
      </c>
      <c r="BE317" s="280">
        <v>0.125</v>
      </c>
      <c r="BF317" s="229">
        <f t="shared" si="355"/>
        <v>838875</v>
      </c>
      <c r="BG317" s="229">
        <f t="shared" si="346"/>
        <v>6711000</v>
      </c>
      <c r="BH317" s="229">
        <f t="shared" si="347"/>
        <v>0</v>
      </c>
      <c r="BJ317" s="229">
        <v>6711000</v>
      </c>
      <c r="BK317" s="280">
        <v>0.125</v>
      </c>
      <c r="BL317" s="229">
        <f t="shared" si="356"/>
        <v>838875</v>
      </c>
      <c r="BM317" s="229">
        <f t="shared" si="348"/>
        <v>1677750</v>
      </c>
      <c r="BN317" s="229">
        <f t="shared" si="349"/>
        <v>5033250</v>
      </c>
    </row>
    <row r="318" spans="1:66">
      <c r="A318" s="253"/>
      <c r="B318" s="253">
        <v>8</v>
      </c>
      <c r="C318" s="253" t="s">
        <v>473</v>
      </c>
      <c r="D318" s="298">
        <v>42008</v>
      </c>
      <c r="E318" s="256">
        <v>8</v>
      </c>
      <c r="F318" s="237" t="s">
        <v>275</v>
      </c>
      <c r="G318" s="257">
        <v>16480000</v>
      </c>
      <c r="H318" s="257"/>
      <c r="I318" s="264"/>
      <c r="J318" s="257">
        <f t="shared" si="321"/>
        <v>16480000</v>
      </c>
      <c r="K318" s="257">
        <f t="shared" si="322"/>
        <v>16480000</v>
      </c>
      <c r="L318" s="263">
        <v>0.125</v>
      </c>
      <c r="M318" s="256">
        <f t="shared" si="323"/>
        <v>0</v>
      </c>
      <c r="N318" s="264"/>
      <c r="O318" s="257">
        <f t="shared" si="324"/>
        <v>16480000</v>
      </c>
      <c r="P318" s="256">
        <f t="shared" si="325"/>
        <v>0</v>
      </c>
      <c r="R318" s="222">
        <f t="shared" si="326"/>
        <v>16480000</v>
      </c>
      <c r="S318" s="222">
        <f t="shared" si="327"/>
        <v>2060000</v>
      </c>
      <c r="T318" s="222">
        <f t="shared" si="328"/>
        <v>16480000</v>
      </c>
      <c r="U318" s="222">
        <f t="shared" si="350"/>
        <v>0</v>
      </c>
      <c r="V318" s="222">
        <f t="shared" si="329"/>
        <v>16480000</v>
      </c>
      <c r="W318" s="222">
        <f t="shared" si="330"/>
        <v>2060000</v>
      </c>
      <c r="X318" s="222">
        <f t="shared" si="331"/>
        <v>14420000</v>
      </c>
      <c r="Y318" s="222">
        <f t="shared" si="351"/>
        <v>2060000</v>
      </c>
      <c r="Z318" s="222">
        <f t="shared" si="332"/>
        <v>16480000</v>
      </c>
      <c r="AA318" s="222">
        <f t="shared" si="333"/>
        <v>2060000</v>
      </c>
      <c r="AB318" s="222">
        <f t="shared" si="334"/>
        <v>12360000</v>
      </c>
      <c r="AC318" s="222">
        <f t="shared" si="352"/>
        <v>4120000</v>
      </c>
      <c r="AD318" s="222">
        <f t="shared" si="335"/>
        <v>16480000</v>
      </c>
      <c r="AE318" s="222">
        <v>8240000</v>
      </c>
      <c r="AF318" s="222">
        <f t="shared" si="336"/>
        <v>2060000</v>
      </c>
      <c r="AG318" s="222">
        <f t="shared" si="337"/>
        <v>10300000</v>
      </c>
      <c r="AH318" s="222">
        <f t="shared" si="338"/>
        <v>6180000</v>
      </c>
      <c r="AI318" s="222">
        <f t="shared" si="319"/>
        <v>12360000</v>
      </c>
      <c r="AJ318" s="298">
        <v>42008</v>
      </c>
      <c r="AK318" s="222">
        <f t="shared" si="339"/>
        <v>16480000</v>
      </c>
      <c r="AL318" s="229">
        <f t="shared" si="340"/>
        <v>10300000</v>
      </c>
      <c r="AM318" s="222">
        <f t="shared" si="320"/>
        <v>0</v>
      </c>
      <c r="AN318" s="292">
        <f t="shared" si="341"/>
        <v>42008</v>
      </c>
      <c r="AP318" s="229">
        <v>16480000</v>
      </c>
      <c r="AQ318" s="280">
        <v>0.125</v>
      </c>
      <c r="AR318" s="229">
        <f t="shared" si="353"/>
        <v>2060000</v>
      </c>
      <c r="AS318" s="229">
        <f t="shared" si="342"/>
        <v>12360000</v>
      </c>
      <c r="AT318" s="229">
        <f t="shared" si="343"/>
        <v>4120000</v>
      </c>
      <c r="AV318" s="298">
        <v>42008</v>
      </c>
      <c r="AW318" s="229">
        <v>16480000</v>
      </c>
      <c r="AX318" s="280">
        <v>0.125</v>
      </c>
      <c r="AY318" s="229">
        <f t="shared" si="354"/>
        <v>2060000</v>
      </c>
      <c r="AZ318" s="229">
        <f t="shared" si="344"/>
        <v>14420000</v>
      </c>
      <c r="BA318" s="229">
        <f t="shared" si="345"/>
        <v>2060000</v>
      </c>
      <c r="BC318" s="298">
        <v>42008</v>
      </c>
      <c r="BD318" s="229">
        <v>16480000</v>
      </c>
      <c r="BE318" s="280">
        <v>0.125</v>
      </c>
      <c r="BF318" s="229">
        <f t="shared" si="355"/>
        <v>2060000</v>
      </c>
      <c r="BG318" s="229">
        <f t="shared" si="346"/>
        <v>16480000</v>
      </c>
      <c r="BH318" s="229">
        <f t="shared" si="347"/>
        <v>0</v>
      </c>
      <c r="BJ318" s="229">
        <v>16480000</v>
      </c>
      <c r="BK318" s="280">
        <v>0.125</v>
      </c>
      <c r="BL318" s="229">
        <f t="shared" si="356"/>
        <v>2060000</v>
      </c>
      <c r="BM318" s="229">
        <f t="shared" si="348"/>
        <v>4120000</v>
      </c>
      <c r="BN318" s="229">
        <f t="shared" si="349"/>
        <v>12360000</v>
      </c>
    </row>
    <row r="319" spans="1:66">
      <c r="A319" s="253"/>
      <c r="B319" s="253">
        <v>9</v>
      </c>
      <c r="C319" s="253" t="s">
        <v>474</v>
      </c>
      <c r="D319" s="298">
        <v>42191</v>
      </c>
      <c r="E319" s="256">
        <v>41</v>
      </c>
      <c r="F319" s="237" t="s">
        <v>275</v>
      </c>
      <c r="G319" s="257">
        <v>32800000</v>
      </c>
      <c r="H319" s="257"/>
      <c r="I319" s="264"/>
      <c r="J319" s="257">
        <f t="shared" si="321"/>
        <v>32800000</v>
      </c>
      <c r="K319" s="257">
        <f t="shared" si="322"/>
        <v>32800000</v>
      </c>
      <c r="L319" s="263">
        <v>0.125</v>
      </c>
      <c r="M319" s="256">
        <f t="shared" si="323"/>
        <v>0</v>
      </c>
      <c r="N319" s="264"/>
      <c r="O319" s="257">
        <f t="shared" si="324"/>
        <v>32800000</v>
      </c>
      <c r="P319" s="256">
        <f t="shared" si="325"/>
        <v>0</v>
      </c>
      <c r="R319" s="222">
        <f t="shared" si="326"/>
        <v>32800000</v>
      </c>
      <c r="S319" s="222">
        <f t="shared" si="327"/>
        <v>4100000</v>
      </c>
      <c r="T319" s="222">
        <f t="shared" si="328"/>
        <v>32800000</v>
      </c>
      <c r="U319" s="222">
        <f t="shared" si="350"/>
        <v>0</v>
      </c>
      <c r="V319" s="222">
        <f t="shared" si="329"/>
        <v>32800000</v>
      </c>
      <c r="W319" s="222">
        <f t="shared" si="330"/>
        <v>4100000</v>
      </c>
      <c r="X319" s="222">
        <f t="shared" si="331"/>
        <v>28700000</v>
      </c>
      <c r="Y319" s="222">
        <f t="shared" si="351"/>
        <v>4100000</v>
      </c>
      <c r="Z319" s="222">
        <f t="shared" si="332"/>
        <v>32800000</v>
      </c>
      <c r="AA319" s="222">
        <f t="shared" si="333"/>
        <v>4100000</v>
      </c>
      <c r="AB319" s="222">
        <f t="shared" si="334"/>
        <v>24600000</v>
      </c>
      <c r="AC319" s="222">
        <f t="shared" si="352"/>
        <v>8200000</v>
      </c>
      <c r="AD319" s="222">
        <f t="shared" si="335"/>
        <v>32800000</v>
      </c>
      <c r="AE319" s="222">
        <v>16400000</v>
      </c>
      <c r="AF319" s="222">
        <f t="shared" si="336"/>
        <v>4100000</v>
      </c>
      <c r="AG319" s="222">
        <f t="shared" si="337"/>
        <v>20500000</v>
      </c>
      <c r="AH319" s="222">
        <f t="shared" si="338"/>
        <v>12300000</v>
      </c>
      <c r="AI319" s="222">
        <f t="shared" si="319"/>
        <v>24600000</v>
      </c>
      <c r="AJ319" s="298">
        <v>42191</v>
      </c>
      <c r="AK319" s="222">
        <f t="shared" si="339"/>
        <v>32800000</v>
      </c>
      <c r="AL319" s="229">
        <f t="shared" si="340"/>
        <v>20500000</v>
      </c>
      <c r="AM319" s="222">
        <f t="shared" si="320"/>
        <v>0</v>
      </c>
      <c r="AN319" s="292">
        <f t="shared" si="341"/>
        <v>42191</v>
      </c>
      <c r="AP319" s="229">
        <v>32800000</v>
      </c>
      <c r="AQ319" s="280">
        <v>0.25</v>
      </c>
      <c r="AR319" s="229">
        <f t="shared" si="353"/>
        <v>8200000</v>
      </c>
      <c r="AS319" s="229">
        <f t="shared" si="342"/>
        <v>28700000</v>
      </c>
      <c r="AT319" s="229">
        <f t="shared" si="343"/>
        <v>4100000</v>
      </c>
      <c r="AV319" s="298">
        <v>42191</v>
      </c>
      <c r="AW319" s="229">
        <v>32800000</v>
      </c>
      <c r="AX319" s="280">
        <v>0.25</v>
      </c>
      <c r="AY319" s="229">
        <f t="shared" si="354"/>
        <v>8200000</v>
      </c>
      <c r="AZ319" s="229">
        <f t="shared" si="344"/>
        <v>36900000</v>
      </c>
      <c r="BA319" s="229">
        <f t="shared" si="345"/>
        <v>-4100000</v>
      </c>
      <c r="BC319" s="298">
        <v>42191</v>
      </c>
      <c r="BD319" s="229">
        <v>32800000</v>
      </c>
      <c r="BE319" s="280">
        <v>0</v>
      </c>
      <c r="BF319" s="229">
        <f t="shared" si="355"/>
        <v>0</v>
      </c>
      <c r="BG319" s="229">
        <f t="shared" si="346"/>
        <v>36900000</v>
      </c>
      <c r="BH319" s="229">
        <f t="shared" si="347"/>
        <v>-4100000</v>
      </c>
      <c r="BJ319" s="229">
        <v>32800000</v>
      </c>
      <c r="BK319" s="280">
        <v>0</v>
      </c>
      <c r="BL319" s="229">
        <f t="shared" si="356"/>
        <v>0</v>
      </c>
      <c r="BM319" s="229">
        <f t="shared" si="348"/>
        <v>0</v>
      </c>
      <c r="BN319" s="229">
        <f t="shared" si="349"/>
        <v>32800000</v>
      </c>
    </row>
    <row r="320" spans="1:66">
      <c r="A320" s="253"/>
      <c r="B320" s="253">
        <v>10</v>
      </c>
      <c r="C320" s="253" t="s">
        <v>475</v>
      </c>
      <c r="D320" s="298">
        <v>42663</v>
      </c>
      <c r="E320" s="256">
        <v>2</v>
      </c>
      <c r="F320" s="237" t="s">
        <v>275</v>
      </c>
      <c r="G320" s="257">
        <v>7800000</v>
      </c>
      <c r="H320" s="257"/>
      <c r="I320" s="264"/>
      <c r="J320" s="257">
        <f t="shared" si="321"/>
        <v>7800000</v>
      </c>
      <c r="K320" s="257">
        <f t="shared" si="322"/>
        <v>7800000</v>
      </c>
      <c r="L320" s="263">
        <v>0.125</v>
      </c>
      <c r="M320" s="256">
        <f t="shared" si="323"/>
        <v>0</v>
      </c>
      <c r="N320" s="264"/>
      <c r="O320" s="257">
        <f t="shared" si="324"/>
        <v>7800000</v>
      </c>
      <c r="P320" s="256">
        <f t="shared" si="325"/>
        <v>0</v>
      </c>
      <c r="R320" s="222">
        <f t="shared" si="326"/>
        <v>7800000</v>
      </c>
      <c r="S320" s="222">
        <f t="shared" si="327"/>
        <v>975000</v>
      </c>
      <c r="T320" s="222">
        <f t="shared" si="328"/>
        <v>7800000</v>
      </c>
      <c r="U320" s="222">
        <f t="shared" si="350"/>
        <v>0</v>
      </c>
      <c r="V320" s="222">
        <f t="shared" si="329"/>
        <v>7800000</v>
      </c>
      <c r="W320" s="222">
        <f t="shared" si="330"/>
        <v>975000</v>
      </c>
      <c r="X320" s="222">
        <f t="shared" si="331"/>
        <v>6825000</v>
      </c>
      <c r="Y320" s="222">
        <f t="shared" si="351"/>
        <v>975000</v>
      </c>
      <c r="Z320" s="222">
        <f t="shared" si="332"/>
        <v>7800000</v>
      </c>
      <c r="AA320" s="222">
        <f t="shared" si="333"/>
        <v>975000</v>
      </c>
      <c r="AB320" s="222">
        <f t="shared" si="334"/>
        <v>5850000</v>
      </c>
      <c r="AC320" s="222">
        <f t="shared" si="352"/>
        <v>1950000</v>
      </c>
      <c r="AD320" s="222">
        <f t="shared" si="335"/>
        <v>7800000</v>
      </c>
      <c r="AE320" s="222">
        <v>3900000</v>
      </c>
      <c r="AF320" s="222">
        <f t="shared" si="336"/>
        <v>975000</v>
      </c>
      <c r="AG320" s="222">
        <f t="shared" si="337"/>
        <v>4875000</v>
      </c>
      <c r="AH320" s="222">
        <f t="shared" si="338"/>
        <v>2925000</v>
      </c>
      <c r="AI320" s="222">
        <f t="shared" si="319"/>
        <v>5850000</v>
      </c>
      <c r="AJ320" s="298">
        <v>42663</v>
      </c>
      <c r="AK320" s="222">
        <f t="shared" si="339"/>
        <v>7800000</v>
      </c>
      <c r="AL320" s="229">
        <f t="shared" si="340"/>
        <v>4875000</v>
      </c>
      <c r="AM320" s="222">
        <f t="shared" si="320"/>
        <v>0</v>
      </c>
      <c r="AN320" s="292">
        <f t="shared" si="341"/>
        <v>42663</v>
      </c>
      <c r="AP320" s="229">
        <v>7800000</v>
      </c>
      <c r="AQ320" s="280">
        <v>0.125</v>
      </c>
      <c r="AR320" s="229">
        <f t="shared" si="353"/>
        <v>975000</v>
      </c>
      <c r="AS320" s="229">
        <f t="shared" si="342"/>
        <v>5850000</v>
      </c>
      <c r="AT320" s="229">
        <f t="shared" si="343"/>
        <v>1950000</v>
      </c>
      <c r="AV320" s="298">
        <v>42663</v>
      </c>
      <c r="AW320" s="229">
        <v>7800000</v>
      </c>
      <c r="AX320" s="280">
        <v>0.125</v>
      </c>
      <c r="AY320" s="229">
        <f t="shared" si="354"/>
        <v>975000</v>
      </c>
      <c r="AZ320" s="229">
        <f t="shared" si="344"/>
        <v>6825000</v>
      </c>
      <c r="BA320" s="229">
        <f t="shared" si="345"/>
        <v>975000</v>
      </c>
      <c r="BC320" s="298">
        <v>42663</v>
      </c>
      <c r="BD320" s="229">
        <v>7800000</v>
      </c>
      <c r="BE320" s="280">
        <v>0.125</v>
      </c>
      <c r="BF320" s="229">
        <f t="shared" si="355"/>
        <v>975000</v>
      </c>
      <c r="BG320" s="229">
        <f t="shared" si="346"/>
        <v>7800000</v>
      </c>
      <c r="BH320" s="229">
        <f t="shared" si="347"/>
        <v>0</v>
      </c>
      <c r="BJ320" s="229">
        <v>7800000</v>
      </c>
      <c r="BK320" s="280">
        <v>0.125</v>
      </c>
      <c r="BL320" s="229">
        <f t="shared" si="356"/>
        <v>975000</v>
      </c>
      <c r="BM320" s="229">
        <f t="shared" si="348"/>
        <v>1950000</v>
      </c>
      <c r="BN320" s="229">
        <f t="shared" si="349"/>
        <v>5850000</v>
      </c>
    </row>
    <row r="321" spans="1:66">
      <c r="A321" s="253"/>
      <c r="B321" s="253">
        <v>11</v>
      </c>
      <c r="C321" s="253" t="s">
        <v>476</v>
      </c>
      <c r="D321" s="298">
        <v>42922</v>
      </c>
      <c r="E321" s="256">
        <v>38</v>
      </c>
      <c r="F321" s="237" t="s">
        <v>275</v>
      </c>
      <c r="G321" s="257">
        <v>131010000</v>
      </c>
      <c r="H321" s="257"/>
      <c r="I321" s="264"/>
      <c r="J321" s="257">
        <f t="shared" si="321"/>
        <v>131010000</v>
      </c>
      <c r="K321" s="257">
        <f t="shared" si="322"/>
        <v>131010000</v>
      </c>
      <c r="L321" s="263">
        <v>0.125</v>
      </c>
      <c r="M321" s="256">
        <f t="shared" si="323"/>
        <v>0</v>
      </c>
      <c r="N321" s="264"/>
      <c r="O321" s="257">
        <f t="shared" si="324"/>
        <v>131010000</v>
      </c>
      <c r="P321" s="256">
        <f t="shared" si="325"/>
        <v>0</v>
      </c>
      <c r="R321" s="222">
        <f t="shared" si="326"/>
        <v>131010000</v>
      </c>
      <c r="S321" s="222">
        <f t="shared" si="327"/>
        <v>16376250</v>
      </c>
      <c r="T321" s="222">
        <f t="shared" si="328"/>
        <v>131010000</v>
      </c>
      <c r="U321" s="222">
        <f t="shared" si="350"/>
        <v>0</v>
      </c>
      <c r="V321" s="222">
        <f t="shared" si="329"/>
        <v>131010000</v>
      </c>
      <c r="W321" s="222">
        <f t="shared" si="330"/>
        <v>16376250</v>
      </c>
      <c r="X321" s="222">
        <f t="shared" si="331"/>
        <v>114633750</v>
      </c>
      <c r="Y321" s="222">
        <f t="shared" si="351"/>
        <v>16376250</v>
      </c>
      <c r="Z321" s="222">
        <f t="shared" si="332"/>
        <v>131010000</v>
      </c>
      <c r="AA321" s="222">
        <f t="shared" si="333"/>
        <v>16376250</v>
      </c>
      <c r="AB321" s="222">
        <f t="shared" si="334"/>
        <v>98257500</v>
      </c>
      <c r="AC321" s="222">
        <f t="shared" si="352"/>
        <v>32752500</v>
      </c>
      <c r="AD321" s="222">
        <f t="shared" si="335"/>
        <v>131010000</v>
      </c>
      <c r="AE321" s="222">
        <v>65505000</v>
      </c>
      <c r="AF321" s="222">
        <f t="shared" si="336"/>
        <v>16376250</v>
      </c>
      <c r="AG321" s="222">
        <f t="shared" si="337"/>
        <v>81881250</v>
      </c>
      <c r="AH321" s="222">
        <f t="shared" si="338"/>
        <v>49128750</v>
      </c>
      <c r="AI321" s="222">
        <f t="shared" si="319"/>
        <v>98257500</v>
      </c>
      <c r="AJ321" s="298">
        <v>42922</v>
      </c>
      <c r="AK321" s="222">
        <f t="shared" si="339"/>
        <v>131010000</v>
      </c>
      <c r="AL321" s="229">
        <f t="shared" si="340"/>
        <v>81881250</v>
      </c>
      <c r="AM321" s="222">
        <f t="shared" si="320"/>
        <v>0</v>
      </c>
      <c r="AN321" s="292">
        <f t="shared" si="341"/>
        <v>42922</v>
      </c>
      <c r="AP321" s="229">
        <v>131010000</v>
      </c>
      <c r="AQ321" s="280">
        <v>0.125</v>
      </c>
      <c r="AR321" s="229">
        <f t="shared" si="353"/>
        <v>16376250</v>
      </c>
      <c r="AS321" s="229">
        <f t="shared" si="342"/>
        <v>98257500</v>
      </c>
      <c r="AT321" s="229">
        <f t="shared" si="343"/>
        <v>32752500</v>
      </c>
      <c r="AV321" s="298">
        <v>42922</v>
      </c>
      <c r="AW321" s="229">
        <v>131010000</v>
      </c>
      <c r="AX321" s="280">
        <v>0.125</v>
      </c>
      <c r="AY321" s="229">
        <f t="shared" si="354"/>
        <v>16376250</v>
      </c>
      <c r="AZ321" s="229">
        <f t="shared" si="344"/>
        <v>114633750</v>
      </c>
      <c r="BA321" s="229">
        <f t="shared" si="345"/>
        <v>16376250</v>
      </c>
      <c r="BC321" s="298">
        <v>42922</v>
      </c>
      <c r="BD321" s="229">
        <v>131010000</v>
      </c>
      <c r="BE321" s="280">
        <v>0.125</v>
      </c>
      <c r="BF321" s="229">
        <f t="shared" si="355"/>
        <v>16376250</v>
      </c>
      <c r="BG321" s="229">
        <f t="shared" si="346"/>
        <v>131010000</v>
      </c>
      <c r="BH321" s="229">
        <f t="shared" si="347"/>
        <v>0</v>
      </c>
      <c r="BJ321" s="229">
        <v>131010000</v>
      </c>
      <c r="BK321" s="280">
        <v>0.125</v>
      </c>
      <c r="BL321" s="229">
        <f t="shared" si="356"/>
        <v>16376250</v>
      </c>
      <c r="BM321" s="229">
        <f t="shared" si="348"/>
        <v>32752500</v>
      </c>
      <c r="BN321" s="229">
        <f t="shared" si="349"/>
        <v>98257500</v>
      </c>
    </row>
    <row r="322" spans="1:66">
      <c r="A322" s="253"/>
      <c r="B322" s="253">
        <v>12</v>
      </c>
      <c r="C322" s="253" t="s">
        <v>476</v>
      </c>
      <c r="D322" s="291" t="s">
        <v>477</v>
      </c>
      <c r="E322" s="256">
        <v>1</v>
      </c>
      <c r="F322" s="237" t="s">
        <v>275</v>
      </c>
      <c r="G322" s="257">
        <v>5942300</v>
      </c>
      <c r="H322" s="257"/>
      <c r="I322" s="264"/>
      <c r="J322" s="257">
        <f t="shared" si="321"/>
        <v>5942300</v>
      </c>
      <c r="K322" s="257">
        <f t="shared" si="322"/>
        <v>2971150</v>
      </c>
      <c r="L322" s="263">
        <v>0.125</v>
      </c>
      <c r="M322" s="256">
        <f t="shared" ref="M322:M339" si="357">J322*L322</f>
        <v>742787.5</v>
      </c>
      <c r="N322" s="264"/>
      <c r="O322" s="257">
        <f t="shared" si="324"/>
        <v>3713937.5</v>
      </c>
      <c r="P322" s="256">
        <f t="shared" si="325"/>
        <v>2228362.5</v>
      </c>
      <c r="R322" s="222">
        <f t="shared" si="326"/>
        <v>5942300</v>
      </c>
      <c r="S322" s="222">
        <f t="shared" si="327"/>
        <v>742787.5</v>
      </c>
      <c r="T322" s="222">
        <f t="shared" si="328"/>
        <v>2971150</v>
      </c>
      <c r="U322" s="222">
        <f t="shared" si="350"/>
        <v>2971150</v>
      </c>
      <c r="V322" s="222">
        <f t="shared" si="329"/>
        <v>5942300</v>
      </c>
      <c r="W322" s="222">
        <f t="shared" si="330"/>
        <v>742787.5</v>
      </c>
      <c r="X322" s="222">
        <f t="shared" si="331"/>
        <v>2228362.5</v>
      </c>
      <c r="Y322" s="222">
        <f t="shared" si="351"/>
        <v>3713937.5</v>
      </c>
      <c r="Z322" s="222">
        <f t="shared" si="332"/>
        <v>5942300</v>
      </c>
      <c r="AA322" s="222">
        <f t="shared" si="333"/>
        <v>742787.5</v>
      </c>
      <c r="AB322" s="222">
        <f t="shared" si="334"/>
        <v>1485575</v>
      </c>
      <c r="AC322" s="222">
        <f t="shared" si="352"/>
        <v>4456725</v>
      </c>
      <c r="AD322" s="222">
        <f t="shared" si="335"/>
        <v>5942300</v>
      </c>
      <c r="AE322" s="222"/>
      <c r="AF322" s="222">
        <f t="shared" si="336"/>
        <v>742787.5</v>
      </c>
      <c r="AG322" s="222">
        <f t="shared" si="337"/>
        <v>742787.5</v>
      </c>
      <c r="AH322" s="222">
        <f t="shared" si="338"/>
        <v>5199512.5</v>
      </c>
      <c r="AI322" s="222">
        <f t="shared" si="319"/>
        <v>1485575</v>
      </c>
      <c r="AJ322" s="291" t="s">
        <v>477</v>
      </c>
      <c r="AK322" s="222">
        <f t="shared" si="339"/>
        <v>5942300</v>
      </c>
      <c r="AL322" s="229"/>
      <c r="AM322" s="222">
        <f t="shared" si="320"/>
        <v>2228362.5</v>
      </c>
      <c r="AN322" s="292" t="str">
        <f t="shared" si="341"/>
        <v>des 2018</v>
      </c>
      <c r="AP322" s="229">
        <v>5942300</v>
      </c>
      <c r="AQ322" s="280">
        <v>0.125</v>
      </c>
      <c r="AR322" s="229">
        <f t="shared" si="353"/>
        <v>742787.5</v>
      </c>
      <c r="AS322" s="229">
        <f t="shared" si="342"/>
        <v>1485575</v>
      </c>
      <c r="AT322" s="229">
        <f t="shared" si="343"/>
        <v>4456725</v>
      </c>
      <c r="AV322" s="291" t="s">
        <v>477</v>
      </c>
      <c r="AW322" s="229">
        <v>5942300</v>
      </c>
      <c r="AX322" s="280">
        <v>0.125</v>
      </c>
      <c r="AY322" s="229">
        <f t="shared" si="354"/>
        <v>742787.5</v>
      </c>
      <c r="AZ322" s="229">
        <f t="shared" si="344"/>
        <v>2228362.5</v>
      </c>
      <c r="BA322" s="229">
        <f t="shared" si="345"/>
        <v>3713937.5</v>
      </c>
      <c r="BC322" s="291" t="s">
        <v>477</v>
      </c>
      <c r="BD322" s="229">
        <v>5942300</v>
      </c>
      <c r="BE322" s="280">
        <v>0.125</v>
      </c>
      <c r="BF322" s="229">
        <f t="shared" si="355"/>
        <v>742787.5</v>
      </c>
      <c r="BG322" s="229">
        <f t="shared" si="346"/>
        <v>2971150</v>
      </c>
      <c r="BH322" s="229">
        <f t="shared" si="347"/>
        <v>2971150</v>
      </c>
      <c r="BJ322" s="288">
        <v>5942300</v>
      </c>
      <c r="BK322" s="280">
        <v>0.125</v>
      </c>
      <c r="BL322" s="229">
        <f t="shared" si="356"/>
        <v>742787.5</v>
      </c>
      <c r="BM322" s="229">
        <f t="shared" si="348"/>
        <v>1485575</v>
      </c>
      <c r="BN322" s="229">
        <f t="shared" si="349"/>
        <v>4456725</v>
      </c>
    </row>
    <row r="323" spans="1:66">
      <c r="A323" s="253"/>
      <c r="B323" s="253">
        <v>13</v>
      </c>
      <c r="C323" s="253" t="s">
        <v>476</v>
      </c>
      <c r="D323" s="298">
        <v>43466</v>
      </c>
      <c r="E323" s="256">
        <v>5</v>
      </c>
      <c r="F323" s="237" t="s">
        <v>275</v>
      </c>
      <c r="G323" s="257">
        <v>24160500</v>
      </c>
      <c r="H323" s="257"/>
      <c r="I323" s="264"/>
      <c r="J323" s="257">
        <f t="shared" si="321"/>
        <v>24160500</v>
      </c>
      <c r="K323" s="257">
        <f t="shared" si="322"/>
        <v>9060187.5</v>
      </c>
      <c r="L323" s="263">
        <v>0.125</v>
      </c>
      <c r="M323" s="256">
        <f t="shared" si="357"/>
        <v>3020062.5</v>
      </c>
      <c r="N323" s="264"/>
      <c r="O323" s="257">
        <f t="shared" si="324"/>
        <v>12080250</v>
      </c>
      <c r="P323" s="256">
        <f t="shared" si="325"/>
        <v>12080250</v>
      </c>
      <c r="R323" s="222">
        <f t="shared" si="326"/>
        <v>24160500</v>
      </c>
      <c r="S323" s="222">
        <f t="shared" si="327"/>
        <v>3020062.5</v>
      </c>
      <c r="T323" s="222">
        <f t="shared" si="328"/>
        <v>9060187.5</v>
      </c>
      <c r="U323" s="222">
        <f t="shared" si="350"/>
        <v>15100312.5</v>
      </c>
      <c r="V323" s="222">
        <f t="shared" si="329"/>
        <v>24160500</v>
      </c>
      <c r="W323" s="222">
        <f t="shared" si="330"/>
        <v>3020062.5</v>
      </c>
      <c r="X323" s="222">
        <f t="shared" si="331"/>
        <v>6040125</v>
      </c>
      <c r="Y323" s="222">
        <f t="shared" si="351"/>
        <v>18120375</v>
      </c>
      <c r="Z323" s="222">
        <f t="shared" si="332"/>
        <v>24160500</v>
      </c>
      <c r="AA323" s="222">
        <f t="shared" si="333"/>
        <v>3020062.5</v>
      </c>
      <c r="AB323" s="222">
        <f t="shared" si="334"/>
        <v>3020062.5</v>
      </c>
      <c r="AC323" s="222">
        <f t="shared" si="352"/>
        <v>21140437.5</v>
      </c>
      <c r="AD323" s="222">
        <f>N323</f>
        <v>0</v>
      </c>
      <c r="AE323" s="222">
        <v>0</v>
      </c>
      <c r="AF323" s="222">
        <f t="shared" ref="AF323:AF339" si="358">AD323*S323</f>
        <v>0</v>
      </c>
      <c r="AG323" s="222">
        <f t="shared" si="337"/>
        <v>0</v>
      </c>
      <c r="AH323" s="222">
        <f t="shared" si="338"/>
        <v>0</v>
      </c>
      <c r="AI323" s="222">
        <v>0</v>
      </c>
      <c r="AJ323" s="298">
        <v>43466</v>
      </c>
      <c r="AL323" s="229"/>
      <c r="AM323" s="222">
        <f t="shared" si="320"/>
        <v>12080250</v>
      </c>
      <c r="AN323" s="292">
        <f t="shared" si="341"/>
        <v>43466</v>
      </c>
      <c r="AP323" s="229">
        <v>24160500</v>
      </c>
      <c r="AQ323" s="280">
        <v>0.125</v>
      </c>
      <c r="AR323" s="229">
        <f t="shared" si="353"/>
        <v>3020062.5</v>
      </c>
      <c r="AS323" s="229">
        <f t="shared" si="342"/>
        <v>3020062.5</v>
      </c>
      <c r="AT323" s="229">
        <f t="shared" si="343"/>
        <v>21140437.5</v>
      </c>
      <c r="AV323" s="298">
        <v>43466</v>
      </c>
      <c r="AW323" s="229">
        <v>24160500</v>
      </c>
      <c r="AX323" s="280">
        <v>0.125</v>
      </c>
      <c r="AY323" s="229">
        <f t="shared" si="354"/>
        <v>3020062.5</v>
      </c>
      <c r="AZ323" s="229">
        <f t="shared" si="344"/>
        <v>6040125</v>
      </c>
      <c r="BA323" s="229">
        <f t="shared" si="345"/>
        <v>18120375</v>
      </c>
      <c r="BC323" s="298">
        <v>43466</v>
      </c>
      <c r="BD323" s="229">
        <v>24160500</v>
      </c>
      <c r="BE323" s="280">
        <v>0.125</v>
      </c>
      <c r="BF323" s="229">
        <f t="shared" si="355"/>
        <v>3020062.5</v>
      </c>
      <c r="BG323" s="229">
        <f t="shared" si="346"/>
        <v>9060187.5</v>
      </c>
      <c r="BH323" s="229">
        <f t="shared" si="347"/>
        <v>15100312.5</v>
      </c>
      <c r="BJ323" s="229">
        <v>24160500</v>
      </c>
      <c r="BK323" s="280">
        <v>0.125</v>
      </c>
      <c r="BL323" s="229">
        <f t="shared" si="356"/>
        <v>3020062.5</v>
      </c>
      <c r="BM323" s="229">
        <f t="shared" si="348"/>
        <v>6040125</v>
      </c>
      <c r="BN323" s="229">
        <f t="shared" si="349"/>
        <v>18120375</v>
      </c>
    </row>
    <row r="324" spans="1:66">
      <c r="A324" s="253"/>
      <c r="B324" s="253">
        <v>14</v>
      </c>
      <c r="C324" s="253" t="s">
        <v>478</v>
      </c>
      <c r="D324" s="298">
        <v>43651</v>
      </c>
      <c r="E324" s="256">
        <v>1</v>
      </c>
      <c r="F324" s="237" t="s">
        <v>275</v>
      </c>
      <c r="G324" s="257">
        <v>30000000</v>
      </c>
      <c r="H324" s="257"/>
      <c r="I324" s="264"/>
      <c r="J324" s="257">
        <f t="shared" si="321"/>
        <v>30000000</v>
      </c>
      <c r="K324" s="257">
        <f t="shared" si="322"/>
        <v>11250000</v>
      </c>
      <c r="L324" s="263">
        <v>0.125</v>
      </c>
      <c r="M324" s="256">
        <f t="shared" si="357"/>
        <v>3750000</v>
      </c>
      <c r="N324" s="264"/>
      <c r="O324" s="257">
        <f t="shared" si="324"/>
        <v>15000000</v>
      </c>
      <c r="P324" s="256">
        <f t="shared" si="325"/>
        <v>15000000</v>
      </c>
      <c r="R324" s="222">
        <f t="shared" si="326"/>
        <v>30000000</v>
      </c>
      <c r="S324" s="222">
        <f t="shared" si="327"/>
        <v>3750000</v>
      </c>
      <c r="T324" s="222">
        <f t="shared" si="328"/>
        <v>11250000</v>
      </c>
      <c r="U324" s="222">
        <f t="shared" si="350"/>
        <v>18750000</v>
      </c>
      <c r="V324" s="222">
        <f t="shared" si="329"/>
        <v>30000000</v>
      </c>
      <c r="W324" s="222">
        <f t="shared" si="330"/>
        <v>3750000</v>
      </c>
      <c r="X324" s="222">
        <f t="shared" si="331"/>
        <v>7500000</v>
      </c>
      <c r="Y324" s="222">
        <f t="shared" si="351"/>
        <v>22500000</v>
      </c>
      <c r="Z324" s="222">
        <f t="shared" si="332"/>
        <v>30000000</v>
      </c>
      <c r="AA324" s="222">
        <f t="shared" si="333"/>
        <v>3750000</v>
      </c>
      <c r="AB324" s="222">
        <f t="shared" si="334"/>
        <v>3750000</v>
      </c>
      <c r="AC324" s="222">
        <f t="shared" si="352"/>
        <v>26250000</v>
      </c>
      <c r="AD324" s="222">
        <f>N324</f>
        <v>0</v>
      </c>
      <c r="AE324" s="222">
        <v>0</v>
      </c>
      <c r="AF324" s="222">
        <f t="shared" si="358"/>
        <v>0</v>
      </c>
      <c r="AG324" s="222">
        <f t="shared" si="337"/>
        <v>0</v>
      </c>
      <c r="AH324" s="222">
        <f t="shared" si="338"/>
        <v>0</v>
      </c>
      <c r="AI324" s="222">
        <v>0</v>
      </c>
      <c r="AJ324" s="298">
        <v>43651</v>
      </c>
      <c r="AL324" s="229"/>
      <c r="AM324" s="222">
        <f t="shared" si="320"/>
        <v>15000000</v>
      </c>
      <c r="AN324" s="292">
        <f t="shared" si="341"/>
        <v>43651</v>
      </c>
      <c r="AP324" s="229">
        <v>30000000</v>
      </c>
      <c r="AQ324" s="258">
        <v>0.25</v>
      </c>
      <c r="AR324" s="229">
        <f t="shared" si="353"/>
        <v>7500000</v>
      </c>
      <c r="AS324" s="229">
        <f t="shared" si="342"/>
        <v>7500000</v>
      </c>
      <c r="AT324" s="229">
        <f t="shared" si="343"/>
        <v>22500000</v>
      </c>
      <c r="AV324" s="298">
        <v>43651</v>
      </c>
      <c r="AW324" s="229">
        <v>30000000</v>
      </c>
      <c r="AX324" s="258">
        <v>0.25</v>
      </c>
      <c r="AY324" s="229">
        <f t="shared" si="354"/>
        <v>7500000</v>
      </c>
      <c r="AZ324" s="229">
        <f t="shared" si="344"/>
        <v>15000000</v>
      </c>
      <c r="BA324" s="229">
        <f t="shared" si="345"/>
        <v>15000000</v>
      </c>
      <c r="BC324" s="298">
        <v>43651</v>
      </c>
      <c r="BD324" s="229">
        <v>30000000</v>
      </c>
      <c r="BE324" s="258">
        <v>0.25</v>
      </c>
      <c r="BF324" s="229">
        <f t="shared" si="355"/>
        <v>7500000</v>
      </c>
      <c r="BG324" s="229">
        <f t="shared" si="346"/>
        <v>22500000</v>
      </c>
      <c r="BH324" s="229">
        <f t="shared" si="347"/>
        <v>7500000</v>
      </c>
      <c r="BJ324" s="229">
        <v>30000000</v>
      </c>
      <c r="BK324" s="258">
        <v>0.25</v>
      </c>
      <c r="BL324" s="229">
        <f t="shared" si="356"/>
        <v>7500000</v>
      </c>
      <c r="BM324" s="229">
        <f t="shared" si="348"/>
        <v>15000000</v>
      </c>
      <c r="BN324" s="229">
        <f t="shared" si="349"/>
        <v>15000000</v>
      </c>
    </row>
    <row r="325" spans="1:66" s="287" customFormat="1">
      <c r="A325" s="281"/>
      <c r="B325" s="281">
        <v>15</v>
      </c>
      <c r="C325" s="281" t="s">
        <v>479</v>
      </c>
      <c r="D325" s="299">
        <v>44079</v>
      </c>
      <c r="E325" s="282">
        <v>1</v>
      </c>
      <c r="F325" s="283" t="s">
        <v>275</v>
      </c>
      <c r="G325" s="282">
        <v>11169000</v>
      </c>
      <c r="H325" s="282"/>
      <c r="I325" s="284"/>
      <c r="J325" s="282">
        <f t="shared" si="321"/>
        <v>11169000</v>
      </c>
      <c r="K325" s="282">
        <f t="shared" si="322"/>
        <v>2792250</v>
      </c>
      <c r="L325" s="285">
        <v>0.125</v>
      </c>
      <c r="M325" s="282">
        <f t="shared" si="357"/>
        <v>1396125</v>
      </c>
      <c r="N325" s="284"/>
      <c r="O325" s="282">
        <f t="shared" si="324"/>
        <v>4188375</v>
      </c>
      <c r="P325" s="282">
        <f t="shared" si="325"/>
        <v>6980625</v>
      </c>
      <c r="Q325" s="286"/>
      <c r="R325" s="286">
        <f t="shared" si="326"/>
        <v>11169000</v>
      </c>
      <c r="S325" s="286">
        <f t="shared" si="327"/>
        <v>1396125</v>
      </c>
      <c r="T325" s="286">
        <f t="shared" si="328"/>
        <v>2792250</v>
      </c>
      <c r="U325" s="286">
        <f t="shared" si="350"/>
        <v>8376750</v>
      </c>
      <c r="V325" s="286">
        <f t="shared" si="329"/>
        <v>11169000</v>
      </c>
      <c r="W325" s="286">
        <f t="shared" si="330"/>
        <v>1396125</v>
      </c>
      <c r="X325" s="286">
        <f t="shared" si="331"/>
        <v>1396125</v>
      </c>
      <c r="Y325" s="286">
        <f t="shared" si="351"/>
        <v>9772875</v>
      </c>
      <c r="Z325" s="286"/>
      <c r="AA325" s="286">
        <f t="shared" si="333"/>
        <v>0</v>
      </c>
      <c r="AB325" s="286">
        <f t="shared" ref="AB325:AB339" si="359">AA325+AL325</f>
        <v>0</v>
      </c>
      <c r="AC325" s="286">
        <f t="shared" si="352"/>
        <v>0</v>
      </c>
      <c r="AD325" s="286"/>
      <c r="AE325" s="286">
        <v>0</v>
      </c>
      <c r="AF325" s="286">
        <f t="shared" si="358"/>
        <v>0</v>
      </c>
      <c r="AG325" s="286">
        <f t="shared" si="337"/>
        <v>0</v>
      </c>
      <c r="AH325" s="286">
        <f t="shared" si="338"/>
        <v>0</v>
      </c>
      <c r="AI325" s="286">
        <f t="shared" ref="AI325:AI339" si="360">AB325</f>
        <v>0</v>
      </c>
      <c r="AJ325" s="299">
        <v>44079</v>
      </c>
      <c r="AL325" s="288">
        <f t="shared" ref="AL325:AL339" si="361">Z325*L325*7</f>
        <v>0</v>
      </c>
      <c r="AM325" s="286">
        <f t="shared" si="320"/>
        <v>6980625</v>
      </c>
      <c r="AN325" s="295">
        <f t="shared" si="341"/>
        <v>44079</v>
      </c>
      <c r="AP325" s="288"/>
      <c r="AQ325" s="289">
        <v>0</v>
      </c>
      <c r="AR325" s="288">
        <f t="shared" si="353"/>
        <v>0</v>
      </c>
      <c r="AS325" s="288">
        <f t="shared" si="342"/>
        <v>0</v>
      </c>
      <c r="AT325" s="288">
        <f t="shared" si="343"/>
        <v>0</v>
      </c>
      <c r="AV325" s="299">
        <v>44079</v>
      </c>
      <c r="AW325" s="288">
        <v>11169000</v>
      </c>
      <c r="AX325" s="289">
        <v>0.25</v>
      </c>
      <c r="AY325" s="288">
        <f t="shared" si="354"/>
        <v>2792250</v>
      </c>
      <c r="AZ325" s="229">
        <f t="shared" si="344"/>
        <v>2792250</v>
      </c>
      <c r="BA325" s="288">
        <f t="shared" si="345"/>
        <v>8376750</v>
      </c>
      <c r="BB325" s="288"/>
      <c r="BC325" s="299">
        <v>44079</v>
      </c>
      <c r="BD325" s="288">
        <v>11169000</v>
      </c>
      <c r="BE325" s="289">
        <v>0.25</v>
      </c>
      <c r="BF325" s="288">
        <f t="shared" si="355"/>
        <v>2792250</v>
      </c>
      <c r="BG325" s="229">
        <f t="shared" si="346"/>
        <v>5584500</v>
      </c>
      <c r="BH325" s="288">
        <f t="shared" si="347"/>
        <v>5584500</v>
      </c>
      <c r="BJ325" s="229">
        <v>11169000</v>
      </c>
      <c r="BK325" s="289">
        <v>0.25</v>
      </c>
      <c r="BL325" s="288">
        <f t="shared" si="356"/>
        <v>2792250</v>
      </c>
      <c r="BM325" s="229">
        <f t="shared" si="348"/>
        <v>5584500</v>
      </c>
      <c r="BN325" s="288">
        <f t="shared" si="349"/>
        <v>5584500</v>
      </c>
    </row>
    <row r="326" spans="1:66">
      <c r="A326" s="253"/>
      <c r="B326" s="253">
        <v>16</v>
      </c>
      <c r="C326" s="253" t="s">
        <v>480</v>
      </c>
      <c r="D326" s="298">
        <v>44287</v>
      </c>
      <c r="E326" s="256">
        <v>24</v>
      </c>
      <c r="F326" s="237" t="s">
        <v>275</v>
      </c>
      <c r="G326" s="257">
        <v>43200000</v>
      </c>
      <c r="H326" s="257"/>
      <c r="I326" s="264"/>
      <c r="J326" s="257">
        <f t="shared" si="321"/>
        <v>43200000</v>
      </c>
      <c r="K326" s="257">
        <f t="shared" si="322"/>
        <v>5400000</v>
      </c>
      <c r="L326" s="263">
        <v>0.125</v>
      </c>
      <c r="M326" s="256">
        <f t="shared" si="357"/>
        <v>5400000</v>
      </c>
      <c r="N326" s="264"/>
      <c r="O326" s="257">
        <f t="shared" si="324"/>
        <v>10800000</v>
      </c>
      <c r="P326" s="256">
        <f t="shared" si="325"/>
        <v>32400000</v>
      </c>
      <c r="R326" s="222">
        <f t="shared" si="326"/>
        <v>43200000</v>
      </c>
      <c r="S326" s="222">
        <f t="shared" si="327"/>
        <v>5400000</v>
      </c>
      <c r="T326" s="222">
        <f t="shared" si="328"/>
        <v>5400000</v>
      </c>
      <c r="U326" s="222">
        <f t="shared" si="350"/>
        <v>37800000</v>
      </c>
      <c r="V326" s="222"/>
      <c r="W326" s="222">
        <f t="shared" si="330"/>
        <v>0</v>
      </c>
      <c r="X326" s="222">
        <f t="shared" si="331"/>
        <v>0</v>
      </c>
      <c r="Y326" s="222">
        <f t="shared" si="351"/>
        <v>0</v>
      </c>
      <c r="Z326" s="222"/>
      <c r="AA326" s="222">
        <f t="shared" si="333"/>
        <v>0</v>
      </c>
      <c r="AB326" s="222">
        <f t="shared" si="359"/>
        <v>0</v>
      </c>
      <c r="AC326" s="222">
        <f t="shared" si="352"/>
        <v>0</v>
      </c>
      <c r="AD326" s="222"/>
      <c r="AE326" s="222">
        <v>0</v>
      </c>
      <c r="AF326" s="222">
        <f t="shared" si="358"/>
        <v>0</v>
      </c>
      <c r="AG326" s="222">
        <f t="shared" si="337"/>
        <v>0</v>
      </c>
      <c r="AH326" s="222">
        <f t="shared" si="338"/>
        <v>0</v>
      </c>
      <c r="AI326" s="222">
        <f t="shared" si="360"/>
        <v>0</v>
      </c>
      <c r="AJ326" s="298">
        <v>44287</v>
      </c>
      <c r="AL326" s="229">
        <f t="shared" si="361"/>
        <v>0</v>
      </c>
      <c r="AM326" s="222">
        <f t="shared" si="320"/>
        <v>32400000</v>
      </c>
      <c r="AN326" s="292">
        <f t="shared" si="341"/>
        <v>44287</v>
      </c>
      <c r="AQ326" s="280">
        <v>0</v>
      </c>
      <c r="AR326" s="229">
        <f t="shared" si="353"/>
        <v>0</v>
      </c>
      <c r="AS326" s="229">
        <f t="shared" si="342"/>
        <v>0</v>
      </c>
      <c r="AT326" s="229">
        <f t="shared" si="343"/>
        <v>0</v>
      </c>
      <c r="AV326" s="298">
        <v>44287</v>
      </c>
      <c r="AX326" s="280">
        <v>0</v>
      </c>
      <c r="AY326" s="229">
        <f t="shared" si="354"/>
        <v>0</v>
      </c>
      <c r="AZ326" s="229">
        <f t="shared" si="344"/>
        <v>0</v>
      </c>
      <c r="BA326" s="229">
        <f t="shared" si="345"/>
        <v>0</v>
      </c>
      <c r="BC326" s="298">
        <v>44287</v>
      </c>
      <c r="BD326" s="229">
        <v>43200000</v>
      </c>
      <c r="BE326" s="280">
        <v>0.25</v>
      </c>
      <c r="BF326" s="229">
        <f t="shared" si="355"/>
        <v>10800000</v>
      </c>
      <c r="BG326" s="229">
        <f t="shared" si="346"/>
        <v>10800000</v>
      </c>
      <c r="BH326" s="229">
        <f t="shared" si="347"/>
        <v>32400000</v>
      </c>
      <c r="BJ326" s="229">
        <v>43200000</v>
      </c>
      <c r="BK326" s="280">
        <v>0.25</v>
      </c>
      <c r="BL326" s="229">
        <f t="shared" si="356"/>
        <v>10800000</v>
      </c>
      <c r="BM326" s="229">
        <f t="shared" si="348"/>
        <v>21600000</v>
      </c>
      <c r="BN326" s="229">
        <f t="shared" si="349"/>
        <v>21600000</v>
      </c>
    </row>
    <row r="327" spans="1:66">
      <c r="A327" s="253"/>
      <c r="B327" s="253">
        <v>17</v>
      </c>
      <c r="C327" s="253" t="s">
        <v>330</v>
      </c>
      <c r="D327" s="293" t="s">
        <v>307</v>
      </c>
      <c r="E327" s="256">
        <v>15</v>
      </c>
      <c r="F327" s="237" t="s">
        <v>275</v>
      </c>
      <c r="G327" s="257">
        <v>45000000</v>
      </c>
      <c r="H327" s="257"/>
      <c r="I327" s="264"/>
      <c r="J327" s="257">
        <f t="shared" si="321"/>
        <v>45000000</v>
      </c>
      <c r="K327" s="257">
        <f t="shared" si="322"/>
        <v>5625000</v>
      </c>
      <c r="L327" s="263">
        <v>0.125</v>
      </c>
      <c r="M327" s="256">
        <f t="shared" si="357"/>
        <v>5625000</v>
      </c>
      <c r="N327" s="264"/>
      <c r="O327" s="257">
        <f t="shared" si="324"/>
        <v>11250000</v>
      </c>
      <c r="P327" s="256">
        <f t="shared" si="325"/>
        <v>33750000</v>
      </c>
      <c r="R327" s="222">
        <f t="shared" si="326"/>
        <v>45000000</v>
      </c>
      <c r="S327" s="222">
        <f t="shared" si="327"/>
        <v>5625000</v>
      </c>
      <c r="T327" s="222">
        <f t="shared" si="328"/>
        <v>5625000</v>
      </c>
      <c r="U327" s="222">
        <f t="shared" si="350"/>
        <v>39375000</v>
      </c>
      <c r="V327" s="222"/>
      <c r="W327" s="222">
        <f t="shared" si="330"/>
        <v>0</v>
      </c>
      <c r="X327" s="222">
        <f t="shared" si="331"/>
        <v>0</v>
      </c>
      <c r="Y327" s="222">
        <f t="shared" si="351"/>
        <v>0</v>
      </c>
      <c r="Z327" s="222"/>
      <c r="AA327" s="222">
        <f t="shared" si="333"/>
        <v>0</v>
      </c>
      <c r="AB327" s="222">
        <f t="shared" si="359"/>
        <v>0</v>
      </c>
      <c r="AC327" s="222">
        <f t="shared" si="352"/>
        <v>0</v>
      </c>
      <c r="AD327" s="222"/>
      <c r="AE327" s="222">
        <v>0</v>
      </c>
      <c r="AF327" s="222">
        <f t="shared" si="358"/>
        <v>0</v>
      </c>
      <c r="AG327" s="222">
        <f t="shared" si="337"/>
        <v>0</v>
      </c>
      <c r="AH327" s="222">
        <f t="shared" si="338"/>
        <v>0</v>
      </c>
      <c r="AI327" s="222">
        <f t="shared" si="360"/>
        <v>0</v>
      </c>
      <c r="AJ327" s="293" t="s">
        <v>307</v>
      </c>
      <c r="AL327" s="229">
        <f t="shared" si="361"/>
        <v>0</v>
      </c>
      <c r="AM327" s="222">
        <f t="shared" si="320"/>
        <v>33750000</v>
      </c>
      <c r="AN327" s="292" t="str">
        <f t="shared" si="341"/>
        <v>2021</v>
      </c>
      <c r="AQ327" s="280">
        <v>0</v>
      </c>
      <c r="AR327" s="229">
        <f t="shared" si="353"/>
        <v>0</v>
      </c>
      <c r="AS327" s="229">
        <f t="shared" si="342"/>
        <v>0</v>
      </c>
      <c r="AT327" s="229">
        <f t="shared" si="343"/>
        <v>0</v>
      </c>
      <c r="AV327" s="293" t="s">
        <v>307</v>
      </c>
      <c r="AX327" s="280">
        <v>0</v>
      </c>
      <c r="AY327" s="229">
        <f t="shared" si="354"/>
        <v>0</v>
      </c>
      <c r="AZ327" s="229">
        <f t="shared" si="344"/>
        <v>0</v>
      </c>
      <c r="BA327" s="229">
        <f t="shared" si="345"/>
        <v>0</v>
      </c>
      <c r="BC327" s="293" t="s">
        <v>307</v>
      </c>
      <c r="BD327" s="229">
        <v>45000000</v>
      </c>
      <c r="BE327" s="280">
        <v>0.125</v>
      </c>
      <c r="BF327" s="229">
        <f t="shared" si="355"/>
        <v>5625000</v>
      </c>
      <c r="BG327" s="229">
        <f t="shared" si="346"/>
        <v>5625000</v>
      </c>
      <c r="BH327" s="229">
        <f t="shared" si="347"/>
        <v>39375000</v>
      </c>
      <c r="BJ327" s="229">
        <v>45000000</v>
      </c>
      <c r="BK327" s="280">
        <v>0.125</v>
      </c>
      <c r="BL327" s="229">
        <f t="shared" si="356"/>
        <v>5625000</v>
      </c>
      <c r="BM327" s="229">
        <f t="shared" si="348"/>
        <v>11250000</v>
      </c>
      <c r="BN327" s="229">
        <f t="shared" si="349"/>
        <v>33750000</v>
      </c>
    </row>
    <row r="328" spans="1:66">
      <c r="A328" s="253"/>
      <c r="B328" s="253">
        <v>18</v>
      </c>
      <c r="C328" s="253" t="s">
        <v>481</v>
      </c>
      <c r="D328" s="293" t="s">
        <v>307</v>
      </c>
      <c r="E328" s="256">
        <v>30</v>
      </c>
      <c r="F328" s="237" t="s">
        <v>275</v>
      </c>
      <c r="G328" s="257">
        <v>144000000</v>
      </c>
      <c r="H328" s="257"/>
      <c r="I328" s="264"/>
      <c r="J328" s="257">
        <f t="shared" si="321"/>
        <v>144000000</v>
      </c>
      <c r="K328" s="257">
        <f t="shared" si="322"/>
        <v>18000000</v>
      </c>
      <c r="L328" s="263">
        <v>0.125</v>
      </c>
      <c r="M328" s="256">
        <f t="shared" si="357"/>
        <v>18000000</v>
      </c>
      <c r="N328" s="264"/>
      <c r="O328" s="257">
        <f t="shared" si="324"/>
        <v>36000000</v>
      </c>
      <c r="P328" s="256">
        <f t="shared" si="325"/>
        <v>108000000</v>
      </c>
      <c r="R328" s="222">
        <f t="shared" si="326"/>
        <v>144000000</v>
      </c>
      <c r="S328" s="222">
        <f t="shared" si="327"/>
        <v>18000000</v>
      </c>
      <c r="T328" s="222">
        <f t="shared" si="328"/>
        <v>18000000</v>
      </c>
      <c r="U328" s="222">
        <f t="shared" si="350"/>
        <v>126000000</v>
      </c>
      <c r="V328" s="222"/>
      <c r="W328" s="222">
        <f t="shared" si="330"/>
        <v>0</v>
      </c>
      <c r="X328" s="222">
        <f t="shared" si="331"/>
        <v>0</v>
      </c>
      <c r="Y328" s="222">
        <f t="shared" si="351"/>
        <v>0</v>
      </c>
      <c r="Z328" s="222"/>
      <c r="AA328" s="222">
        <f t="shared" si="333"/>
        <v>0</v>
      </c>
      <c r="AB328" s="222">
        <f t="shared" si="359"/>
        <v>0</v>
      </c>
      <c r="AC328" s="222">
        <f t="shared" si="352"/>
        <v>0</v>
      </c>
      <c r="AD328" s="222"/>
      <c r="AE328" s="222">
        <f t="shared" ref="AE328:AG339" si="362">AD328+AG328</f>
        <v>0</v>
      </c>
      <c r="AF328" s="222">
        <f t="shared" si="358"/>
        <v>0</v>
      </c>
      <c r="AG328" s="222">
        <f t="shared" si="362"/>
        <v>0</v>
      </c>
      <c r="AH328" s="222">
        <f t="shared" si="338"/>
        <v>0</v>
      </c>
      <c r="AI328" s="222">
        <f t="shared" si="360"/>
        <v>0</v>
      </c>
      <c r="AJ328" s="293" t="s">
        <v>307</v>
      </c>
      <c r="AL328" s="229">
        <f t="shared" si="361"/>
        <v>0</v>
      </c>
      <c r="AM328" s="222">
        <f t="shared" si="320"/>
        <v>108000000</v>
      </c>
      <c r="AN328" s="292" t="str">
        <f t="shared" si="341"/>
        <v>2021</v>
      </c>
      <c r="AQ328" s="280">
        <v>0</v>
      </c>
      <c r="AR328" s="229">
        <f t="shared" si="353"/>
        <v>0</v>
      </c>
      <c r="AS328" s="229">
        <f t="shared" si="342"/>
        <v>0</v>
      </c>
      <c r="AT328" s="229">
        <f t="shared" si="343"/>
        <v>0</v>
      </c>
      <c r="AV328" s="293" t="s">
        <v>307</v>
      </c>
      <c r="AX328" s="280">
        <v>0</v>
      </c>
      <c r="AY328" s="229">
        <f t="shared" si="354"/>
        <v>0</v>
      </c>
      <c r="AZ328" s="229">
        <f t="shared" si="344"/>
        <v>0</v>
      </c>
      <c r="BA328" s="229">
        <f t="shared" si="345"/>
        <v>0</v>
      </c>
      <c r="BC328" s="293" t="s">
        <v>307</v>
      </c>
      <c r="BD328" s="229">
        <v>144000000</v>
      </c>
      <c r="BE328" s="280">
        <v>0.125</v>
      </c>
      <c r="BF328" s="229">
        <f t="shared" si="355"/>
        <v>18000000</v>
      </c>
      <c r="BG328" s="229">
        <f t="shared" si="346"/>
        <v>18000000</v>
      </c>
      <c r="BH328" s="229">
        <f t="shared" si="347"/>
        <v>126000000</v>
      </c>
      <c r="BJ328" s="229">
        <v>144000000</v>
      </c>
      <c r="BK328" s="280">
        <v>0.125</v>
      </c>
      <c r="BL328" s="229">
        <f t="shared" si="356"/>
        <v>18000000</v>
      </c>
      <c r="BM328" s="229">
        <f t="shared" si="348"/>
        <v>36000000</v>
      </c>
      <c r="BN328" s="229">
        <f t="shared" si="349"/>
        <v>108000000</v>
      </c>
    </row>
    <row r="329" spans="1:66">
      <c r="A329" s="253"/>
      <c r="B329" s="253">
        <v>19</v>
      </c>
      <c r="C329" s="253" t="s">
        <v>482</v>
      </c>
      <c r="D329" s="298">
        <v>44447</v>
      </c>
      <c r="E329" s="256">
        <v>1</v>
      </c>
      <c r="F329" s="237" t="s">
        <v>275</v>
      </c>
      <c r="G329" s="257">
        <v>44096000</v>
      </c>
      <c r="H329" s="257"/>
      <c r="I329" s="264"/>
      <c r="J329" s="257">
        <f t="shared" si="321"/>
        <v>44096000</v>
      </c>
      <c r="K329" s="257">
        <f t="shared" si="322"/>
        <v>5512000</v>
      </c>
      <c r="L329" s="263">
        <v>0.125</v>
      </c>
      <c r="M329" s="256">
        <f t="shared" si="357"/>
        <v>5512000</v>
      </c>
      <c r="N329" s="264"/>
      <c r="O329" s="257">
        <f t="shared" si="324"/>
        <v>11024000</v>
      </c>
      <c r="P329" s="256">
        <f t="shared" si="325"/>
        <v>33072000</v>
      </c>
      <c r="R329" s="222">
        <f t="shared" si="326"/>
        <v>44096000</v>
      </c>
      <c r="S329" s="222">
        <f t="shared" si="327"/>
        <v>5512000</v>
      </c>
      <c r="T329" s="222">
        <f t="shared" si="328"/>
        <v>5512000</v>
      </c>
      <c r="U329" s="222">
        <f t="shared" si="350"/>
        <v>38584000</v>
      </c>
      <c r="V329" s="222"/>
      <c r="W329" s="222">
        <f t="shared" si="330"/>
        <v>0</v>
      </c>
      <c r="X329" s="222">
        <f t="shared" si="331"/>
        <v>0</v>
      </c>
      <c r="Y329" s="222">
        <f t="shared" si="351"/>
        <v>0</v>
      </c>
      <c r="Z329" s="222"/>
      <c r="AA329" s="222">
        <f t="shared" si="333"/>
        <v>0</v>
      </c>
      <c r="AB329" s="222">
        <f t="shared" si="359"/>
        <v>0</v>
      </c>
      <c r="AC329" s="222">
        <f t="shared" si="352"/>
        <v>0</v>
      </c>
      <c r="AD329" s="222"/>
      <c r="AE329" s="222">
        <f t="shared" si="362"/>
        <v>0</v>
      </c>
      <c r="AF329" s="222">
        <f t="shared" si="358"/>
        <v>0</v>
      </c>
      <c r="AG329" s="222">
        <f t="shared" si="362"/>
        <v>0</v>
      </c>
      <c r="AH329" s="222">
        <f t="shared" si="338"/>
        <v>0</v>
      </c>
      <c r="AI329" s="222">
        <f t="shared" si="360"/>
        <v>0</v>
      </c>
      <c r="AJ329" s="298">
        <v>44447</v>
      </c>
      <c r="AL329" s="229">
        <f t="shared" si="361"/>
        <v>0</v>
      </c>
      <c r="AM329" s="222">
        <f t="shared" si="320"/>
        <v>33072000</v>
      </c>
      <c r="AN329" s="292">
        <f t="shared" si="341"/>
        <v>44447</v>
      </c>
      <c r="AQ329" s="280">
        <v>0</v>
      </c>
      <c r="AR329" s="229">
        <f t="shared" si="353"/>
        <v>0</v>
      </c>
      <c r="AS329" s="229">
        <f t="shared" si="342"/>
        <v>0</v>
      </c>
      <c r="AT329" s="229">
        <f t="shared" si="343"/>
        <v>0</v>
      </c>
      <c r="AV329" s="298">
        <v>44447</v>
      </c>
      <c r="AX329" s="280">
        <v>0</v>
      </c>
      <c r="AY329" s="229">
        <f t="shared" si="354"/>
        <v>0</v>
      </c>
      <c r="AZ329" s="229">
        <f t="shared" si="344"/>
        <v>0</v>
      </c>
      <c r="BA329" s="229">
        <f t="shared" si="345"/>
        <v>0</v>
      </c>
      <c r="BC329" s="298">
        <v>44447</v>
      </c>
      <c r="BD329" s="229">
        <v>44096000</v>
      </c>
      <c r="BE329" s="280">
        <v>0.125</v>
      </c>
      <c r="BF329" s="229">
        <f t="shared" si="355"/>
        <v>5512000</v>
      </c>
      <c r="BG329" s="229">
        <f t="shared" si="346"/>
        <v>5512000</v>
      </c>
      <c r="BH329" s="229">
        <f t="shared" si="347"/>
        <v>38584000</v>
      </c>
      <c r="BJ329" s="229">
        <v>44096000</v>
      </c>
      <c r="BK329" s="280">
        <v>0.125</v>
      </c>
      <c r="BL329" s="229">
        <f t="shared" si="356"/>
        <v>5512000</v>
      </c>
      <c r="BM329" s="229">
        <f t="shared" si="348"/>
        <v>11024000</v>
      </c>
      <c r="BN329" s="229">
        <f t="shared" si="349"/>
        <v>33072000</v>
      </c>
    </row>
    <row r="330" spans="1:66">
      <c r="A330" s="253"/>
      <c r="B330" s="253">
        <v>20</v>
      </c>
      <c r="C330" s="253" t="s">
        <v>479</v>
      </c>
      <c r="D330" s="298">
        <v>44409</v>
      </c>
      <c r="E330" s="256">
        <v>100</v>
      </c>
      <c r="F330" s="237" t="s">
        <v>275</v>
      </c>
      <c r="G330" s="257">
        <v>62300000</v>
      </c>
      <c r="H330" s="257"/>
      <c r="I330" s="264"/>
      <c r="J330" s="257">
        <f t="shared" si="321"/>
        <v>62300000</v>
      </c>
      <c r="K330" s="257">
        <f t="shared" si="322"/>
        <v>7787500</v>
      </c>
      <c r="L330" s="263">
        <v>0.125</v>
      </c>
      <c r="M330" s="256">
        <f t="shared" si="357"/>
        <v>7787500</v>
      </c>
      <c r="N330" s="264"/>
      <c r="O330" s="257">
        <f t="shared" si="324"/>
        <v>15575000</v>
      </c>
      <c r="P330" s="256">
        <f t="shared" si="325"/>
        <v>46725000</v>
      </c>
      <c r="R330" s="222">
        <f t="shared" si="326"/>
        <v>62300000</v>
      </c>
      <c r="S330" s="222">
        <f t="shared" si="327"/>
        <v>7787500</v>
      </c>
      <c r="T330" s="222">
        <f t="shared" si="328"/>
        <v>7787500</v>
      </c>
      <c r="U330" s="222">
        <f t="shared" si="350"/>
        <v>54512500</v>
      </c>
      <c r="V330" s="222"/>
      <c r="W330" s="222">
        <f t="shared" si="330"/>
        <v>0</v>
      </c>
      <c r="X330" s="222">
        <f t="shared" si="331"/>
        <v>0</v>
      </c>
      <c r="Y330" s="222">
        <f t="shared" si="351"/>
        <v>0</v>
      </c>
      <c r="Z330" s="222"/>
      <c r="AA330" s="222">
        <f t="shared" si="333"/>
        <v>0</v>
      </c>
      <c r="AB330" s="222">
        <f t="shared" si="359"/>
        <v>0</v>
      </c>
      <c r="AC330" s="222">
        <f t="shared" si="352"/>
        <v>0</v>
      </c>
      <c r="AD330" s="222"/>
      <c r="AE330" s="222">
        <f t="shared" si="362"/>
        <v>0</v>
      </c>
      <c r="AF330" s="222">
        <f t="shared" si="358"/>
        <v>0</v>
      </c>
      <c r="AG330" s="222">
        <f t="shared" si="362"/>
        <v>0</v>
      </c>
      <c r="AH330" s="222">
        <f t="shared" si="338"/>
        <v>0</v>
      </c>
      <c r="AI330" s="222">
        <f t="shared" si="360"/>
        <v>0</v>
      </c>
      <c r="AJ330" s="298">
        <v>44409</v>
      </c>
      <c r="AL330" s="229">
        <f t="shared" si="361"/>
        <v>0</v>
      </c>
      <c r="AM330" s="222">
        <f t="shared" si="320"/>
        <v>46725000</v>
      </c>
      <c r="AN330" s="292">
        <f t="shared" si="341"/>
        <v>44409</v>
      </c>
      <c r="AQ330" s="280">
        <v>0</v>
      </c>
      <c r="AR330" s="229">
        <f t="shared" si="353"/>
        <v>0</v>
      </c>
      <c r="AS330" s="229">
        <f t="shared" si="342"/>
        <v>0</v>
      </c>
      <c r="AT330" s="229">
        <f t="shared" si="343"/>
        <v>0</v>
      </c>
      <c r="AV330" s="298">
        <v>44409</v>
      </c>
      <c r="AX330" s="280">
        <v>0</v>
      </c>
      <c r="AY330" s="229">
        <f t="shared" si="354"/>
        <v>0</v>
      </c>
      <c r="AZ330" s="229">
        <f t="shared" si="344"/>
        <v>0</v>
      </c>
      <c r="BA330" s="229">
        <f t="shared" si="345"/>
        <v>0</v>
      </c>
      <c r="BC330" s="298">
        <v>44409</v>
      </c>
      <c r="BD330" s="229">
        <v>62300000</v>
      </c>
      <c r="BE330" s="280">
        <v>0.25</v>
      </c>
      <c r="BF330" s="229">
        <f t="shared" si="355"/>
        <v>15575000</v>
      </c>
      <c r="BG330" s="229">
        <f t="shared" si="346"/>
        <v>15575000</v>
      </c>
      <c r="BH330" s="229">
        <f t="shared" si="347"/>
        <v>46725000</v>
      </c>
      <c r="BJ330" s="229">
        <v>62300000</v>
      </c>
      <c r="BK330" s="280">
        <v>0.25</v>
      </c>
      <c r="BL330" s="229">
        <f t="shared" si="356"/>
        <v>15575000</v>
      </c>
      <c r="BM330" s="229">
        <f t="shared" si="348"/>
        <v>31150000</v>
      </c>
      <c r="BN330" s="229">
        <f t="shared" si="349"/>
        <v>31150000</v>
      </c>
    </row>
    <row r="331" spans="1:66" s="287" customFormat="1">
      <c r="A331" s="281"/>
      <c r="B331" s="281">
        <v>21</v>
      </c>
      <c r="C331" s="281" t="s">
        <v>483</v>
      </c>
      <c r="D331" s="296" t="s">
        <v>307</v>
      </c>
      <c r="E331" s="282">
        <v>2</v>
      </c>
      <c r="F331" s="283" t="s">
        <v>275</v>
      </c>
      <c r="G331" s="282">
        <v>500000</v>
      </c>
      <c r="H331" s="282"/>
      <c r="I331" s="284"/>
      <c r="J331" s="282">
        <f t="shared" si="321"/>
        <v>500000</v>
      </c>
      <c r="K331" s="282">
        <f t="shared" si="322"/>
        <v>62500</v>
      </c>
      <c r="L331" s="285">
        <v>0.125</v>
      </c>
      <c r="M331" s="282">
        <f t="shared" si="357"/>
        <v>62500</v>
      </c>
      <c r="N331" s="284"/>
      <c r="O331" s="282">
        <f t="shared" si="324"/>
        <v>125000</v>
      </c>
      <c r="P331" s="282">
        <f t="shared" si="325"/>
        <v>375000</v>
      </c>
      <c r="Q331" s="286"/>
      <c r="R331" s="286">
        <f t="shared" si="326"/>
        <v>500000</v>
      </c>
      <c r="S331" s="286">
        <f t="shared" si="327"/>
        <v>62500</v>
      </c>
      <c r="T331" s="286">
        <f t="shared" si="328"/>
        <v>62500</v>
      </c>
      <c r="U331" s="286">
        <f t="shared" si="350"/>
        <v>437500</v>
      </c>
      <c r="V331" s="286"/>
      <c r="W331" s="286">
        <f t="shared" si="330"/>
        <v>0</v>
      </c>
      <c r="X331" s="286">
        <f t="shared" si="331"/>
        <v>0</v>
      </c>
      <c r="Y331" s="286">
        <f t="shared" si="351"/>
        <v>0</v>
      </c>
      <c r="Z331" s="286"/>
      <c r="AA331" s="286">
        <f t="shared" si="333"/>
        <v>0</v>
      </c>
      <c r="AB331" s="286">
        <f t="shared" si="359"/>
        <v>0</v>
      </c>
      <c r="AC331" s="286">
        <f t="shared" si="352"/>
        <v>0</v>
      </c>
      <c r="AD331" s="286"/>
      <c r="AE331" s="286">
        <f t="shared" si="362"/>
        <v>0</v>
      </c>
      <c r="AF331" s="286">
        <f t="shared" si="358"/>
        <v>0</v>
      </c>
      <c r="AG331" s="286">
        <f t="shared" si="362"/>
        <v>0</v>
      </c>
      <c r="AH331" s="286">
        <f t="shared" si="338"/>
        <v>0</v>
      </c>
      <c r="AI331" s="286">
        <f t="shared" si="360"/>
        <v>0</v>
      </c>
      <c r="AJ331" s="296" t="s">
        <v>307</v>
      </c>
      <c r="AL331" s="288">
        <f t="shared" si="361"/>
        <v>0</v>
      </c>
      <c r="AM331" s="286">
        <f t="shared" si="320"/>
        <v>375000</v>
      </c>
      <c r="AN331" s="295" t="str">
        <f t="shared" si="341"/>
        <v>2021</v>
      </c>
      <c r="AP331" s="288"/>
      <c r="AQ331" s="289">
        <v>0</v>
      </c>
      <c r="AR331" s="288">
        <f t="shared" si="353"/>
        <v>0</v>
      </c>
      <c r="AS331" s="288">
        <f t="shared" si="342"/>
        <v>0</v>
      </c>
      <c r="AT331" s="288">
        <f t="shared" si="343"/>
        <v>0</v>
      </c>
      <c r="AV331" s="296" t="s">
        <v>307</v>
      </c>
      <c r="AW331" s="288"/>
      <c r="AX331" s="289">
        <v>0</v>
      </c>
      <c r="AY331" s="288">
        <f t="shared" si="354"/>
        <v>0</v>
      </c>
      <c r="AZ331" s="229">
        <f t="shared" si="344"/>
        <v>0</v>
      </c>
      <c r="BA331" s="288">
        <f t="shared" si="345"/>
        <v>0</v>
      </c>
      <c r="BB331" s="288"/>
      <c r="BC331" s="296" t="s">
        <v>307</v>
      </c>
      <c r="BD331" s="288">
        <v>500000</v>
      </c>
      <c r="BE331" s="289">
        <v>0.125</v>
      </c>
      <c r="BF331" s="288">
        <f t="shared" si="355"/>
        <v>62500</v>
      </c>
      <c r="BG331" s="229">
        <f t="shared" si="346"/>
        <v>62500</v>
      </c>
      <c r="BH331" s="288">
        <f t="shared" si="347"/>
        <v>437500</v>
      </c>
      <c r="BJ331" s="288">
        <v>500000</v>
      </c>
      <c r="BK331" s="289">
        <v>0.125</v>
      </c>
      <c r="BL331" s="288">
        <f t="shared" si="356"/>
        <v>62500</v>
      </c>
      <c r="BM331" s="229">
        <f t="shared" si="348"/>
        <v>125000</v>
      </c>
      <c r="BN331" s="288">
        <f t="shared" si="349"/>
        <v>375000</v>
      </c>
    </row>
    <row r="332" spans="1:66">
      <c r="A332" s="253"/>
      <c r="B332" s="253">
        <v>22</v>
      </c>
      <c r="C332" s="253" t="s">
        <v>472</v>
      </c>
      <c r="D332" s="293" t="s">
        <v>317</v>
      </c>
      <c r="E332" s="256"/>
      <c r="F332" s="237" t="s">
        <v>275</v>
      </c>
      <c r="G332" s="257">
        <v>0</v>
      </c>
      <c r="H332" s="257">
        <v>200000000</v>
      </c>
      <c r="I332" s="264"/>
      <c r="J332" s="257">
        <f t="shared" si="321"/>
        <v>200000000</v>
      </c>
      <c r="K332" s="257">
        <f t="shared" si="322"/>
        <v>0</v>
      </c>
      <c r="L332" s="263">
        <v>0.125</v>
      </c>
      <c r="M332" s="256">
        <f t="shared" si="357"/>
        <v>25000000</v>
      </c>
      <c r="N332" s="264"/>
      <c r="O332" s="257">
        <f t="shared" si="324"/>
        <v>25000000</v>
      </c>
      <c r="P332" s="256">
        <f t="shared" si="325"/>
        <v>175000000</v>
      </c>
      <c r="R332" s="222">
        <f t="shared" si="326"/>
        <v>0</v>
      </c>
      <c r="S332" s="222">
        <f t="shared" si="327"/>
        <v>0</v>
      </c>
      <c r="T332" s="222">
        <f t="shared" si="328"/>
        <v>0</v>
      </c>
      <c r="U332" s="222">
        <f t="shared" si="350"/>
        <v>0</v>
      </c>
      <c r="V332" s="222">
        <f t="shared" si="329"/>
        <v>0</v>
      </c>
      <c r="W332" s="222">
        <f t="shared" si="330"/>
        <v>0</v>
      </c>
      <c r="X332" s="222">
        <f t="shared" si="331"/>
        <v>0</v>
      </c>
      <c r="Y332" s="222">
        <f t="shared" si="351"/>
        <v>0</v>
      </c>
      <c r="Z332" s="222">
        <f t="shared" ref="Z332:Z339" si="363">G332</f>
        <v>0</v>
      </c>
      <c r="AA332" s="222">
        <f t="shared" si="333"/>
        <v>0</v>
      </c>
      <c r="AB332" s="222">
        <f t="shared" si="359"/>
        <v>0</v>
      </c>
      <c r="AC332" s="222">
        <f t="shared" si="352"/>
        <v>0</v>
      </c>
      <c r="AD332" s="222">
        <f t="shared" ref="AD332:AD339" si="364">N332</f>
        <v>0</v>
      </c>
      <c r="AE332" s="222">
        <f t="shared" si="362"/>
        <v>0</v>
      </c>
      <c r="AF332" s="222">
        <f t="shared" si="358"/>
        <v>0</v>
      </c>
      <c r="AG332" s="222">
        <f t="shared" si="362"/>
        <v>0</v>
      </c>
      <c r="AH332" s="222">
        <f t="shared" si="338"/>
        <v>0</v>
      </c>
      <c r="AI332" s="222">
        <f t="shared" si="360"/>
        <v>0</v>
      </c>
      <c r="AJ332" s="293" t="s">
        <v>317</v>
      </c>
      <c r="AL332" s="229">
        <f t="shared" si="361"/>
        <v>0</v>
      </c>
      <c r="AM332" s="222">
        <f t="shared" si="320"/>
        <v>175000000</v>
      </c>
      <c r="AN332" s="292" t="str">
        <f t="shared" si="341"/>
        <v>2022</v>
      </c>
      <c r="AP332" s="229">
        <v>0</v>
      </c>
      <c r="AQ332" s="280">
        <v>0</v>
      </c>
      <c r="AR332" s="229">
        <f t="shared" si="353"/>
        <v>0</v>
      </c>
      <c r="AS332" s="229">
        <f t="shared" si="342"/>
        <v>0</v>
      </c>
      <c r="AT332" s="229">
        <f t="shared" si="343"/>
        <v>0</v>
      </c>
      <c r="AV332" s="293" t="s">
        <v>317</v>
      </c>
      <c r="AW332" s="229">
        <v>0</v>
      </c>
      <c r="AX332" s="280">
        <v>0</v>
      </c>
      <c r="AY332" s="229">
        <f t="shared" si="354"/>
        <v>0</v>
      </c>
      <c r="AZ332" s="229">
        <f t="shared" si="344"/>
        <v>0</v>
      </c>
      <c r="BA332" s="229">
        <f t="shared" si="345"/>
        <v>0</v>
      </c>
      <c r="BC332" s="293" t="s">
        <v>317</v>
      </c>
      <c r="BD332" s="229">
        <v>0</v>
      </c>
      <c r="BE332" s="280">
        <v>0</v>
      </c>
      <c r="BF332" s="229">
        <f t="shared" si="355"/>
        <v>0</v>
      </c>
      <c r="BG332" s="229">
        <f t="shared" si="346"/>
        <v>0</v>
      </c>
      <c r="BH332" s="229">
        <f t="shared" si="347"/>
        <v>0</v>
      </c>
      <c r="BJ332" s="229">
        <v>200000000</v>
      </c>
      <c r="BK332" s="280">
        <v>0.125</v>
      </c>
      <c r="BL332" s="229">
        <f t="shared" si="356"/>
        <v>25000000</v>
      </c>
      <c r="BM332" s="229">
        <f t="shared" si="348"/>
        <v>25000000</v>
      </c>
      <c r="BN332" s="229">
        <f t="shared" si="349"/>
        <v>175000000</v>
      </c>
    </row>
    <row r="333" spans="1:66">
      <c r="A333" s="253"/>
      <c r="B333" s="253">
        <v>23</v>
      </c>
      <c r="C333" s="253" t="s">
        <v>484</v>
      </c>
      <c r="D333" s="298">
        <v>44739</v>
      </c>
      <c r="E333" s="256"/>
      <c r="F333" s="237" t="s">
        <v>275</v>
      </c>
      <c r="G333" s="257"/>
      <c r="H333" s="257">
        <v>1490000</v>
      </c>
      <c r="I333" s="264"/>
      <c r="J333" s="257">
        <f t="shared" si="321"/>
        <v>1490000</v>
      </c>
      <c r="K333" s="257">
        <f t="shared" si="322"/>
        <v>0</v>
      </c>
      <c r="L333" s="263">
        <v>0.125</v>
      </c>
      <c r="M333" s="256">
        <f t="shared" si="357"/>
        <v>186250</v>
      </c>
      <c r="N333" s="264"/>
      <c r="O333" s="257">
        <f t="shared" si="324"/>
        <v>186250</v>
      </c>
      <c r="P333" s="256">
        <f t="shared" si="325"/>
        <v>1303750</v>
      </c>
      <c r="R333" s="222">
        <f t="shared" si="326"/>
        <v>0</v>
      </c>
      <c r="S333" s="222">
        <f t="shared" si="327"/>
        <v>0</v>
      </c>
      <c r="T333" s="222">
        <f t="shared" si="328"/>
        <v>0</v>
      </c>
      <c r="U333" s="222">
        <f t="shared" si="350"/>
        <v>0</v>
      </c>
      <c r="V333" s="222">
        <f t="shared" si="329"/>
        <v>0</v>
      </c>
      <c r="W333" s="222">
        <f t="shared" si="330"/>
        <v>0</v>
      </c>
      <c r="X333" s="222">
        <f t="shared" si="331"/>
        <v>0</v>
      </c>
      <c r="Y333" s="222">
        <f t="shared" si="351"/>
        <v>0</v>
      </c>
      <c r="Z333" s="222">
        <f t="shared" si="363"/>
        <v>0</v>
      </c>
      <c r="AA333" s="222">
        <f t="shared" si="333"/>
        <v>0</v>
      </c>
      <c r="AB333" s="222">
        <f t="shared" si="359"/>
        <v>0</v>
      </c>
      <c r="AC333" s="222">
        <f t="shared" si="352"/>
        <v>0</v>
      </c>
      <c r="AD333" s="222">
        <f t="shared" si="364"/>
        <v>0</v>
      </c>
      <c r="AE333" s="222">
        <f t="shared" si="362"/>
        <v>0</v>
      </c>
      <c r="AF333" s="222">
        <f t="shared" si="358"/>
        <v>0</v>
      </c>
      <c r="AG333" s="222">
        <f t="shared" si="362"/>
        <v>0</v>
      </c>
      <c r="AH333" s="222">
        <f t="shared" si="338"/>
        <v>0</v>
      </c>
      <c r="AI333" s="222">
        <f t="shared" si="360"/>
        <v>0</v>
      </c>
      <c r="AJ333" s="298">
        <v>44739</v>
      </c>
      <c r="AL333" s="229">
        <f t="shared" si="361"/>
        <v>0</v>
      </c>
      <c r="AM333" s="222">
        <f t="shared" si="320"/>
        <v>1303750</v>
      </c>
      <c r="AN333" s="292">
        <f t="shared" si="341"/>
        <v>44739</v>
      </c>
      <c r="AP333" s="229">
        <v>0</v>
      </c>
      <c r="AQ333" s="280">
        <v>0</v>
      </c>
      <c r="AR333" s="229">
        <f t="shared" si="353"/>
        <v>0</v>
      </c>
      <c r="AS333" s="229">
        <f t="shared" si="342"/>
        <v>0</v>
      </c>
      <c r="AT333" s="229">
        <f t="shared" si="343"/>
        <v>0</v>
      </c>
      <c r="AV333" s="298">
        <v>44739</v>
      </c>
      <c r="AW333" s="229">
        <v>0</v>
      </c>
      <c r="AX333" s="280">
        <v>0</v>
      </c>
      <c r="AY333" s="229">
        <f t="shared" si="354"/>
        <v>0</v>
      </c>
      <c r="AZ333" s="229">
        <f t="shared" si="344"/>
        <v>0</v>
      </c>
      <c r="BA333" s="229">
        <f t="shared" si="345"/>
        <v>0</v>
      </c>
      <c r="BC333" s="298">
        <v>44739</v>
      </c>
      <c r="BD333" s="229">
        <v>0</v>
      </c>
      <c r="BE333" s="280">
        <v>0</v>
      </c>
      <c r="BF333" s="229">
        <f t="shared" si="355"/>
        <v>0</v>
      </c>
      <c r="BG333" s="229">
        <f t="shared" si="346"/>
        <v>0</v>
      </c>
      <c r="BH333" s="229">
        <f t="shared" si="347"/>
        <v>0</v>
      </c>
      <c r="BJ333" s="229">
        <v>1490000</v>
      </c>
      <c r="BK333" s="280">
        <v>0.25</v>
      </c>
      <c r="BL333" s="229">
        <f t="shared" si="356"/>
        <v>372500</v>
      </c>
      <c r="BM333" s="229">
        <f t="shared" si="348"/>
        <v>372500</v>
      </c>
      <c r="BN333" s="229">
        <f t="shared" si="349"/>
        <v>1117500</v>
      </c>
    </row>
    <row r="334" spans="1:66">
      <c r="A334" s="253"/>
      <c r="B334" s="253">
        <v>24</v>
      </c>
      <c r="C334" s="253" t="s">
        <v>485</v>
      </c>
      <c r="D334" s="298">
        <v>44625</v>
      </c>
      <c r="E334" s="256"/>
      <c r="F334" s="237" t="s">
        <v>275</v>
      </c>
      <c r="G334" s="257"/>
      <c r="H334" s="257">
        <v>32000000</v>
      </c>
      <c r="I334" s="264"/>
      <c r="J334" s="257">
        <f t="shared" si="321"/>
        <v>32000000</v>
      </c>
      <c r="K334" s="257">
        <f t="shared" si="322"/>
        <v>0</v>
      </c>
      <c r="L334" s="263">
        <v>0.125</v>
      </c>
      <c r="M334" s="256">
        <f t="shared" si="357"/>
        <v>4000000</v>
      </c>
      <c r="N334" s="264"/>
      <c r="O334" s="257">
        <f t="shared" si="324"/>
        <v>4000000</v>
      </c>
      <c r="P334" s="256">
        <f t="shared" si="325"/>
        <v>28000000</v>
      </c>
      <c r="R334" s="222">
        <f t="shared" si="326"/>
        <v>0</v>
      </c>
      <c r="S334" s="222">
        <f t="shared" si="327"/>
        <v>0</v>
      </c>
      <c r="T334" s="222">
        <f t="shared" si="328"/>
        <v>0</v>
      </c>
      <c r="U334" s="222">
        <f t="shared" si="350"/>
        <v>0</v>
      </c>
      <c r="V334" s="222">
        <f t="shared" si="329"/>
        <v>0</v>
      </c>
      <c r="W334" s="222">
        <f t="shared" si="330"/>
        <v>0</v>
      </c>
      <c r="X334" s="222">
        <f t="shared" si="331"/>
        <v>0</v>
      </c>
      <c r="Y334" s="222">
        <f t="shared" si="351"/>
        <v>0</v>
      </c>
      <c r="Z334" s="222">
        <f t="shared" si="363"/>
        <v>0</v>
      </c>
      <c r="AA334" s="222">
        <f t="shared" si="333"/>
        <v>0</v>
      </c>
      <c r="AB334" s="222">
        <f t="shared" si="359"/>
        <v>0</v>
      </c>
      <c r="AC334" s="222">
        <f t="shared" si="352"/>
        <v>0</v>
      </c>
      <c r="AD334" s="222">
        <f t="shared" si="364"/>
        <v>0</v>
      </c>
      <c r="AE334" s="222">
        <f t="shared" si="362"/>
        <v>0</v>
      </c>
      <c r="AF334" s="222">
        <f t="shared" si="358"/>
        <v>0</v>
      </c>
      <c r="AG334" s="222">
        <f t="shared" si="362"/>
        <v>0</v>
      </c>
      <c r="AH334" s="222">
        <f t="shared" si="338"/>
        <v>0</v>
      </c>
      <c r="AI334" s="222">
        <f t="shared" si="360"/>
        <v>0</v>
      </c>
      <c r="AJ334" s="298">
        <v>44625</v>
      </c>
      <c r="AL334" s="229">
        <f t="shared" si="361"/>
        <v>0</v>
      </c>
      <c r="AM334" s="222">
        <f t="shared" si="320"/>
        <v>28000000</v>
      </c>
      <c r="AN334" s="292">
        <f t="shared" si="341"/>
        <v>44625</v>
      </c>
      <c r="AP334" s="229">
        <v>0</v>
      </c>
      <c r="AQ334" s="280">
        <v>0</v>
      </c>
      <c r="AR334" s="229">
        <f t="shared" si="353"/>
        <v>0</v>
      </c>
      <c r="AS334" s="229">
        <f t="shared" si="342"/>
        <v>0</v>
      </c>
      <c r="AT334" s="229">
        <f t="shared" si="343"/>
        <v>0</v>
      </c>
      <c r="AV334" s="298">
        <v>44625</v>
      </c>
      <c r="AW334" s="229">
        <v>0</v>
      </c>
      <c r="AX334" s="280">
        <v>0</v>
      </c>
      <c r="AY334" s="229">
        <f t="shared" si="354"/>
        <v>0</v>
      </c>
      <c r="AZ334" s="229">
        <f t="shared" si="344"/>
        <v>0</v>
      </c>
      <c r="BA334" s="229">
        <f t="shared" si="345"/>
        <v>0</v>
      </c>
      <c r="BC334" s="298">
        <v>44625</v>
      </c>
      <c r="BD334" s="229">
        <v>0</v>
      </c>
      <c r="BE334" s="280">
        <v>0</v>
      </c>
      <c r="BF334" s="229">
        <f t="shared" si="355"/>
        <v>0</v>
      </c>
      <c r="BG334" s="229">
        <f t="shared" si="346"/>
        <v>0</v>
      </c>
      <c r="BH334" s="229">
        <f t="shared" si="347"/>
        <v>0</v>
      </c>
      <c r="BJ334" s="229">
        <v>32000000</v>
      </c>
      <c r="BK334" s="280">
        <v>0.125</v>
      </c>
      <c r="BL334" s="229">
        <f t="shared" si="356"/>
        <v>4000000</v>
      </c>
      <c r="BM334" s="229">
        <f t="shared" si="348"/>
        <v>4000000</v>
      </c>
      <c r="BN334" s="229">
        <f t="shared" si="349"/>
        <v>28000000</v>
      </c>
    </row>
    <row r="335" spans="1:66">
      <c r="A335" s="253"/>
      <c r="B335" s="253">
        <v>25</v>
      </c>
      <c r="C335" s="253" t="s">
        <v>481</v>
      </c>
      <c r="D335" s="298">
        <v>44625</v>
      </c>
      <c r="E335" s="256"/>
      <c r="F335" s="237" t="s">
        <v>275</v>
      </c>
      <c r="G335" s="257"/>
      <c r="H335" s="257">
        <v>76000000</v>
      </c>
      <c r="I335" s="264"/>
      <c r="J335" s="257">
        <f t="shared" si="321"/>
        <v>76000000</v>
      </c>
      <c r="K335" s="257">
        <f t="shared" si="322"/>
        <v>0</v>
      </c>
      <c r="L335" s="263">
        <v>0.125</v>
      </c>
      <c r="M335" s="256">
        <f t="shared" si="357"/>
        <v>9500000</v>
      </c>
      <c r="N335" s="264"/>
      <c r="O335" s="257">
        <f t="shared" si="324"/>
        <v>9500000</v>
      </c>
      <c r="P335" s="256">
        <f t="shared" si="325"/>
        <v>66500000</v>
      </c>
      <c r="R335" s="222">
        <f t="shared" si="326"/>
        <v>0</v>
      </c>
      <c r="S335" s="222">
        <f t="shared" si="327"/>
        <v>0</v>
      </c>
      <c r="T335" s="222">
        <f t="shared" si="328"/>
        <v>0</v>
      </c>
      <c r="U335" s="222">
        <f t="shared" si="350"/>
        <v>0</v>
      </c>
      <c r="V335" s="222">
        <f t="shared" si="329"/>
        <v>0</v>
      </c>
      <c r="W335" s="222">
        <f t="shared" si="330"/>
        <v>0</v>
      </c>
      <c r="X335" s="222">
        <f t="shared" si="331"/>
        <v>0</v>
      </c>
      <c r="Y335" s="222">
        <f t="shared" si="351"/>
        <v>0</v>
      </c>
      <c r="Z335" s="222">
        <f t="shared" si="363"/>
        <v>0</v>
      </c>
      <c r="AA335" s="222">
        <f t="shared" si="333"/>
        <v>0</v>
      </c>
      <c r="AB335" s="222">
        <f t="shared" si="359"/>
        <v>0</v>
      </c>
      <c r="AC335" s="222">
        <f t="shared" si="352"/>
        <v>0</v>
      </c>
      <c r="AD335" s="222">
        <f t="shared" si="364"/>
        <v>0</v>
      </c>
      <c r="AE335" s="222">
        <f t="shared" si="362"/>
        <v>0</v>
      </c>
      <c r="AF335" s="222">
        <f t="shared" si="358"/>
        <v>0</v>
      </c>
      <c r="AG335" s="222">
        <f t="shared" si="362"/>
        <v>0</v>
      </c>
      <c r="AH335" s="222">
        <f t="shared" si="338"/>
        <v>0</v>
      </c>
      <c r="AI335" s="222">
        <f t="shared" si="360"/>
        <v>0</v>
      </c>
      <c r="AJ335" s="298">
        <v>44625</v>
      </c>
      <c r="AL335" s="229">
        <f t="shared" si="361"/>
        <v>0</v>
      </c>
      <c r="AM335" s="222">
        <f t="shared" si="320"/>
        <v>66500000</v>
      </c>
      <c r="AN335" s="292">
        <f t="shared" si="341"/>
        <v>44625</v>
      </c>
      <c r="AP335" s="229">
        <v>0</v>
      </c>
      <c r="AQ335" s="280">
        <v>0</v>
      </c>
      <c r="AR335" s="229">
        <f t="shared" si="353"/>
        <v>0</v>
      </c>
      <c r="AS335" s="229">
        <f t="shared" si="342"/>
        <v>0</v>
      </c>
      <c r="AT335" s="229">
        <f t="shared" si="343"/>
        <v>0</v>
      </c>
      <c r="AV335" s="298">
        <v>44625</v>
      </c>
      <c r="AW335" s="229">
        <v>0</v>
      </c>
      <c r="AX335" s="280">
        <v>0</v>
      </c>
      <c r="AY335" s="229">
        <f t="shared" si="354"/>
        <v>0</v>
      </c>
      <c r="AZ335" s="229">
        <f t="shared" si="344"/>
        <v>0</v>
      </c>
      <c r="BA335" s="229">
        <f t="shared" si="345"/>
        <v>0</v>
      </c>
      <c r="BC335" s="298">
        <v>44625</v>
      </c>
      <c r="BD335" s="229">
        <v>0</v>
      </c>
      <c r="BE335" s="280">
        <v>0</v>
      </c>
      <c r="BF335" s="229">
        <f t="shared" si="355"/>
        <v>0</v>
      </c>
      <c r="BG335" s="229">
        <f t="shared" si="346"/>
        <v>0</v>
      </c>
      <c r="BH335" s="229">
        <f t="shared" si="347"/>
        <v>0</v>
      </c>
      <c r="BJ335" s="229">
        <v>76000000</v>
      </c>
      <c r="BK335" s="280">
        <v>0.125</v>
      </c>
      <c r="BL335" s="229">
        <f t="shared" si="356"/>
        <v>9500000</v>
      </c>
      <c r="BM335" s="229">
        <f t="shared" si="348"/>
        <v>9500000</v>
      </c>
      <c r="BN335" s="229">
        <f t="shared" si="349"/>
        <v>66500000</v>
      </c>
    </row>
    <row r="336" spans="1:66">
      <c r="A336" s="253"/>
      <c r="B336" s="253">
        <v>26</v>
      </c>
      <c r="C336" s="253" t="s">
        <v>486</v>
      </c>
      <c r="D336" s="298">
        <v>44667</v>
      </c>
      <c r="E336" s="256"/>
      <c r="F336" s="237" t="s">
        <v>275</v>
      </c>
      <c r="G336" s="257"/>
      <c r="H336" s="257">
        <v>354400</v>
      </c>
      <c r="I336" s="264"/>
      <c r="J336" s="257">
        <f t="shared" si="321"/>
        <v>354400</v>
      </c>
      <c r="K336" s="257">
        <f t="shared" si="322"/>
        <v>0</v>
      </c>
      <c r="L336" s="263">
        <v>0.125</v>
      </c>
      <c r="M336" s="256">
        <f t="shared" si="357"/>
        <v>44300</v>
      </c>
      <c r="N336" s="264"/>
      <c r="O336" s="257">
        <f t="shared" si="324"/>
        <v>44300</v>
      </c>
      <c r="P336" s="256">
        <f t="shared" si="325"/>
        <v>310100</v>
      </c>
      <c r="R336" s="222">
        <f t="shared" si="326"/>
        <v>0</v>
      </c>
      <c r="S336" s="222">
        <f t="shared" si="327"/>
        <v>0</v>
      </c>
      <c r="T336" s="222">
        <f t="shared" si="328"/>
        <v>0</v>
      </c>
      <c r="U336" s="222">
        <f t="shared" si="350"/>
        <v>0</v>
      </c>
      <c r="V336" s="222">
        <f t="shared" si="329"/>
        <v>0</v>
      </c>
      <c r="W336" s="222">
        <f t="shared" si="330"/>
        <v>0</v>
      </c>
      <c r="X336" s="222">
        <f t="shared" si="331"/>
        <v>0</v>
      </c>
      <c r="Y336" s="222">
        <f t="shared" si="351"/>
        <v>0</v>
      </c>
      <c r="Z336" s="222">
        <f t="shared" si="363"/>
        <v>0</v>
      </c>
      <c r="AA336" s="222">
        <f t="shared" si="333"/>
        <v>0</v>
      </c>
      <c r="AB336" s="222">
        <f t="shared" si="359"/>
        <v>0</v>
      </c>
      <c r="AC336" s="222">
        <f t="shared" si="352"/>
        <v>0</v>
      </c>
      <c r="AD336" s="222">
        <f t="shared" si="364"/>
        <v>0</v>
      </c>
      <c r="AE336" s="222">
        <f t="shared" si="362"/>
        <v>0</v>
      </c>
      <c r="AF336" s="222">
        <f t="shared" si="358"/>
        <v>0</v>
      </c>
      <c r="AG336" s="222">
        <f t="shared" si="362"/>
        <v>0</v>
      </c>
      <c r="AH336" s="222">
        <f t="shared" si="338"/>
        <v>0</v>
      </c>
      <c r="AI336" s="222">
        <f t="shared" si="360"/>
        <v>0</v>
      </c>
      <c r="AJ336" s="298">
        <v>44667</v>
      </c>
      <c r="AL336" s="229">
        <f t="shared" si="361"/>
        <v>0</v>
      </c>
      <c r="AM336" s="222">
        <f t="shared" si="320"/>
        <v>310100</v>
      </c>
      <c r="AN336" s="292">
        <f t="shared" si="341"/>
        <v>44667</v>
      </c>
      <c r="AP336" s="229">
        <v>0</v>
      </c>
      <c r="AQ336" s="280">
        <v>0</v>
      </c>
      <c r="AR336" s="229">
        <f t="shared" si="353"/>
        <v>0</v>
      </c>
      <c r="AS336" s="229">
        <f t="shared" si="342"/>
        <v>0</v>
      </c>
      <c r="AT336" s="229">
        <f t="shared" si="343"/>
        <v>0</v>
      </c>
      <c r="AV336" s="298">
        <v>44667</v>
      </c>
      <c r="AW336" s="229">
        <v>0</v>
      </c>
      <c r="AX336" s="280">
        <v>0</v>
      </c>
      <c r="AY336" s="229">
        <f t="shared" si="354"/>
        <v>0</v>
      </c>
      <c r="AZ336" s="229">
        <f t="shared" si="344"/>
        <v>0</v>
      </c>
      <c r="BA336" s="229">
        <f t="shared" si="345"/>
        <v>0</v>
      </c>
      <c r="BC336" s="298">
        <v>44667</v>
      </c>
      <c r="BD336" s="229">
        <v>0</v>
      </c>
      <c r="BE336" s="280">
        <v>0</v>
      </c>
      <c r="BF336" s="229">
        <f t="shared" si="355"/>
        <v>0</v>
      </c>
      <c r="BG336" s="229">
        <f t="shared" si="346"/>
        <v>0</v>
      </c>
      <c r="BH336" s="229">
        <f t="shared" si="347"/>
        <v>0</v>
      </c>
      <c r="BJ336" s="229">
        <v>354400</v>
      </c>
      <c r="BK336" s="280">
        <v>0.25</v>
      </c>
      <c r="BL336" s="229">
        <f t="shared" si="356"/>
        <v>88600</v>
      </c>
      <c r="BM336" s="229">
        <f t="shared" si="348"/>
        <v>88600</v>
      </c>
      <c r="BN336" s="229">
        <f t="shared" si="349"/>
        <v>265800</v>
      </c>
    </row>
    <row r="337" spans="1:66">
      <c r="A337" s="253"/>
      <c r="B337" s="253">
        <v>27</v>
      </c>
      <c r="C337" s="253" t="s">
        <v>487</v>
      </c>
      <c r="D337" s="298">
        <v>44894</v>
      </c>
      <c r="E337" s="256"/>
      <c r="F337" s="237" t="s">
        <v>275</v>
      </c>
      <c r="G337" s="257"/>
      <c r="H337" s="257">
        <v>7000000</v>
      </c>
      <c r="I337" s="264"/>
      <c r="J337" s="257">
        <f t="shared" si="321"/>
        <v>7000000</v>
      </c>
      <c r="K337" s="257">
        <f t="shared" si="322"/>
        <v>0</v>
      </c>
      <c r="L337" s="263">
        <v>0.125</v>
      </c>
      <c r="M337" s="256">
        <f t="shared" si="357"/>
        <v>875000</v>
      </c>
      <c r="N337" s="264"/>
      <c r="O337" s="257">
        <f t="shared" si="324"/>
        <v>875000</v>
      </c>
      <c r="P337" s="256">
        <f t="shared" si="325"/>
        <v>6125000</v>
      </c>
      <c r="R337" s="222">
        <f t="shared" si="326"/>
        <v>0</v>
      </c>
      <c r="S337" s="222">
        <f t="shared" si="327"/>
        <v>0</v>
      </c>
      <c r="T337" s="222">
        <f t="shared" si="328"/>
        <v>0</v>
      </c>
      <c r="U337" s="222">
        <f t="shared" si="350"/>
        <v>0</v>
      </c>
      <c r="V337" s="222">
        <f t="shared" si="329"/>
        <v>0</v>
      </c>
      <c r="W337" s="222">
        <f t="shared" si="330"/>
        <v>0</v>
      </c>
      <c r="X337" s="222">
        <f t="shared" si="331"/>
        <v>0</v>
      </c>
      <c r="Y337" s="222">
        <f t="shared" si="351"/>
        <v>0</v>
      </c>
      <c r="Z337" s="222">
        <f t="shared" si="363"/>
        <v>0</v>
      </c>
      <c r="AA337" s="222">
        <f t="shared" si="333"/>
        <v>0</v>
      </c>
      <c r="AB337" s="222">
        <f t="shared" si="359"/>
        <v>0</v>
      </c>
      <c r="AC337" s="222">
        <f t="shared" si="352"/>
        <v>0</v>
      </c>
      <c r="AD337" s="222">
        <f t="shared" si="364"/>
        <v>0</v>
      </c>
      <c r="AE337" s="222">
        <f t="shared" si="362"/>
        <v>0</v>
      </c>
      <c r="AF337" s="222">
        <f t="shared" si="358"/>
        <v>0</v>
      </c>
      <c r="AG337" s="222">
        <f t="shared" si="362"/>
        <v>0</v>
      </c>
      <c r="AH337" s="222">
        <f t="shared" si="338"/>
        <v>0</v>
      </c>
      <c r="AI337" s="222">
        <f t="shared" si="360"/>
        <v>0</v>
      </c>
      <c r="AJ337" s="298">
        <v>44894</v>
      </c>
      <c r="AL337" s="229">
        <f t="shared" si="361"/>
        <v>0</v>
      </c>
      <c r="AM337" s="222">
        <f t="shared" si="320"/>
        <v>6125000</v>
      </c>
      <c r="AN337" s="292">
        <f t="shared" si="341"/>
        <v>44894</v>
      </c>
      <c r="AP337" s="229">
        <v>0</v>
      </c>
      <c r="AQ337" s="280">
        <v>0</v>
      </c>
      <c r="AR337" s="229">
        <f t="shared" si="353"/>
        <v>0</v>
      </c>
      <c r="AS337" s="229">
        <f t="shared" si="342"/>
        <v>0</v>
      </c>
      <c r="AT337" s="229">
        <f t="shared" si="343"/>
        <v>0</v>
      </c>
      <c r="AV337" s="298">
        <v>44894</v>
      </c>
      <c r="AW337" s="229">
        <v>0</v>
      </c>
      <c r="AX337" s="280">
        <v>0</v>
      </c>
      <c r="AY337" s="229">
        <f t="shared" si="354"/>
        <v>0</v>
      </c>
      <c r="AZ337" s="229">
        <f t="shared" si="344"/>
        <v>0</v>
      </c>
      <c r="BA337" s="229">
        <f t="shared" si="345"/>
        <v>0</v>
      </c>
      <c r="BC337" s="298">
        <v>44894</v>
      </c>
      <c r="BD337" s="229">
        <v>0</v>
      </c>
      <c r="BE337" s="280">
        <v>0</v>
      </c>
      <c r="BF337" s="229">
        <f t="shared" si="355"/>
        <v>0</v>
      </c>
      <c r="BG337" s="229">
        <f t="shared" si="346"/>
        <v>0</v>
      </c>
      <c r="BH337" s="229">
        <f t="shared" si="347"/>
        <v>0</v>
      </c>
      <c r="BJ337" s="288">
        <v>7000000</v>
      </c>
      <c r="BK337" s="280">
        <v>0.25</v>
      </c>
      <c r="BL337" s="229">
        <f t="shared" si="356"/>
        <v>1750000</v>
      </c>
      <c r="BM337" s="229">
        <f t="shared" si="348"/>
        <v>1750000</v>
      </c>
      <c r="BN337" s="229">
        <f t="shared" si="349"/>
        <v>5250000</v>
      </c>
    </row>
    <row r="338" spans="1:66">
      <c r="A338" s="253"/>
      <c r="B338" s="253">
        <v>28</v>
      </c>
      <c r="C338" s="253" t="s">
        <v>488</v>
      </c>
      <c r="D338" s="298">
        <v>44795</v>
      </c>
      <c r="E338" s="256"/>
      <c r="F338" s="237" t="s">
        <v>275</v>
      </c>
      <c r="G338" s="257"/>
      <c r="H338" s="257">
        <v>500000</v>
      </c>
      <c r="I338" s="264"/>
      <c r="J338" s="257">
        <f t="shared" si="321"/>
        <v>500000</v>
      </c>
      <c r="K338" s="257">
        <f t="shared" si="322"/>
        <v>0</v>
      </c>
      <c r="L338" s="263">
        <v>0.125</v>
      </c>
      <c r="M338" s="256">
        <f t="shared" si="357"/>
        <v>62500</v>
      </c>
      <c r="N338" s="264"/>
      <c r="O338" s="257">
        <f t="shared" si="324"/>
        <v>62500</v>
      </c>
      <c r="P338" s="256">
        <f t="shared" si="325"/>
        <v>437500</v>
      </c>
      <c r="R338" s="222">
        <f t="shared" si="326"/>
        <v>0</v>
      </c>
      <c r="S338" s="222">
        <f t="shared" si="327"/>
        <v>0</v>
      </c>
      <c r="T338" s="222">
        <f t="shared" si="328"/>
        <v>0</v>
      </c>
      <c r="U338" s="222">
        <f t="shared" si="350"/>
        <v>0</v>
      </c>
      <c r="V338" s="222">
        <f t="shared" si="329"/>
        <v>0</v>
      </c>
      <c r="W338" s="222">
        <f t="shared" si="330"/>
        <v>0</v>
      </c>
      <c r="X338" s="222">
        <f t="shared" si="331"/>
        <v>0</v>
      </c>
      <c r="Y338" s="222">
        <f t="shared" si="351"/>
        <v>0</v>
      </c>
      <c r="Z338" s="222">
        <f t="shared" si="363"/>
        <v>0</v>
      </c>
      <c r="AA338" s="222">
        <f t="shared" si="333"/>
        <v>0</v>
      </c>
      <c r="AB338" s="222">
        <f t="shared" si="359"/>
        <v>0</v>
      </c>
      <c r="AC338" s="222">
        <f t="shared" si="352"/>
        <v>0</v>
      </c>
      <c r="AD338" s="222">
        <f t="shared" si="364"/>
        <v>0</v>
      </c>
      <c r="AE338" s="222">
        <f t="shared" si="362"/>
        <v>0</v>
      </c>
      <c r="AF338" s="222">
        <f t="shared" si="358"/>
        <v>0</v>
      </c>
      <c r="AG338" s="222">
        <f t="shared" si="362"/>
        <v>0</v>
      </c>
      <c r="AH338" s="222">
        <f t="shared" si="338"/>
        <v>0</v>
      </c>
      <c r="AI338" s="222">
        <f t="shared" si="360"/>
        <v>0</v>
      </c>
      <c r="AJ338" s="298">
        <v>44795</v>
      </c>
      <c r="AL338" s="229">
        <f t="shared" si="361"/>
        <v>0</v>
      </c>
      <c r="AM338" s="222">
        <f t="shared" si="320"/>
        <v>437500</v>
      </c>
      <c r="AN338" s="292">
        <f t="shared" si="341"/>
        <v>44795</v>
      </c>
      <c r="AP338" s="229">
        <v>0</v>
      </c>
      <c r="AQ338" s="280">
        <v>0</v>
      </c>
      <c r="AR338" s="229">
        <f t="shared" si="353"/>
        <v>0</v>
      </c>
      <c r="AS338" s="229">
        <f t="shared" si="342"/>
        <v>0</v>
      </c>
      <c r="AT338" s="229">
        <f t="shared" si="343"/>
        <v>0</v>
      </c>
      <c r="AV338" s="298">
        <v>44795</v>
      </c>
      <c r="AW338" s="229">
        <v>0</v>
      </c>
      <c r="AX338" s="280">
        <v>0</v>
      </c>
      <c r="AY338" s="229">
        <f t="shared" si="354"/>
        <v>0</v>
      </c>
      <c r="AZ338" s="229">
        <f t="shared" si="344"/>
        <v>0</v>
      </c>
      <c r="BA338" s="229">
        <f t="shared" si="345"/>
        <v>0</v>
      </c>
      <c r="BC338" s="298">
        <v>44795</v>
      </c>
      <c r="BD338" s="229">
        <v>0</v>
      </c>
      <c r="BE338" s="280">
        <v>0</v>
      </c>
      <c r="BF338" s="229">
        <f t="shared" si="355"/>
        <v>0</v>
      </c>
      <c r="BG338" s="229">
        <f t="shared" si="346"/>
        <v>0</v>
      </c>
      <c r="BH338" s="229">
        <f t="shared" si="347"/>
        <v>0</v>
      </c>
      <c r="BJ338" s="229">
        <v>500000</v>
      </c>
      <c r="BK338" s="280">
        <v>0.25</v>
      </c>
      <c r="BL338" s="229">
        <f t="shared" si="356"/>
        <v>125000</v>
      </c>
      <c r="BM338" s="229">
        <f t="shared" si="348"/>
        <v>125000</v>
      </c>
      <c r="BN338" s="229">
        <f t="shared" si="349"/>
        <v>375000</v>
      </c>
    </row>
    <row r="339" spans="1:66">
      <c r="A339" s="253"/>
      <c r="B339" s="253">
        <v>29</v>
      </c>
      <c r="C339" s="253" t="s">
        <v>489</v>
      </c>
      <c r="D339" s="298">
        <v>44715</v>
      </c>
      <c r="E339" s="256"/>
      <c r="F339" s="237" t="s">
        <v>275</v>
      </c>
      <c r="G339" s="257"/>
      <c r="H339" s="257">
        <v>2235000</v>
      </c>
      <c r="I339" s="264"/>
      <c r="J339" s="257">
        <f t="shared" si="321"/>
        <v>2235000</v>
      </c>
      <c r="K339" s="257">
        <f t="shared" si="322"/>
        <v>0</v>
      </c>
      <c r="L339" s="263">
        <v>0.125</v>
      </c>
      <c r="M339" s="256">
        <f t="shared" si="357"/>
        <v>279375</v>
      </c>
      <c r="N339" s="264"/>
      <c r="O339" s="257">
        <f t="shared" si="324"/>
        <v>279375</v>
      </c>
      <c r="P339" s="256">
        <f t="shared" si="325"/>
        <v>1955625</v>
      </c>
      <c r="R339" s="222">
        <f t="shared" si="326"/>
        <v>0</v>
      </c>
      <c r="S339" s="222">
        <f t="shared" si="327"/>
        <v>0</v>
      </c>
      <c r="T339" s="222">
        <f t="shared" si="328"/>
        <v>0</v>
      </c>
      <c r="U339" s="222">
        <f t="shared" si="350"/>
        <v>0</v>
      </c>
      <c r="V339" s="222">
        <f t="shared" si="329"/>
        <v>0</v>
      </c>
      <c r="W339" s="222">
        <f t="shared" si="330"/>
        <v>0</v>
      </c>
      <c r="X339" s="222">
        <f t="shared" si="331"/>
        <v>0</v>
      </c>
      <c r="Y339" s="222">
        <f t="shared" si="351"/>
        <v>0</v>
      </c>
      <c r="Z339" s="222">
        <f t="shared" si="363"/>
        <v>0</v>
      </c>
      <c r="AA339" s="222">
        <f t="shared" si="333"/>
        <v>0</v>
      </c>
      <c r="AB339" s="222">
        <f t="shared" si="359"/>
        <v>0</v>
      </c>
      <c r="AC339" s="222">
        <f t="shared" si="352"/>
        <v>0</v>
      </c>
      <c r="AD339" s="222">
        <f t="shared" si="364"/>
        <v>0</v>
      </c>
      <c r="AE339" s="222">
        <f t="shared" si="362"/>
        <v>0</v>
      </c>
      <c r="AF339" s="222">
        <f t="shared" si="358"/>
        <v>0</v>
      </c>
      <c r="AG339" s="222">
        <f t="shared" si="362"/>
        <v>0</v>
      </c>
      <c r="AH339" s="222">
        <f t="shared" si="338"/>
        <v>0</v>
      </c>
      <c r="AI339" s="222">
        <f t="shared" si="360"/>
        <v>0</v>
      </c>
      <c r="AJ339" s="298">
        <v>44715</v>
      </c>
      <c r="AL339" s="229">
        <f t="shared" si="361"/>
        <v>0</v>
      </c>
      <c r="AM339" s="222">
        <f t="shared" si="320"/>
        <v>1955625</v>
      </c>
      <c r="AN339" s="292">
        <f t="shared" si="341"/>
        <v>44715</v>
      </c>
      <c r="AP339" s="229">
        <v>0</v>
      </c>
      <c r="AQ339" s="280">
        <v>0</v>
      </c>
      <c r="AR339" s="229">
        <f t="shared" si="353"/>
        <v>0</v>
      </c>
      <c r="AS339" s="229">
        <f t="shared" si="342"/>
        <v>0</v>
      </c>
      <c r="AT339" s="229">
        <f t="shared" si="343"/>
        <v>0</v>
      </c>
      <c r="AV339" s="298">
        <v>44715</v>
      </c>
      <c r="AW339" s="229">
        <v>0</v>
      </c>
      <c r="AX339" s="280">
        <v>0</v>
      </c>
      <c r="AY339" s="229">
        <f t="shared" si="354"/>
        <v>0</v>
      </c>
      <c r="AZ339" s="229">
        <f t="shared" si="344"/>
        <v>0</v>
      </c>
      <c r="BA339" s="229">
        <f t="shared" si="345"/>
        <v>0</v>
      </c>
      <c r="BC339" s="298">
        <v>44715</v>
      </c>
      <c r="BD339" s="229">
        <v>0</v>
      </c>
      <c r="BE339" s="280">
        <v>0</v>
      </c>
      <c r="BF339" s="229">
        <f t="shared" si="355"/>
        <v>0</v>
      </c>
      <c r="BG339" s="229">
        <f t="shared" si="346"/>
        <v>0</v>
      </c>
      <c r="BH339" s="229">
        <f t="shared" si="347"/>
        <v>0</v>
      </c>
      <c r="BJ339" s="229">
        <v>2235000</v>
      </c>
      <c r="BK339" s="280">
        <v>0.25</v>
      </c>
      <c r="BL339" s="229">
        <f t="shared" si="356"/>
        <v>558750</v>
      </c>
      <c r="BM339" s="229">
        <f t="shared" si="348"/>
        <v>558750</v>
      </c>
      <c r="BN339" s="229">
        <f t="shared" si="349"/>
        <v>1676250</v>
      </c>
    </row>
    <row r="340" spans="1:66">
      <c r="A340" s="253"/>
      <c r="B340" s="253"/>
      <c r="C340" s="260" t="s">
        <v>229</v>
      </c>
      <c r="D340" s="297"/>
      <c r="E340" s="256"/>
      <c r="F340" s="237"/>
      <c r="G340" s="249">
        <f>SUM(G311:G339)</f>
        <v>638368800</v>
      </c>
      <c r="H340" s="249">
        <f t="shared" ref="H340:P340" si="365">SUM(H311:H339)</f>
        <v>319579400</v>
      </c>
      <c r="I340" s="249">
        <f t="shared" si="365"/>
        <v>0</v>
      </c>
      <c r="J340" s="249">
        <f t="shared" si="365"/>
        <v>957948200</v>
      </c>
      <c r="K340" s="249">
        <f t="shared" si="365"/>
        <v>296461587.5</v>
      </c>
      <c r="L340" s="249"/>
      <c r="M340" s="249">
        <f t="shared" si="365"/>
        <v>91243400</v>
      </c>
      <c r="N340" s="249">
        <f t="shared" si="365"/>
        <v>0</v>
      </c>
      <c r="O340" s="249">
        <f t="shared" si="365"/>
        <v>387704987.5</v>
      </c>
      <c r="P340" s="249">
        <f t="shared" si="365"/>
        <v>570243212.5</v>
      </c>
      <c r="R340" s="249">
        <f t="shared" ref="R340:AI340" si="366">SUM(R311:R339)</f>
        <v>638368800</v>
      </c>
      <c r="S340" s="249">
        <f t="shared" si="366"/>
        <v>79796100</v>
      </c>
      <c r="T340" s="249">
        <f t="shared" si="366"/>
        <v>296461587.5</v>
      </c>
      <c r="U340" s="249">
        <f t="shared" si="366"/>
        <v>341907212.5</v>
      </c>
      <c r="V340" s="249">
        <f t="shared" si="366"/>
        <v>299272800</v>
      </c>
      <c r="W340" s="249">
        <f t="shared" si="366"/>
        <v>37409100</v>
      </c>
      <c r="X340" s="249">
        <f t="shared" si="366"/>
        <v>216665487.5</v>
      </c>
      <c r="Y340" s="249">
        <f t="shared" si="366"/>
        <v>82607312.5</v>
      </c>
      <c r="Z340" s="249">
        <f t="shared" si="366"/>
        <v>288103800</v>
      </c>
      <c r="AA340" s="249">
        <f t="shared" si="366"/>
        <v>36012975</v>
      </c>
      <c r="AB340" s="249">
        <f t="shared" si="366"/>
        <v>179256387.5</v>
      </c>
      <c r="AC340" s="249">
        <f t="shared" si="366"/>
        <v>108847412.5</v>
      </c>
      <c r="AD340" s="249">
        <f t="shared" si="366"/>
        <v>233943300</v>
      </c>
      <c r="AE340" s="249">
        <f t="shared" si="366"/>
        <v>114000500</v>
      </c>
      <c r="AF340" s="249">
        <f t="shared" si="366"/>
        <v>29242912.5</v>
      </c>
      <c r="AG340" s="249">
        <f t="shared" si="366"/>
        <v>143243412.5</v>
      </c>
      <c r="AH340" s="249">
        <f t="shared" si="366"/>
        <v>90699887.5</v>
      </c>
      <c r="AI340" s="249">
        <f t="shared" si="366"/>
        <v>172486325</v>
      </c>
      <c r="AK340" s="249">
        <f>SUM(AK311:AK339)</f>
        <v>233943300</v>
      </c>
      <c r="AL340" s="249">
        <f t="shared" ref="AL340:AM340" si="367">SUM(AL311:AL339)</f>
        <v>142500625</v>
      </c>
      <c r="AM340" s="249">
        <f t="shared" si="367"/>
        <v>570243212.5</v>
      </c>
      <c r="AN340" s="292"/>
      <c r="AP340" s="249">
        <f t="shared" ref="AP340" si="368">SUM(AP311:AP339)</f>
        <v>288103800</v>
      </c>
      <c r="AR340" s="249">
        <f>SUM(AR175:AR339)</f>
        <v>638197315</v>
      </c>
      <c r="AS340" s="249">
        <f>SUM(AS311:AS339)</f>
        <v>187131387.5</v>
      </c>
      <c r="AT340" s="249">
        <f>SUM(AT311:AT339)</f>
        <v>100972412.5</v>
      </c>
      <c r="AW340" s="229">
        <v>299272800</v>
      </c>
      <c r="AY340" s="249">
        <f>SUM(AY175:AY339)</f>
        <v>1033290690</v>
      </c>
      <c r="AZ340" s="249">
        <f>SUM(AZ311:AZ339)</f>
        <v>233811612.5</v>
      </c>
      <c r="BA340" s="249">
        <f>SUM(BA311:BA339)</f>
        <v>65461187.5</v>
      </c>
      <c r="BB340" s="218"/>
      <c r="BD340" s="229">
        <v>638368800</v>
      </c>
      <c r="BF340" s="249">
        <f>SUM(BF175:BF339)</f>
        <v>1220408340</v>
      </c>
      <c r="BG340" s="249">
        <f>SUM(BG311:BG339)</f>
        <v>325616337.5</v>
      </c>
      <c r="BH340" s="249">
        <f>SUM(BH311:BH339)</f>
        <v>312752462.5</v>
      </c>
      <c r="BJ340" s="229">
        <v>638368800</v>
      </c>
      <c r="BL340" s="249">
        <f>SUM(BL175:BL339)</f>
        <v>1622592740</v>
      </c>
      <c r="BM340" s="249">
        <f>SUM(BM311:BM339)</f>
        <v>225004300</v>
      </c>
      <c r="BN340" s="249">
        <f>SUM(BN311:BN339)</f>
        <v>732943900</v>
      </c>
    </row>
    <row r="341" spans="1:66">
      <c r="A341" s="253"/>
      <c r="B341" s="253"/>
      <c r="C341" s="253"/>
      <c r="D341" s="253"/>
      <c r="E341" s="256"/>
      <c r="F341" s="237"/>
      <c r="G341" s="257"/>
      <c r="H341" s="257"/>
      <c r="I341" s="264"/>
      <c r="J341" s="257"/>
      <c r="K341" s="257"/>
      <c r="L341" s="263"/>
      <c r="M341" s="256"/>
      <c r="N341" s="264"/>
      <c r="O341" s="257"/>
      <c r="P341" s="256"/>
      <c r="V341" s="222"/>
      <c r="W341" s="222"/>
      <c r="Z341" s="222"/>
      <c r="AA341" s="222"/>
      <c r="AD341" s="222"/>
      <c r="AF341" s="222"/>
      <c r="AN341" s="292"/>
      <c r="BL341" s="229"/>
      <c r="BM341" s="229"/>
      <c r="BN341" s="229"/>
    </row>
    <row r="342" spans="1:66">
      <c r="A342" s="252"/>
      <c r="B342" s="252"/>
      <c r="C342" s="260" t="s">
        <v>490</v>
      </c>
      <c r="D342" s="260"/>
      <c r="E342" s="256"/>
      <c r="F342" s="237"/>
      <c r="G342" s="249">
        <f>G142+G309+G340</f>
        <v>6305919860</v>
      </c>
      <c r="H342" s="249">
        <f t="shared" ref="H342:AI342" si="369">H142+H309+H340</f>
        <v>3609864400</v>
      </c>
      <c r="I342" s="249">
        <f t="shared" si="369"/>
        <v>0</v>
      </c>
      <c r="J342" s="249">
        <f t="shared" si="369"/>
        <v>9915784260</v>
      </c>
      <c r="K342" s="249">
        <f t="shared" si="369"/>
        <v>3266937797.5</v>
      </c>
      <c r="L342" s="249"/>
      <c r="M342" s="249">
        <f t="shared" si="369"/>
        <v>968373987.5</v>
      </c>
      <c r="N342" s="249">
        <f t="shared" si="369"/>
        <v>0</v>
      </c>
      <c r="O342" s="249">
        <f t="shared" si="369"/>
        <v>4235311785</v>
      </c>
      <c r="P342" s="249">
        <f t="shared" si="369"/>
        <v>5680472475</v>
      </c>
      <c r="Q342" s="218"/>
      <c r="R342" s="249">
        <f t="shared" si="369"/>
        <v>6305919860</v>
      </c>
      <c r="S342" s="249">
        <f t="shared" si="369"/>
        <v>788239982.5</v>
      </c>
      <c r="T342" s="249">
        <f t="shared" si="369"/>
        <v>3266937797.5</v>
      </c>
      <c r="U342" s="249">
        <f t="shared" si="369"/>
        <v>3038982062.5</v>
      </c>
      <c r="V342" s="249">
        <f t="shared" si="369"/>
        <v>4922478960</v>
      </c>
      <c r="W342" s="249">
        <f t="shared" si="369"/>
        <v>615309870</v>
      </c>
      <c r="X342" s="249">
        <f t="shared" si="369"/>
        <v>2478697815</v>
      </c>
      <c r="Y342" s="249">
        <f t="shared" si="369"/>
        <v>2443781145</v>
      </c>
      <c r="Z342" s="249">
        <f t="shared" si="369"/>
        <v>3707530960</v>
      </c>
      <c r="AA342" s="249">
        <f t="shared" si="369"/>
        <v>463441370</v>
      </c>
      <c r="AB342" s="249">
        <f t="shared" si="369"/>
        <v>1863387945</v>
      </c>
      <c r="AC342" s="249">
        <f>AC142+AC309+AC340</f>
        <v>1844143015</v>
      </c>
      <c r="AD342" s="249">
        <f t="shared" si="369"/>
        <v>2524403160</v>
      </c>
      <c r="AE342" s="249">
        <f t="shared" si="369"/>
        <v>1084396180</v>
      </c>
      <c r="AF342" s="249">
        <f t="shared" si="369"/>
        <v>315550395</v>
      </c>
      <c r="AG342" s="249">
        <f t="shared" si="369"/>
        <v>1399946575</v>
      </c>
      <c r="AH342" s="249">
        <f t="shared" si="369"/>
        <v>1124456585</v>
      </c>
      <c r="AI342" s="249">
        <f t="shared" si="369"/>
        <v>1715496970</v>
      </c>
      <c r="AK342" s="249">
        <f>AK142+AK309+AK340</f>
        <v>2524403160</v>
      </c>
      <c r="AL342" s="249">
        <f t="shared" ref="AL342:AM342" si="370">AL142+AL309+AL340</f>
        <v>1457941618</v>
      </c>
      <c r="AM342" s="249">
        <f t="shared" si="370"/>
        <v>5680472475</v>
      </c>
      <c r="AP342" s="249">
        <f t="shared" ref="AP342" si="371">AP142+AP309+AP340</f>
        <v>3707530960</v>
      </c>
      <c r="AR342" s="249">
        <f>AR142+AR309+AR340</f>
        <v>1109760085</v>
      </c>
      <c r="AS342" s="229">
        <v>1863387945</v>
      </c>
      <c r="AT342" s="229">
        <v>1844143015</v>
      </c>
      <c r="AW342" s="229">
        <v>4922478960</v>
      </c>
      <c r="AY342" s="249">
        <f>AY142+AY309+AY340</f>
        <v>1719511272.5</v>
      </c>
      <c r="AZ342" s="229">
        <v>1863387945</v>
      </c>
      <c r="BA342" s="229">
        <v>1844143015</v>
      </c>
      <c r="BD342" s="229">
        <v>6305919860</v>
      </c>
      <c r="BF342" s="249">
        <f>BF142+BF309+BF340</f>
        <v>2011276397.5</v>
      </c>
      <c r="BG342" s="229">
        <v>1863387945</v>
      </c>
      <c r="BH342" s="229">
        <v>1844143015</v>
      </c>
      <c r="BJ342" s="229">
        <v>6305919860</v>
      </c>
      <c r="BL342" s="249">
        <f>BL142+BL309+BL340</f>
        <v>2964315672.5</v>
      </c>
      <c r="BM342" s="229">
        <v>1863387945</v>
      </c>
      <c r="BN342" s="229">
        <v>1844143015</v>
      </c>
    </row>
    <row r="343" spans="1:66" ht="6" customHeight="1">
      <c r="A343" s="301"/>
      <c r="B343" s="301"/>
      <c r="C343" s="302"/>
      <c r="D343" s="302"/>
      <c r="E343" s="303"/>
      <c r="F343" s="301"/>
      <c r="G343" s="304"/>
      <c r="H343" s="304"/>
      <c r="I343" s="304"/>
      <c r="J343" s="304"/>
      <c r="K343" s="304"/>
      <c r="L343" s="305"/>
      <c r="M343" s="304"/>
      <c r="N343" s="304"/>
      <c r="O343" s="304"/>
      <c r="P343" s="304"/>
      <c r="Q343" s="218"/>
      <c r="T343" s="222"/>
      <c r="U343" s="222"/>
      <c r="V343" s="222"/>
      <c r="W343" s="222"/>
      <c r="X343" s="222"/>
      <c r="Y343" s="222"/>
      <c r="Z343" s="222"/>
      <c r="AA343" s="222"/>
      <c r="AB343" s="222"/>
      <c r="AC343" s="222"/>
      <c r="AD343" s="222"/>
      <c r="AE343" s="222"/>
      <c r="AF343" s="222"/>
      <c r="AG343" s="222"/>
      <c r="AH343" s="222"/>
      <c r="AI343" s="222"/>
      <c r="AK343" s="222"/>
      <c r="AL343" s="222"/>
      <c r="AM343" s="222"/>
      <c r="BL343" s="229"/>
      <c r="BM343" s="229"/>
      <c r="BN343" s="229"/>
    </row>
    <row r="344" spans="1:66">
      <c r="A344" s="333" t="s">
        <v>491</v>
      </c>
      <c r="B344" s="334"/>
      <c r="C344" s="335"/>
      <c r="D344" s="335"/>
      <c r="E344" s="335"/>
      <c r="F344" s="336"/>
      <c r="G344" s="249">
        <f>G21+G50+G68+G342</f>
        <v>39140158410</v>
      </c>
      <c r="H344" s="249">
        <f>H21+H50+H68+H342</f>
        <v>17839341400</v>
      </c>
      <c r="I344" s="249">
        <f>I21+I50+I68+I342</f>
        <v>5299976000</v>
      </c>
      <c r="J344" s="249">
        <f>J21+J50+J68+J342</f>
        <v>51679523810</v>
      </c>
      <c r="K344" s="249">
        <f>K21+K50+K68+K342</f>
        <v>11250448809</v>
      </c>
      <c r="L344" s="249"/>
      <c r="M344" s="249">
        <f>M21+M50+M68+M342</f>
        <v>2869051565</v>
      </c>
      <c r="N344" s="249">
        <f>N342+N68</f>
        <v>879464000</v>
      </c>
      <c r="O344" s="306">
        <f>O21+O50+O68+O342</f>
        <v>11428017374</v>
      </c>
      <c r="P344" s="307">
        <f>P21+P50+P68+P342</f>
        <v>40251506436</v>
      </c>
      <c r="Q344" s="218"/>
      <c r="R344" s="307">
        <f t="shared" ref="R344:AI344" si="372">R50+R68+R342+R21</f>
        <v>39140158410</v>
      </c>
      <c r="S344" s="307">
        <f t="shared" si="372"/>
        <v>2435655810</v>
      </c>
      <c r="T344" s="307">
        <f t="shared" si="372"/>
        <v>11250448809</v>
      </c>
      <c r="U344" s="307">
        <f t="shared" si="372"/>
        <v>27889709601</v>
      </c>
      <c r="V344" s="307">
        <f t="shared" si="372"/>
        <v>36319037510</v>
      </c>
      <c r="W344" s="307">
        <f t="shared" si="372"/>
        <v>2083015697.5</v>
      </c>
      <c r="X344" s="307">
        <f t="shared" si="372"/>
        <v>8814792999</v>
      </c>
      <c r="Y344" s="307">
        <f t="shared" si="372"/>
        <v>27504244511</v>
      </c>
      <c r="Z344" s="307">
        <f t="shared" si="372"/>
        <v>33304089510</v>
      </c>
      <c r="AA344" s="307">
        <f t="shared" si="372"/>
        <v>1931147197.5</v>
      </c>
      <c r="AB344" s="307">
        <f t="shared" si="372"/>
        <v>6731777301.5</v>
      </c>
      <c r="AC344" s="307">
        <f t="shared" si="372"/>
        <v>26572312208.5</v>
      </c>
      <c r="AD344" s="307">
        <f t="shared" si="372"/>
        <v>14927761610</v>
      </c>
      <c r="AE344" s="307">
        <f t="shared" si="372"/>
        <v>3888378886.5</v>
      </c>
      <c r="AF344" s="307">
        <f t="shared" si="372"/>
        <v>912251217.5</v>
      </c>
      <c r="AG344" s="307">
        <f t="shared" si="372"/>
        <v>4800630104</v>
      </c>
      <c r="AH344" s="307">
        <f t="shared" si="372"/>
        <v>10127131506</v>
      </c>
      <c r="AI344" s="307">
        <f t="shared" si="372"/>
        <v>5712881321.5</v>
      </c>
      <c r="AK344" s="307">
        <f>AK50+AK68+AK342+AK21</f>
        <v>2524403160</v>
      </c>
      <c r="AL344" s="307">
        <f t="shared" ref="AL344:AM344" si="373">AL50+AL68+AL342+AL21</f>
        <v>4803190104</v>
      </c>
      <c r="AM344" s="307">
        <f t="shared" si="373"/>
        <v>40251506436</v>
      </c>
      <c r="AP344" s="307">
        <f t="shared" ref="AP344" si="374">AP50+AP68+AP342+AP21</f>
        <v>33304089510</v>
      </c>
      <c r="AR344" s="307">
        <f t="shared" ref="AR344" si="375">AR50+AR68+AR342+AR21</f>
        <v>2560710912.5</v>
      </c>
      <c r="AS344" s="229">
        <v>6736897301.5</v>
      </c>
      <c r="AT344" s="229">
        <v>26567192208.5</v>
      </c>
      <c r="AW344" s="229">
        <v>36319037510</v>
      </c>
      <c r="AY344" s="307">
        <f t="shared" ref="AY344" si="376">AY50+AY68+AY342+AY21</f>
        <v>3170462100</v>
      </c>
      <c r="AZ344" s="229">
        <v>6736897301.5</v>
      </c>
      <c r="BA344" s="229">
        <v>26567192208.5</v>
      </c>
      <c r="BD344" s="229">
        <v>39140158410</v>
      </c>
      <c r="BF344" s="307">
        <f t="shared" ref="BF344" si="377">BF50+BF68+BF342+BF21</f>
        <v>3457107225</v>
      </c>
      <c r="BG344" s="229">
        <v>6736897301.5</v>
      </c>
      <c r="BH344" s="229">
        <v>26567192208.5</v>
      </c>
      <c r="BJ344" s="229">
        <v>39140158410</v>
      </c>
      <c r="BL344" s="307">
        <f t="shared" ref="BL344" si="378">BL50+BL68+BL342+BL21</f>
        <v>4616323192.5</v>
      </c>
      <c r="BM344" s="229">
        <v>6736897301.5</v>
      </c>
      <c r="BN344" s="229">
        <v>26567192208.5</v>
      </c>
    </row>
    <row r="345" spans="1:66">
      <c r="K345" s="222">
        <f>K344-[31]AT_2022!S188</f>
        <v>-10240000</v>
      </c>
      <c r="P345" s="222">
        <f>P344+O344-J344</f>
        <v>0</v>
      </c>
      <c r="R345" s="222">
        <f>R344-[32]AT_2022!F30</f>
        <v>0</v>
      </c>
      <c r="S345" s="222">
        <f>S344-'[32]AT_2022 Lap Keu'!R188</f>
        <v>-2560000</v>
      </c>
      <c r="T345" s="222">
        <f>T344-'[32]AT_2022 Lap Keu'!S188</f>
        <v>-10240000</v>
      </c>
      <c r="U345" s="222">
        <f>U344-'[32]AT_2022 Lap Keu'!T188</f>
        <v>10240000</v>
      </c>
      <c r="V345" s="222">
        <f>V344-'[32]AT_2022 Lap Keu'!U188</f>
        <v>0</v>
      </c>
      <c r="W345" s="222">
        <f>W344-'[32]AT_2022 Lap Keu'!V188</f>
        <v>-2560000</v>
      </c>
      <c r="X345" s="222">
        <f>X344-'[32]AT_2022 Lap Keu'!W188</f>
        <v>-7680000</v>
      </c>
      <c r="Y345" s="222">
        <f>Y344-'[32]AT_2022 Lap Keu'!X188</f>
        <v>7680000</v>
      </c>
      <c r="Z345" s="222">
        <f>Z344-'[32]AT_2022 Lap Keu'!Y188</f>
        <v>0</v>
      </c>
      <c r="AA345" s="222">
        <f>AA344-'[32]AT_2022 Lap Keu'!Z188</f>
        <v>-2560000</v>
      </c>
      <c r="AB345" s="222">
        <f>AB344-'[32]AT_2022 Lap Keu'!AA188</f>
        <v>-5120000</v>
      </c>
      <c r="AC345" s="222">
        <f>AC344-'[32]AT_2022 Lap Keu'!AB188</f>
        <v>5120000</v>
      </c>
      <c r="AD345" s="222">
        <f>AD344-'[33]2018'!$F$172</f>
        <v>0</v>
      </c>
      <c r="AE345" s="222">
        <f>AE344+AF344</f>
        <v>4800630104</v>
      </c>
      <c r="AF345" s="222" t="e">
        <f>AF344-'[32]AT_2022 Lap Keu'!AG188</f>
        <v>#REF!</v>
      </c>
      <c r="AG345" s="222" t="e">
        <f>AG344-'[32]AT_2022 Lap Keu'!AH188</f>
        <v>#REF!</v>
      </c>
      <c r="AH345" s="222" t="e">
        <f>AH344-'[32]AT_2022 Lap Keu'!AI188</f>
        <v>#REF!</v>
      </c>
      <c r="AL345" s="290"/>
      <c r="AM345" s="290">
        <f>AM344-P344</f>
        <v>0</v>
      </c>
      <c r="AP345" s="229">
        <v>0</v>
      </c>
      <c r="AS345" s="229">
        <v>0</v>
      </c>
      <c r="AT345" s="229">
        <v>0</v>
      </c>
      <c r="AW345" s="229">
        <v>0</v>
      </c>
      <c r="AZ345" s="229">
        <v>0</v>
      </c>
      <c r="BA345" s="229">
        <v>0</v>
      </c>
      <c r="BD345" s="229">
        <v>0</v>
      </c>
      <c r="BG345" s="229">
        <v>0</v>
      </c>
      <c r="BH345" s="229">
        <v>0</v>
      </c>
      <c r="BL345" s="229"/>
      <c r="BM345" s="229">
        <v>0</v>
      </c>
      <c r="BN345" s="229">
        <v>0</v>
      </c>
    </row>
    <row r="346" spans="1:66">
      <c r="R346" s="222">
        <f>R342-V342</f>
        <v>1383440900</v>
      </c>
      <c r="T346" s="222"/>
      <c r="U346" s="222"/>
      <c r="V346" s="222">
        <f>V342-Z342</f>
        <v>1214948000</v>
      </c>
      <c r="W346" s="222"/>
      <c r="X346" s="222"/>
      <c r="Y346" s="222"/>
      <c r="Z346" s="222">
        <f>Z342-AK342</f>
        <v>1183127800</v>
      </c>
      <c r="AA346" s="222"/>
      <c r="AB346" s="222">
        <f>AG344+AA344</f>
        <v>6731777301.5</v>
      </c>
      <c r="AC346" s="222"/>
      <c r="AD346" s="222"/>
      <c r="AE346" s="222">
        <f>AG344-AE345</f>
        <v>0</v>
      </c>
      <c r="AF346" s="222"/>
      <c r="AG346" s="222">
        <v>4803190104</v>
      </c>
      <c r="AH346" s="222">
        <v>10124571506</v>
      </c>
      <c r="AL346" s="290"/>
      <c r="AM346" s="290"/>
      <c r="AP346" s="229">
        <v>1183127800</v>
      </c>
      <c r="AS346" s="229">
        <v>6736897301.5</v>
      </c>
      <c r="AW346" s="229">
        <v>1214948000</v>
      </c>
      <c r="AZ346" s="229">
        <v>6736897301.5</v>
      </c>
      <c r="BD346" s="229">
        <v>1383440900</v>
      </c>
      <c r="BG346" s="229">
        <v>6736897301.5</v>
      </c>
      <c r="BL346" s="229"/>
      <c r="BM346" s="229">
        <v>6736897301.5</v>
      </c>
      <c r="BN346" s="229"/>
    </row>
    <row r="347" spans="1:66">
      <c r="T347" s="222"/>
      <c r="U347" s="222"/>
      <c r="V347" s="222"/>
      <c r="W347" s="222"/>
      <c r="X347" s="222"/>
      <c r="Y347" s="222"/>
      <c r="Z347" s="222"/>
      <c r="AA347" s="222"/>
      <c r="AB347" s="222">
        <f>AB344-AB346</f>
        <v>0</v>
      </c>
      <c r="AC347" s="222"/>
      <c r="AD347" s="222"/>
      <c r="AE347" s="222"/>
      <c r="AF347" s="222"/>
      <c r="AG347" s="222" t="e">
        <f>AG346-AG345</f>
        <v>#REF!</v>
      </c>
      <c r="AH347" s="222" t="e">
        <f>AH345-AH346</f>
        <v>#REF!</v>
      </c>
      <c r="AL347" s="290"/>
      <c r="AM347" s="290"/>
      <c r="AS347" s="229">
        <v>0</v>
      </c>
      <c r="AZ347" s="229">
        <v>0</v>
      </c>
      <c r="BG347" s="229">
        <v>0</v>
      </c>
      <c r="BL347" s="229"/>
      <c r="BM347" s="229">
        <v>0</v>
      </c>
      <c r="BN347" s="229"/>
    </row>
    <row r="348" spans="1:66">
      <c r="T348" s="222"/>
      <c r="U348" s="222"/>
      <c r="V348" s="222"/>
      <c r="W348" s="222"/>
      <c r="X348" s="222"/>
      <c r="Y348" s="222"/>
      <c r="Z348" s="222"/>
      <c r="AA348" s="222"/>
      <c r="AB348" s="222"/>
      <c r="AC348" s="222"/>
      <c r="AD348" s="222"/>
      <c r="AE348" s="222"/>
      <c r="AF348" s="222"/>
      <c r="AG348" s="222">
        <f>AB344-AF344</f>
        <v>5819526084</v>
      </c>
      <c r="AH348" s="222"/>
      <c r="AI348" s="222">
        <f>AI344-AF344</f>
        <v>4800630104</v>
      </c>
      <c r="AL348" s="290"/>
      <c r="AM348" s="290"/>
    </row>
    <row r="349" spans="1:66">
      <c r="T349" s="222"/>
      <c r="U349" s="222"/>
      <c r="V349" s="222"/>
      <c r="W349" s="222"/>
      <c r="X349" s="222"/>
      <c r="Y349" s="222"/>
      <c r="Z349" s="222"/>
      <c r="AA349" s="222"/>
      <c r="AB349" s="222"/>
      <c r="AC349" s="222"/>
      <c r="AD349" s="222"/>
      <c r="AE349" s="222"/>
      <c r="AF349" s="222"/>
      <c r="AG349" s="222"/>
      <c r="AH349" s="222"/>
      <c r="AL349" s="290"/>
      <c r="AM349" s="290"/>
    </row>
    <row r="350" spans="1:66">
      <c r="T350" s="222"/>
      <c r="U350" s="222"/>
      <c r="V350" s="222"/>
      <c r="W350" s="222"/>
      <c r="X350" s="222"/>
      <c r="Y350" s="222"/>
      <c r="Z350" s="222"/>
      <c r="AA350" s="222"/>
      <c r="AB350" s="222"/>
      <c r="AC350" s="222"/>
      <c r="AD350" s="222"/>
      <c r="AE350" s="222"/>
      <c r="AF350" s="222"/>
      <c r="AG350" s="222"/>
      <c r="AH350" s="222"/>
      <c r="AL350" s="290"/>
      <c r="AM350" s="290"/>
    </row>
    <row r="351" spans="1:66">
      <c r="T351" s="222"/>
      <c r="U351" s="222"/>
      <c r="V351" s="222"/>
      <c r="W351" s="222"/>
      <c r="X351" s="222"/>
      <c r="Y351" s="222"/>
      <c r="Z351" s="222"/>
      <c r="AA351" s="222"/>
      <c r="AB351" s="222"/>
      <c r="AC351" s="222"/>
      <c r="AD351" s="222"/>
      <c r="AE351" s="222"/>
      <c r="AF351" s="222"/>
      <c r="AG351" s="222"/>
      <c r="AH351" s="222"/>
      <c r="AL351" s="290"/>
      <c r="AM351" s="290"/>
    </row>
    <row r="352" spans="1:66">
      <c r="J352" s="222">
        <f>J344-'[31]CALK '!N266</f>
        <v>51679523810</v>
      </c>
      <c r="V352" s="222">
        <f>[32]AT_2022!T28</f>
        <v>4922478960</v>
      </c>
      <c r="Z352" s="229">
        <f>[32]AT_2022!W30</f>
        <v>33304089510</v>
      </c>
      <c r="AD352" s="229" t="e">
        <f>[32]AT_2022!AD30</f>
        <v>#REF!</v>
      </c>
      <c r="AP352" s="229">
        <v>33304089510</v>
      </c>
      <c r="AW352" s="229">
        <v>4922478960</v>
      </c>
    </row>
    <row r="353" spans="1:62">
      <c r="V353" s="222">
        <f>V344-[32]AT_2022!T30</f>
        <v>0</v>
      </c>
      <c r="Z353" s="290">
        <f>Z352-Z344</f>
        <v>0</v>
      </c>
      <c r="AD353" s="290" t="e">
        <f>AD352-AD344</f>
        <v>#REF!</v>
      </c>
      <c r="AP353" s="229">
        <v>0</v>
      </c>
      <c r="AW353" s="229">
        <v>0</v>
      </c>
    </row>
    <row r="354" spans="1:62">
      <c r="V354" s="229">
        <f>[32]AT_2022!T30</f>
        <v>36319037510</v>
      </c>
      <c r="AW354" s="229">
        <v>36319037510</v>
      </c>
    </row>
    <row r="355" spans="1:62">
      <c r="B355" s="225" t="s">
        <v>257</v>
      </c>
      <c r="K355" s="225"/>
    </row>
    <row r="356" spans="1:62">
      <c r="A356" s="326">
        <v>2007</v>
      </c>
      <c r="B356" s="326"/>
      <c r="C356" s="225" t="s">
        <v>258</v>
      </c>
      <c r="E356" s="222">
        <v>1</v>
      </c>
      <c r="G356" s="222">
        <v>125000000</v>
      </c>
      <c r="BJ356" s="229">
        <v>125000000</v>
      </c>
    </row>
    <row r="357" spans="1:62">
      <c r="A357" s="326">
        <v>2007</v>
      </c>
      <c r="B357" s="326"/>
      <c r="C357" s="225" t="s">
        <v>492</v>
      </c>
      <c r="E357" s="222">
        <v>14</v>
      </c>
      <c r="G357" s="222">
        <v>1869752000</v>
      </c>
      <c r="BJ357" s="229">
        <v>1869752000</v>
      </c>
    </row>
    <row r="358" spans="1:62">
      <c r="A358" s="326">
        <v>2012</v>
      </c>
      <c r="B358" s="326"/>
      <c r="C358" s="225" t="s">
        <v>493</v>
      </c>
      <c r="E358" s="222">
        <v>2</v>
      </c>
      <c r="G358" s="222">
        <v>26000000</v>
      </c>
      <c r="BJ358" s="229">
        <v>26000000</v>
      </c>
    </row>
    <row r="359" spans="1:62" s="222" customFormat="1">
      <c r="A359" s="326">
        <v>2012</v>
      </c>
      <c r="B359" s="326"/>
      <c r="C359" s="225" t="s">
        <v>494</v>
      </c>
      <c r="D359" s="225"/>
      <c r="E359" s="222">
        <v>1</v>
      </c>
      <c r="F359" s="225"/>
      <c r="G359" s="222">
        <v>120000000</v>
      </c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225"/>
      <c r="AF359" s="225"/>
      <c r="AG359" s="225"/>
      <c r="AH359" s="225"/>
      <c r="AJ359" s="228"/>
      <c r="AL359" s="225"/>
      <c r="AM359" s="225"/>
      <c r="AN359" s="225"/>
      <c r="AP359" s="229"/>
      <c r="AQ359" s="229"/>
      <c r="AR359" s="229"/>
      <c r="AS359" s="229"/>
      <c r="AT359" s="229"/>
      <c r="AV359" s="228"/>
      <c r="AW359" s="229"/>
      <c r="AX359" s="229"/>
      <c r="AY359" s="229"/>
      <c r="AZ359" s="229"/>
      <c r="BA359" s="229"/>
      <c r="BB359" s="229"/>
      <c r="BC359" s="228"/>
      <c r="BD359" s="229"/>
      <c r="BE359" s="229"/>
      <c r="BF359" s="229"/>
      <c r="BG359" s="229"/>
      <c r="BH359" s="229"/>
      <c r="BJ359" s="229">
        <v>120000000</v>
      </c>
    </row>
    <row r="360" spans="1:62" s="222" customFormat="1">
      <c r="A360" s="326">
        <v>2013</v>
      </c>
      <c r="B360" s="326"/>
      <c r="C360" s="225" t="s">
        <v>260</v>
      </c>
      <c r="D360" s="225"/>
      <c r="E360" s="222">
        <v>1</v>
      </c>
      <c r="F360" s="225"/>
      <c r="G360" s="222">
        <v>171000000</v>
      </c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225"/>
      <c r="AF360" s="225"/>
      <c r="AG360" s="225"/>
      <c r="AH360" s="225"/>
      <c r="AJ360" s="228"/>
      <c r="AL360" s="225"/>
      <c r="AM360" s="225"/>
      <c r="AN360" s="225"/>
      <c r="AP360" s="229"/>
      <c r="AQ360" s="229"/>
      <c r="AR360" s="229"/>
      <c r="AS360" s="229"/>
      <c r="AT360" s="229"/>
      <c r="AV360" s="228"/>
      <c r="AW360" s="229"/>
      <c r="AX360" s="229"/>
      <c r="AY360" s="229"/>
      <c r="AZ360" s="229"/>
      <c r="BA360" s="229"/>
      <c r="BB360" s="229"/>
      <c r="BC360" s="228"/>
      <c r="BD360" s="229"/>
      <c r="BE360" s="229"/>
      <c r="BF360" s="229"/>
      <c r="BG360" s="229"/>
      <c r="BH360" s="229"/>
      <c r="BJ360" s="229">
        <v>171000000</v>
      </c>
    </row>
    <row r="361" spans="1:62" s="222" customFormat="1">
      <c r="A361" s="326">
        <v>2014</v>
      </c>
      <c r="B361" s="326"/>
      <c r="C361" s="225" t="s">
        <v>261</v>
      </c>
      <c r="D361" s="225"/>
      <c r="E361" s="222">
        <v>1</v>
      </c>
      <c r="F361" s="225"/>
      <c r="G361" s="222">
        <v>195200000</v>
      </c>
      <c r="T361" s="225"/>
      <c r="U361" s="225"/>
      <c r="V361" s="225"/>
      <c r="W361" s="225"/>
      <c r="X361" s="225"/>
      <c r="Y361" s="225"/>
      <c r="Z361" s="225"/>
      <c r="AA361" s="225"/>
      <c r="AB361" s="225"/>
      <c r="AC361" s="225"/>
      <c r="AD361" s="225"/>
      <c r="AE361" s="225"/>
      <c r="AF361" s="225"/>
      <c r="AG361" s="225"/>
      <c r="AH361" s="225"/>
      <c r="AJ361" s="228"/>
      <c r="AL361" s="225"/>
      <c r="AM361" s="225"/>
      <c r="AN361" s="225"/>
      <c r="AP361" s="229"/>
      <c r="AQ361" s="229"/>
      <c r="AR361" s="229"/>
      <c r="AS361" s="229"/>
      <c r="AT361" s="229"/>
      <c r="AV361" s="228"/>
      <c r="AW361" s="229"/>
      <c r="AX361" s="229"/>
      <c r="AY361" s="229"/>
      <c r="AZ361" s="229"/>
      <c r="BA361" s="229"/>
      <c r="BB361" s="229"/>
      <c r="BC361" s="228"/>
      <c r="BD361" s="229"/>
      <c r="BE361" s="229"/>
      <c r="BF361" s="229"/>
      <c r="BG361" s="229"/>
      <c r="BH361" s="229"/>
      <c r="BJ361" s="229">
        <v>195200000</v>
      </c>
    </row>
    <row r="362" spans="1:62" s="222" customFormat="1">
      <c r="A362" s="326">
        <v>2016</v>
      </c>
      <c r="B362" s="326"/>
      <c r="C362" s="225" t="s">
        <v>263</v>
      </c>
      <c r="D362" s="225"/>
      <c r="E362" s="222">
        <v>1</v>
      </c>
      <c r="F362" s="225"/>
      <c r="G362" s="222">
        <v>218700000</v>
      </c>
      <c r="T362" s="225"/>
      <c r="U362" s="225"/>
      <c r="V362" s="225"/>
      <c r="W362" s="225"/>
      <c r="X362" s="225"/>
      <c r="Y362" s="225"/>
      <c r="Z362" s="225"/>
      <c r="AA362" s="225"/>
      <c r="AB362" s="225"/>
      <c r="AC362" s="225"/>
      <c r="AD362" s="225"/>
      <c r="AE362" s="225"/>
      <c r="AF362" s="225"/>
      <c r="AG362" s="225"/>
      <c r="AH362" s="225"/>
      <c r="AJ362" s="228"/>
      <c r="AL362" s="225"/>
      <c r="AM362" s="225"/>
      <c r="AN362" s="225"/>
      <c r="AP362" s="229"/>
      <c r="AQ362" s="229"/>
      <c r="AR362" s="229"/>
      <c r="AS362" s="229"/>
      <c r="AT362" s="229"/>
      <c r="AV362" s="228"/>
      <c r="AW362" s="229"/>
      <c r="AX362" s="229"/>
      <c r="AY362" s="229"/>
      <c r="AZ362" s="229"/>
      <c r="BA362" s="229"/>
      <c r="BB362" s="229"/>
      <c r="BC362" s="228"/>
      <c r="BD362" s="229"/>
      <c r="BE362" s="229"/>
      <c r="BF362" s="229"/>
      <c r="BG362" s="229"/>
      <c r="BH362" s="229"/>
      <c r="BJ362" s="229">
        <v>218700000</v>
      </c>
    </row>
    <row r="363" spans="1:62" s="222" customFormat="1">
      <c r="A363" s="326">
        <v>2016</v>
      </c>
      <c r="B363" s="326"/>
      <c r="C363" s="225" t="s">
        <v>264</v>
      </c>
      <c r="D363" s="225"/>
      <c r="E363" s="222">
        <v>1</v>
      </c>
      <c r="F363" s="225"/>
      <c r="G363" s="222">
        <v>398500000</v>
      </c>
      <c r="T363" s="225"/>
      <c r="U363" s="225"/>
      <c r="V363" s="225"/>
      <c r="W363" s="225"/>
      <c r="X363" s="225"/>
      <c r="Y363" s="225"/>
      <c r="Z363" s="225"/>
      <c r="AA363" s="225"/>
      <c r="AB363" s="225"/>
      <c r="AC363" s="225"/>
      <c r="AD363" s="225"/>
      <c r="AE363" s="225"/>
      <c r="AF363" s="225"/>
      <c r="AG363" s="225"/>
      <c r="AH363" s="225"/>
      <c r="AJ363" s="228"/>
      <c r="AL363" s="225"/>
      <c r="AM363" s="225"/>
      <c r="AN363" s="225"/>
      <c r="AP363" s="229"/>
      <c r="AQ363" s="229"/>
      <c r="AR363" s="229"/>
      <c r="AS363" s="229"/>
      <c r="AT363" s="229"/>
      <c r="AV363" s="228"/>
      <c r="AW363" s="229"/>
      <c r="AX363" s="229"/>
      <c r="AY363" s="229"/>
      <c r="AZ363" s="229"/>
      <c r="BA363" s="229"/>
      <c r="BB363" s="229"/>
      <c r="BC363" s="228"/>
      <c r="BD363" s="229"/>
      <c r="BE363" s="229"/>
      <c r="BF363" s="229"/>
      <c r="BG363" s="229"/>
      <c r="BH363" s="229"/>
      <c r="BJ363" s="229">
        <v>398500000</v>
      </c>
    </row>
    <row r="364" spans="1:62" s="222" customFormat="1">
      <c r="A364" s="326">
        <v>2019</v>
      </c>
      <c r="B364" s="326"/>
      <c r="C364" s="225" t="s">
        <v>262</v>
      </c>
      <c r="D364" s="225"/>
      <c r="E364" s="222">
        <v>1</v>
      </c>
      <c r="F364" s="225"/>
      <c r="G364" s="222">
        <v>18500000</v>
      </c>
      <c r="T364" s="225"/>
      <c r="U364" s="225"/>
      <c r="V364" s="225"/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  <c r="AG364" s="225"/>
      <c r="AH364" s="225"/>
      <c r="AJ364" s="228"/>
      <c r="AL364" s="225"/>
      <c r="AM364" s="225"/>
      <c r="AN364" s="225"/>
      <c r="AP364" s="229"/>
      <c r="AQ364" s="229"/>
      <c r="AR364" s="229"/>
      <c r="AS364" s="229"/>
      <c r="AT364" s="229"/>
      <c r="AV364" s="228"/>
      <c r="AW364" s="229"/>
      <c r="AX364" s="229"/>
      <c r="AY364" s="229"/>
      <c r="AZ364" s="229"/>
      <c r="BA364" s="229"/>
      <c r="BB364" s="229"/>
      <c r="BC364" s="228"/>
      <c r="BD364" s="229"/>
      <c r="BE364" s="229"/>
      <c r="BF364" s="229"/>
      <c r="BG364" s="229"/>
      <c r="BH364" s="229"/>
      <c r="BJ364" s="229">
        <v>18500000</v>
      </c>
    </row>
    <row r="365" spans="1:62" s="222" customFormat="1">
      <c r="A365" s="326">
        <v>2019</v>
      </c>
      <c r="B365" s="326"/>
      <c r="C365" s="225" t="s">
        <v>495</v>
      </c>
      <c r="D365" s="225"/>
      <c r="E365" s="222">
        <v>1</v>
      </c>
      <c r="F365" s="225"/>
      <c r="G365" s="222">
        <v>272300000</v>
      </c>
      <c r="T365" s="225"/>
      <c r="U365" s="225"/>
      <c r="V365" s="225"/>
      <c r="W365" s="225"/>
      <c r="X365" s="225"/>
      <c r="Y365" s="225"/>
      <c r="Z365" s="225"/>
      <c r="AA365" s="225"/>
      <c r="AB365" s="225"/>
      <c r="AC365" s="225"/>
      <c r="AD365" s="225"/>
      <c r="AE365" s="225"/>
      <c r="AF365" s="225"/>
      <c r="AG365" s="225"/>
      <c r="AH365" s="225"/>
      <c r="AJ365" s="228"/>
      <c r="AL365" s="225"/>
      <c r="AM365" s="225"/>
      <c r="AN365" s="225"/>
      <c r="AP365" s="229"/>
      <c r="AQ365" s="229"/>
      <c r="AR365" s="229"/>
      <c r="AS365" s="229"/>
      <c r="AT365" s="229"/>
      <c r="AV365" s="228"/>
      <c r="AW365" s="229"/>
      <c r="AX365" s="229"/>
      <c r="AY365" s="229"/>
      <c r="AZ365" s="229"/>
      <c r="BA365" s="229"/>
      <c r="BB365" s="229"/>
      <c r="BC365" s="228"/>
      <c r="BD365" s="229"/>
      <c r="BE365" s="229"/>
      <c r="BF365" s="229"/>
      <c r="BG365" s="229"/>
      <c r="BH365" s="229"/>
      <c r="BJ365" s="229">
        <v>272300000</v>
      </c>
    </row>
    <row r="366" spans="1:62" s="222" customFormat="1">
      <c r="A366" s="326">
        <v>2020</v>
      </c>
      <c r="B366" s="326"/>
      <c r="C366" s="225" t="s">
        <v>407</v>
      </c>
      <c r="D366" s="225"/>
      <c r="E366" s="222">
        <v>3</v>
      </c>
      <c r="F366" s="225"/>
      <c r="G366" s="222">
        <f>23300000*E366</f>
        <v>69900000</v>
      </c>
      <c r="T366" s="225"/>
      <c r="U366" s="225"/>
      <c r="V366" s="225"/>
      <c r="W366" s="225"/>
      <c r="X366" s="225"/>
      <c r="Y366" s="225"/>
      <c r="Z366" s="225"/>
      <c r="AA366" s="225"/>
      <c r="AB366" s="225"/>
      <c r="AC366" s="225"/>
      <c r="AD366" s="225"/>
      <c r="AE366" s="225"/>
      <c r="AF366" s="225"/>
      <c r="AG366" s="225"/>
      <c r="AH366" s="225"/>
      <c r="AJ366" s="228"/>
      <c r="AL366" s="225"/>
      <c r="AM366" s="225"/>
      <c r="AN366" s="225"/>
      <c r="AP366" s="229"/>
      <c r="AQ366" s="229"/>
      <c r="AR366" s="229"/>
      <c r="AS366" s="229"/>
      <c r="AT366" s="229"/>
      <c r="AV366" s="228"/>
      <c r="AW366" s="229"/>
      <c r="AX366" s="229"/>
      <c r="AY366" s="229"/>
      <c r="AZ366" s="229"/>
      <c r="BA366" s="229"/>
      <c r="BB366" s="229"/>
      <c r="BC366" s="228"/>
      <c r="BD366" s="229"/>
      <c r="BE366" s="229"/>
      <c r="BF366" s="229"/>
      <c r="BG366" s="229"/>
      <c r="BH366" s="229"/>
      <c r="BJ366" s="229">
        <v>69900000</v>
      </c>
    </row>
    <row r="367" spans="1:62" s="222" customFormat="1">
      <c r="A367" s="326">
        <v>2021</v>
      </c>
      <c r="B367" s="326"/>
      <c r="C367" s="225" t="s">
        <v>269</v>
      </c>
      <c r="D367" s="225"/>
      <c r="E367" s="222">
        <v>1</v>
      </c>
      <c r="F367" s="225"/>
      <c r="G367" s="222">
        <v>222000000</v>
      </c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225"/>
      <c r="AF367" s="225"/>
      <c r="AG367" s="225"/>
      <c r="AH367" s="225"/>
      <c r="AJ367" s="228"/>
      <c r="AL367" s="225"/>
      <c r="AM367" s="225"/>
      <c r="AN367" s="225"/>
      <c r="AP367" s="229"/>
      <c r="AQ367" s="229"/>
      <c r="AR367" s="229"/>
      <c r="AS367" s="229"/>
      <c r="AT367" s="229"/>
      <c r="AV367" s="228"/>
      <c r="AW367" s="229"/>
      <c r="AX367" s="229"/>
      <c r="AY367" s="229"/>
      <c r="AZ367" s="229"/>
      <c r="BA367" s="229"/>
      <c r="BB367" s="229"/>
      <c r="BC367" s="228"/>
      <c r="BD367" s="229"/>
      <c r="BE367" s="229"/>
      <c r="BF367" s="229"/>
      <c r="BG367" s="229"/>
      <c r="BH367" s="229"/>
      <c r="BJ367" s="229">
        <v>222000000</v>
      </c>
    </row>
    <row r="368" spans="1:62" s="222" customFormat="1">
      <c r="A368" s="326">
        <v>2021</v>
      </c>
      <c r="B368" s="326"/>
      <c r="C368" s="225" t="s">
        <v>269</v>
      </c>
      <c r="D368" s="225"/>
      <c r="E368" s="222">
        <v>1</v>
      </c>
      <c r="F368" s="225"/>
      <c r="G368" s="222">
        <v>220000000</v>
      </c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  <c r="AD368" s="225"/>
      <c r="AE368" s="225"/>
      <c r="AF368" s="225"/>
      <c r="AG368" s="225"/>
      <c r="AH368" s="225"/>
      <c r="AJ368" s="228"/>
      <c r="AL368" s="225"/>
      <c r="AM368" s="225"/>
      <c r="AN368" s="225"/>
      <c r="AP368" s="229"/>
      <c r="AQ368" s="229"/>
      <c r="AR368" s="229"/>
      <c r="AS368" s="229"/>
      <c r="AT368" s="229"/>
      <c r="AV368" s="228"/>
      <c r="AW368" s="229"/>
      <c r="AX368" s="229"/>
      <c r="AY368" s="229"/>
      <c r="AZ368" s="229"/>
      <c r="BA368" s="229"/>
      <c r="BB368" s="229"/>
      <c r="BC368" s="228"/>
      <c r="BD368" s="229"/>
      <c r="BE368" s="229"/>
      <c r="BF368" s="229"/>
      <c r="BG368" s="229"/>
      <c r="BH368" s="229"/>
      <c r="BJ368" s="229">
        <v>220000000</v>
      </c>
    </row>
    <row r="369" spans="1:62" s="222" customFormat="1">
      <c r="A369" s="225"/>
      <c r="B369" s="225"/>
      <c r="C369" s="225"/>
      <c r="D369" s="225"/>
      <c r="F369" s="225"/>
      <c r="G369" s="218">
        <f>SUM(G356:G368)</f>
        <v>3926852000</v>
      </c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  <c r="AD369" s="225"/>
      <c r="AE369" s="225"/>
      <c r="AF369" s="225"/>
      <c r="AG369" s="225"/>
      <c r="AH369" s="225"/>
      <c r="AJ369" s="228"/>
      <c r="AL369" s="225"/>
      <c r="AM369" s="225"/>
      <c r="AN369" s="225"/>
      <c r="AP369" s="229"/>
      <c r="AQ369" s="229"/>
      <c r="AR369" s="229"/>
      <c r="AS369" s="229"/>
      <c r="AT369" s="229"/>
      <c r="AV369" s="228"/>
      <c r="AW369" s="229"/>
      <c r="AX369" s="229"/>
      <c r="AY369" s="229"/>
      <c r="AZ369" s="229"/>
      <c r="BA369" s="229"/>
      <c r="BB369" s="229"/>
      <c r="BC369" s="228"/>
      <c r="BD369" s="229"/>
      <c r="BE369" s="229"/>
      <c r="BF369" s="229"/>
      <c r="BG369" s="229"/>
      <c r="BH369" s="229"/>
      <c r="BJ369" s="229">
        <v>3926852000</v>
      </c>
    </row>
    <row r="370" spans="1:62" s="222" customFormat="1">
      <c r="A370" s="225"/>
      <c r="B370" s="225"/>
      <c r="C370" s="225"/>
      <c r="D370" s="225"/>
      <c r="F370" s="225"/>
      <c r="G370" s="222">
        <f>[32]AT_2022!F22-'AT_2022 Ok'!G369</f>
        <v>0</v>
      </c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  <c r="AG370" s="225"/>
      <c r="AH370" s="225"/>
      <c r="AJ370" s="228"/>
      <c r="AL370" s="225"/>
      <c r="AM370" s="225"/>
      <c r="AN370" s="225"/>
      <c r="AP370" s="229"/>
      <c r="AQ370" s="229"/>
      <c r="AR370" s="229"/>
      <c r="AS370" s="229"/>
      <c r="AT370" s="229"/>
      <c r="AV370" s="228"/>
      <c r="AW370" s="229"/>
      <c r="AX370" s="229"/>
      <c r="AY370" s="229"/>
      <c r="AZ370" s="229"/>
      <c r="BA370" s="229"/>
      <c r="BB370" s="229"/>
      <c r="BC370" s="228"/>
      <c r="BD370" s="229"/>
      <c r="BE370" s="229"/>
      <c r="BF370" s="229"/>
      <c r="BG370" s="229"/>
      <c r="BH370" s="229"/>
      <c r="BJ370" s="229">
        <v>0</v>
      </c>
    </row>
    <row r="672" ht="13.5" customHeight="1"/>
    <row r="1104" ht="14.25" customHeight="1"/>
    <row r="1345" ht="5.25" customHeight="1"/>
  </sheetData>
  <mergeCells count="35">
    <mergeCell ref="AP3:AT3"/>
    <mergeCell ref="AW3:BA3"/>
    <mergeCell ref="O6:O7"/>
    <mergeCell ref="A344:F344"/>
    <mergeCell ref="BD3:BH3"/>
    <mergeCell ref="A5:B7"/>
    <mergeCell ref="C5:C7"/>
    <mergeCell ref="E5:F7"/>
    <mergeCell ref="G5:J5"/>
    <mergeCell ref="K5:O5"/>
    <mergeCell ref="G6:G7"/>
    <mergeCell ref="H6:H7"/>
    <mergeCell ref="I6:I7"/>
    <mergeCell ref="J6:J7"/>
    <mergeCell ref="R3:U3"/>
    <mergeCell ref="V3:Y3"/>
    <mergeCell ref="Z3:AC3"/>
    <mergeCell ref="AD3:AH3"/>
    <mergeCell ref="A361:B361"/>
    <mergeCell ref="K6:K7"/>
    <mergeCell ref="L6:L7"/>
    <mergeCell ref="M6:M7"/>
    <mergeCell ref="N6:N7"/>
    <mergeCell ref="A356:B356"/>
    <mergeCell ref="A357:B357"/>
    <mergeCell ref="A358:B358"/>
    <mergeCell ref="A359:B359"/>
    <mergeCell ref="A360:B360"/>
    <mergeCell ref="A368:B368"/>
    <mergeCell ref="A362:B362"/>
    <mergeCell ref="A363:B363"/>
    <mergeCell ref="A364:B364"/>
    <mergeCell ref="A365:B365"/>
    <mergeCell ref="A366:B366"/>
    <mergeCell ref="A367:B367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5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25C-4F75-422A-958B-A5BFFDB9EFD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Perhitungan CIT</vt:lpstr>
      <vt:lpstr>1771-II</vt:lpstr>
      <vt:lpstr>8A-6</vt:lpstr>
      <vt:lpstr>Dafnom</vt:lpstr>
      <vt:lpstr>AT_2022 Ok</vt:lpstr>
      <vt:lpstr>Sheet3</vt:lpstr>
      <vt:lpstr>'1771-II'!Print_Area</vt:lpstr>
      <vt:lpstr>'AT_2022 Ok'!Print_Area</vt:lpstr>
      <vt:lpstr>'Perhitungan CIT'!Print_Area</vt:lpstr>
      <vt:lpstr>'AT_2022 Ok'!Print_Titles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mulia</dc:creator>
  <cp:lastModifiedBy>Brian Pramudita</cp:lastModifiedBy>
  <dcterms:created xsi:type="dcterms:W3CDTF">2023-07-25T03:28:29Z</dcterms:created>
  <dcterms:modified xsi:type="dcterms:W3CDTF">2023-07-29T09:57:01Z</dcterms:modified>
</cp:coreProperties>
</file>