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20" windowWidth="15240" windowHeight="8025" firstSheet="3" activeTab="3"/>
  </bookViews>
  <sheets>
    <sheet name="CLIENTES" sheetId="1" r:id="rId1"/>
    <sheet name="PRODUCTOS" sheetId="2" r:id="rId2"/>
    <sheet name="VENDEDORES" sheetId="3" r:id="rId3"/>
    <sheet name="FORMATO DE FACTURA" sheetId="4" r:id="rId4"/>
    <sheet name="Tabla dinamica" sheetId="9" r:id="rId5"/>
    <sheet name="Ventas" sheetId="7" r:id="rId6"/>
    <sheet name="Informes" sheetId="8" r:id="rId7"/>
  </sheets>
  <definedNames>
    <definedName name="baseclientes">CLIENTES!$A$1:$F$11</definedName>
    <definedName name="BDVENDEDORES">VENDEDORES!$A$1:$D$11</definedName>
    <definedName name="BORRAR">VENDEDORES!$A$2:$D$11</definedName>
    <definedName name="CODCEDULA">Ventas!$A$2:$A$31</definedName>
    <definedName name="CODPRODUCTOS">PRODUCTOS!$A$1:$C$11</definedName>
    <definedName name="DATOSCLIENTES">CLIENTES!$A$2:$F$11</definedName>
    <definedName name="DATOSPRODUCTOS">PRODUCTOS!$A$2:$C$11</definedName>
    <definedName name="DATOSVENDEDORES">VENDEDORES!$A$2:$D$11</definedName>
    <definedName name="MESESTRIMESTRES">Ventas!$E$2:$E$31</definedName>
    <definedName name="VENTAS">Ventas!$D$2:$D$31</definedName>
  </definedNames>
  <calcPr calcId="144525"/>
  <pivotCaches>
    <pivotCache cacheId="4" r:id="rId8"/>
  </pivotCaches>
</workbook>
</file>

<file path=xl/calcChain.xml><?xml version="1.0" encoding="utf-8"?>
<calcChain xmlns="http://schemas.openxmlformats.org/spreadsheetml/2006/main">
  <c r="D21" i="8" l="1"/>
  <c r="D15" i="8" l="1"/>
  <c r="D16" i="8"/>
  <c r="D17" i="8"/>
  <c r="D18" i="8"/>
  <c r="D19" i="8"/>
  <c r="D20" i="8"/>
  <c r="D22" i="8"/>
  <c r="D23" i="8"/>
  <c r="D14" i="8"/>
  <c r="C15" i="8"/>
  <c r="C16" i="8"/>
  <c r="C17" i="8"/>
  <c r="C18" i="8"/>
  <c r="C19" i="8"/>
  <c r="C20" i="8"/>
  <c r="C21" i="8"/>
  <c r="C22" i="8"/>
  <c r="C23" i="8"/>
  <c r="C14" i="8"/>
  <c r="B5" i="8"/>
  <c r="B6" i="8"/>
  <c r="B4" i="8"/>
  <c r="B7" i="8" s="1"/>
  <c r="D33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2" i="7"/>
  <c r="D24" i="8" l="1"/>
  <c r="D26" i="4" l="1"/>
  <c r="D16" i="4"/>
  <c r="D7" i="4"/>
  <c r="D8" i="4"/>
  <c r="D9" i="4"/>
  <c r="D10" i="4"/>
  <c r="D11" i="4"/>
  <c r="D12" i="4"/>
  <c r="D13" i="4"/>
  <c r="D14" i="4"/>
  <c r="D15" i="4"/>
  <c r="D17" i="4"/>
  <c r="D18" i="4"/>
  <c r="D19" i="4"/>
  <c r="D20" i="4"/>
  <c r="D21" i="4"/>
  <c r="D22" i="4"/>
  <c r="D23" i="4"/>
  <c r="D24" i="4"/>
  <c r="D25" i="4"/>
  <c r="D27" i="4"/>
  <c r="D6" i="4"/>
  <c r="H6" i="4"/>
  <c r="J6" i="4" s="1"/>
  <c r="H7" i="4"/>
  <c r="J7" i="4" s="1"/>
  <c r="H8" i="4"/>
  <c r="H9" i="4"/>
  <c r="J9" i="4" s="1"/>
  <c r="H10" i="4"/>
  <c r="H11" i="4"/>
  <c r="J11" i="4" s="1"/>
  <c r="H12" i="4"/>
  <c r="H13" i="4"/>
  <c r="J13" i="4" s="1"/>
  <c r="H14" i="4"/>
  <c r="H15" i="4"/>
  <c r="J15" i="4" s="1"/>
  <c r="H16" i="4"/>
  <c r="H17" i="4"/>
  <c r="J17" i="4" s="1"/>
  <c r="H18" i="4"/>
  <c r="H19" i="4"/>
  <c r="J19" i="4" s="1"/>
  <c r="H20" i="4"/>
  <c r="H21" i="4"/>
  <c r="J21" i="4" s="1"/>
  <c r="H22" i="4"/>
  <c r="H23" i="4"/>
  <c r="J23" i="4" s="1"/>
  <c r="H24" i="4"/>
  <c r="H25" i="4"/>
  <c r="J25" i="4" s="1"/>
  <c r="H26" i="4"/>
  <c r="J26" i="4" s="1"/>
  <c r="H27" i="4"/>
  <c r="J27" i="4" s="1"/>
  <c r="H3" i="4"/>
  <c r="G3" i="4"/>
  <c r="F3" i="4"/>
  <c r="E3" i="4"/>
  <c r="C3" i="4"/>
  <c r="C2" i="4"/>
  <c r="D1" i="4"/>
  <c r="J24" i="4"/>
  <c r="J22" i="4"/>
  <c r="J20" i="4"/>
  <c r="J18" i="4"/>
  <c r="J16" i="4"/>
  <c r="J14" i="4"/>
  <c r="J12" i="4"/>
  <c r="J10" i="4"/>
  <c r="J8" i="4"/>
  <c r="J28" i="4" l="1"/>
  <c r="J29" i="4" l="1"/>
  <c r="J30" i="4"/>
  <c r="J31" i="4" l="1"/>
  <c r="A28" i="4"/>
</calcChain>
</file>

<file path=xl/sharedStrings.xml><?xml version="1.0" encoding="utf-8"?>
<sst xmlns="http://schemas.openxmlformats.org/spreadsheetml/2006/main" count="171" uniqueCount="119">
  <si>
    <t>CEDULA</t>
  </si>
  <si>
    <t>NOMBRE</t>
  </si>
  <si>
    <t>APELLIDO</t>
  </si>
  <si>
    <t>TELEFONO</t>
  </si>
  <si>
    <t>DIRECCION</t>
  </si>
  <si>
    <t>E-MAIL</t>
  </si>
  <si>
    <t>NOMBRE DEL PRODUCTO</t>
  </si>
  <si>
    <t>VALOR UNITARIO</t>
  </si>
  <si>
    <t>VENTAS</t>
  </si>
  <si>
    <t>APELLIDOS</t>
  </si>
  <si>
    <t>CLIENTE</t>
  </si>
  <si>
    <t>Cotizacion n</t>
  </si>
  <si>
    <t>E-mail</t>
  </si>
  <si>
    <t>Deacuerdo con su amable solicitud de cotizacion nos permitimos presentarles a su consideracion nuestros siguientes productos de alta calidad.</t>
  </si>
  <si>
    <t>Item</t>
  </si>
  <si>
    <t>Cod. Producto</t>
  </si>
  <si>
    <t>Cant.</t>
  </si>
  <si>
    <t>Descripcion</t>
  </si>
  <si>
    <t>Valor Unitario</t>
  </si>
  <si>
    <t>Valor Total</t>
  </si>
  <si>
    <t>Sub Total</t>
  </si>
  <si>
    <t>Total Cotizacion</t>
  </si>
  <si>
    <t>Tiempo de Entrega: De inmediato</t>
  </si>
  <si>
    <t>Forma de Pago:</t>
  </si>
  <si>
    <t>miguel</t>
  </si>
  <si>
    <t>rubiano</t>
  </si>
  <si>
    <t>calle 43 n 65 - 87</t>
  </si>
  <si>
    <t>miguelrubiano@gmail.com</t>
  </si>
  <si>
    <t>gabriel</t>
  </si>
  <si>
    <t>tellez</t>
  </si>
  <si>
    <t>gabrieltellez@gmail.com</t>
  </si>
  <si>
    <t>rafael</t>
  </si>
  <si>
    <t>ortega</t>
  </si>
  <si>
    <t>carrera 65 n 12 87 sur</t>
  </si>
  <si>
    <t>rafaelortega@hotmail.com</t>
  </si>
  <si>
    <t xml:space="preserve">uriel </t>
  </si>
  <si>
    <t>bello</t>
  </si>
  <si>
    <t>calle 90 sur 43 -  54</t>
  </si>
  <si>
    <t>calle 23 n 54 - 33</t>
  </si>
  <si>
    <t>urielbello@hotmail.com</t>
  </si>
  <si>
    <t>rangel</t>
  </si>
  <si>
    <t>ulises</t>
  </si>
  <si>
    <t>calle56 n 6 - 67</t>
  </si>
  <si>
    <t>ulisesrangel@hotmail.com</t>
  </si>
  <si>
    <t>enrique</t>
  </si>
  <si>
    <t>cienfuegos</t>
  </si>
  <si>
    <t>carrera 35 n 76 - 54 sur</t>
  </si>
  <si>
    <t>enriquecienfuegos@hotmail.com</t>
  </si>
  <si>
    <t>teresa</t>
  </si>
  <si>
    <t>cisneros</t>
  </si>
  <si>
    <t xml:space="preserve">calle 39 n 70 - 65 </t>
  </si>
  <si>
    <t>teresacisneros@hotmail.com</t>
  </si>
  <si>
    <t>pablo</t>
  </si>
  <si>
    <t>carrascal</t>
  </si>
  <si>
    <t xml:space="preserve">transv 22 n 65 - 65 </t>
  </si>
  <si>
    <t>pablocarrascal@yahoo.com</t>
  </si>
  <si>
    <t>hugo</t>
  </si>
  <si>
    <t>chavez</t>
  </si>
  <si>
    <t xml:space="preserve">avenida 34 n 12 - 1 </t>
  </si>
  <si>
    <t>hugochavez@gmail.com</t>
  </si>
  <si>
    <t>esmeralda</t>
  </si>
  <si>
    <t>triana</t>
  </si>
  <si>
    <t xml:space="preserve">calle 26 sur n 8 - 12 </t>
  </si>
  <si>
    <t>esmeraldatriana@gmail.com</t>
  </si>
  <si>
    <t>leche normal 1 litros</t>
  </si>
  <si>
    <t>leche deslactosada 1 litro</t>
  </si>
  <si>
    <t>kumis 1 litro</t>
  </si>
  <si>
    <t>queso campesino 1 libra</t>
  </si>
  <si>
    <t>queso doble crema 1 libra</t>
  </si>
  <si>
    <t>cuajada 1 libra</t>
  </si>
  <si>
    <t>queso parmesano 1 libra</t>
  </si>
  <si>
    <t>leche de cabra 1 litros</t>
  </si>
  <si>
    <t>CÓDIGO</t>
  </si>
  <si>
    <t xml:space="preserve">mantequilla 1 libra </t>
  </si>
  <si>
    <t>suero 1 libra</t>
  </si>
  <si>
    <t>RAUL</t>
  </si>
  <si>
    <t>ERNESTO</t>
  </si>
  <si>
    <t>GLORIA</t>
  </si>
  <si>
    <t>BENEDICTO</t>
  </si>
  <si>
    <t>ANDREA</t>
  </si>
  <si>
    <t>CARMEN</t>
  </si>
  <si>
    <t>CRISTINA</t>
  </si>
  <si>
    <t>IGOR</t>
  </si>
  <si>
    <t>FREDDY</t>
  </si>
  <si>
    <t>GUTIERREZ</t>
  </si>
  <si>
    <t>ARRIAGA</t>
  </si>
  <si>
    <t>ELBER</t>
  </si>
  <si>
    <t>GALARGA</t>
  </si>
  <si>
    <t>URRUTIA</t>
  </si>
  <si>
    <t>CIFUENTES</t>
  </si>
  <si>
    <t>DIMATE</t>
  </si>
  <si>
    <t>VIZCAYA</t>
  </si>
  <si>
    <t>ANGARITA</t>
  </si>
  <si>
    <t>BRITO</t>
  </si>
  <si>
    <t>LARA</t>
  </si>
  <si>
    <t>Condiciones Comerciales:</t>
  </si>
  <si>
    <t>Valor iva 16 %</t>
  </si>
  <si>
    <t>Descuentos 5%</t>
  </si>
  <si>
    <t>MESES</t>
  </si>
  <si>
    <t>Octubre</t>
  </si>
  <si>
    <t>Noviembre</t>
  </si>
  <si>
    <t xml:space="preserve">Diciembre </t>
  </si>
  <si>
    <t>TOTAL VENTAS</t>
  </si>
  <si>
    <t>Informes</t>
  </si>
  <si>
    <t>Resumen de Ventas</t>
  </si>
  <si>
    <t xml:space="preserve">Mes </t>
  </si>
  <si>
    <t>Total Ventas</t>
  </si>
  <si>
    <t>TOTAL</t>
  </si>
  <si>
    <t xml:space="preserve">Se coloca texto necesario para explicarel informe trimestral </t>
  </si>
  <si>
    <t>VENTA TRIMESTRE POR VENDEDOR</t>
  </si>
  <si>
    <t>N° VENDED</t>
  </si>
  <si>
    <t>CODIGO</t>
  </si>
  <si>
    <t>NOMBRE VENDEDOR</t>
  </si>
  <si>
    <t>VALOR EN VENTAS</t>
  </si>
  <si>
    <t>En el trimestre el vendedor que mas ventas realizo:</t>
  </si>
  <si>
    <t>Etiquetas de fila</t>
  </si>
  <si>
    <t>Total general</t>
  </si>
  <si>
    <t>Suma de VENTAS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</si>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</sst>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&quot;$&quot;\ 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trike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2" fillId="0" borderId="4" xfId="1" applyBorder="1"/>
    <xf numFmtId="0" fontId="0" fillId="0" borderId="5" xfId="0" applyBorder="1"/>
    <xf numFmtId="0" fontId="2" fillId="0" borderId="6" xfId="1" applyBorder="1"/>
    <xf numFmtId="0" fontId="0" fillId="0" borderId="7" xfId="0" applyBorder="1"/>
    <xf numFmtId="0" fontId="0" fillId="0" borderId="8" xfId="0" applyBorder="1"/>
    <xf numFmtId="0" fontId="2" fillId="0" borderId="9" xfId="1" applyBorder="1"/>
    <xf numFmtId="164" fontId="1" fillId="0" borderId="6" xfId="2" applyNumberFormat="1" applyFont="1" applyBorder="1"/>
    <xf numFmtId="164" fontId="1" fillId="0" borderId="9" xfId="2" applyNumberFormat="1" applyFont="1" applyBorder="1"/>
    <xf numFmtId="164" fontId="1" fillId="0" borderId="4" xfId="2" applyNumberFormat="1" applyFont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" xfId="0" applyFont="1" applyBorder="1"/>
    <xf numFmtId="164" fontId="0" fillId="0" borderId="1" xfId="2" applyNumberFormat="1" applyFont="1" applyBorder="1" applyAlignment="1">
      <alignment horizontal="right" vertical="center"/>
    </xf>
    <xf numFmtId="1" fontId="4" fillId="0" borderId="1" xfId="0" applyNumberFormat="1" applyFont="1" applyBorder="1"/>
    <xf numFmtId="0" fontId="4" fillId="0" borderId="1" xfId="0" applyFont="1" applyBorder="1"/>
    <xf numFmtId="164" fontId="4" fillId="0" borderId="1" xfId="2" applyNumberFormat="1" applyFont="1" applyBorder="1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1" fontId="0" fillId="0" borderId="3" xfId="0" applyNumberForma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0" xfId="0" applyNumberFormat="1"/>
    <xf numFmtId="1" fontId="0" fillId="0" borderId="11" xfId="0" applyNumberFormat="1" applyBorder="1" applyAlignment="1">
      <alignment horizontal="center" vertical="center"/>
    </xf>
    <xf numFmtId="164" fontId="0" fillId="0" borderId="0" xfId="0" applyNumberFormat="1"/>
    <xf numFmtId="1" fontId="0" fillId="0" borderId="2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1" fillId="0" borderId="1" xfId="2" applyNumberFormat="1" applyFont="1" applyBorder="1"/>
    <xf numFmtId="0" fontId="0" fillId="0" borderId="1" xfId="0" applyFont="1" applyBorder="1"/>
    <xf numFmtId="164" fontId="1" fillId="0" borderId="2" xfId="2" applyNumberFormat="1" applyFont="1" applyBorder="1"/>
    <xf numFmtId="0" fontId="0" fillId="0" borderId="2" xfId="0" applyFont="1" applyBorder="1"/>
    <xf numFmtId="0" fontId="0" fillId="0" borderId="16" xfId="0" applyBorder="1"/>
    <xf numFmtId="1" fontId="0" fillId="0" borderId="1" xfId="0" applyNumberFormat="1" applyBorder="1"/>
    <xf numFmtId="1" fontId="0" fillId="0" borderId="2" xfId="0" applyNumberFormat="1" applyBorder="1"/>
    <xf numFmtId="0" fontId="0" fillId="2" borderId="11" xfId="0" applyFill="1" applyBorder="1" applyAlignment="1">
      <alignment horizontal="center" vertical="center" shrinkToFit="1"/>
    </xf>
    <xf numFmtId="0" fontId="5" fillId="0" borderId="2" xfId="0" applyFont="1" applyBorder="1"/>
    <xf numFmtId="165" fontId="5" fillId="0" borderId="2" xfId="0" applyNumberFormat="1" applyFont="1" applyBorder="1" applyAlignment="1">
      <alignment horizontal="right" vertical="center"/>
    </xf>
    <xf numFmtId="0" fontId="5" fillId="0" borderId="1" xfId="0" applyFont="1" applyBorder="1"/>
    <xf numFmtId="165" fontId="5" fillId="0" borderId="1" xfId="0" applyNumberFormat="1" applyFont="1" applyBorder="1" applyAlignment="1">
      <alignment horizontal="right" vertical="center"/>
    </xf>
    <xf numFmtId="165" fontId="6" fillId="0" borderId="1" xfId="0" applyNumberFormat="1" applyFont="1" applyBorder="1"/>
    <xf numFmtId="164" fontId="5" fillId="0" borderId="2" xfId="2" applyNumberFormat="1" applyFont="1" applyBorder="1"/>
    <xf numFmtId="164" fontId="5" fillId="0" borderId="1" xfId="2" applyNumberFormat="1" applyFont="1" applyBorder="1"/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164" fontId="0" fillId="0" borderId="1" xfId="2" applyNumberFormat="1" applyFont="1" applyBorder="1"/>
    <xf numFmtId="164" fontId="0" fillId="0" borderId="17" xfId="2" applyNumberFormat="1" applyFont="1" applyBorder="1" applyAlignment="1">
      <alignment horizontal="right" vertical="center"/>
    </xf>
    <xf numFmtId="164" fontId="0" fillId="0" borderId="2" xfId="2" applyNumberFormat="1" applyFont="1" applyBorder="1" applyAlignment="1">
      <alignment horizontal="right" vertical="center"/>
    </xf>
    <xf numFmtId="0" fontId="4" fillId="0" borderId="1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64" fontId="4" fillId="0" borderId="15" xfId="2" applyNumberFormat="1" applyFont="1" applyBorder="1" applyAlignment="1">
      <alignment horizontal="center" vertical="center"/>
    </xf>
    <xf numFmtId="164" fontId="4" fillId="0" borderId="16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4" xfId="0" applyFill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7" fillId="0" borderId="1" xfId="0" applyNumberFormat="1" applyFont="1" applyBorder="1"/>
  </cellXfs>
  <cellStyles count="3">
    <cellStyle name="Hipervínculo" xfId="1" builtinId="8"/>
    <cellStyle name="Moneda" xfId="2" builtinId="4"/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cat>
            <c:strRef>
              <c:f>Informes!$A$4:$A$6</c:f>
              <c:strCache>
                <c:ptCount val="3"/>
                <c:pt idx="0">
                  <c:v>Octubre</c:v>
                </c:pt>
                <c:pt idx="1">
                  <c:v>Noviembre</c:v>
                </c:pt>
                <c:pt idx="2">
                  <c:v>Diciembre </c:v>
                </c:pt>
              </c:strCache>
            </c:strRef>
          </c:cat>
          <c:val>
            <c:numRef>
              <c:f>Informes!$B$4:$B$6</c:f>
              <c:numCache>
                <c:formatCode>_("$"\ * #,##0_);_("$"\ * \(#,##0\);_("$"\ * "-"??_);_(@_)</c:formatCode>
                <c:ptCount val="3"/>
                <c:pt idx="0">
                  <c:v>24600000</c:v>
                </c:pt>
                <c:pt idx="1">
                  <c:v>17600000</c:v>
                </c:pt>
                <c:pt idx="2">
                  <c:v>24200000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69865216"/>
        <c:axId val="169866752"/>
        <c:axId val="169951232"/>
      </c:bar3DChart>
      <c:catAx>
        <c:axId val="16986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866752"/>
        <c:crosses val="autoZero"/>
        <c:auto val="1"/>
        <c:lblAlgn val="ctr"/>
        <c:lblOffset val="100"/>
        <c:noMultiLvlLbl val="0"/>
      </c:catAx>
      <c:valAx>
        <c:axId val="169866752"/>
        <c:scaling>
          <c:orientation val="minMax"/>
        </c:scaling>
        <c:delete val="0"/>
        <c:axPos val="l"/>
        <c:majorGridlines/>
        <c:numFmt formatCode="_(&quot;$&quot;\ * #,##0_);_(&quot;$&quot;\ * \(#,##0\);_(&quot;$&quot;\ * &quot;-&quot;??_);_(@_)" sourceLinked="1"/>
        <c:majorTickMark val="none"/>
        <c:minorTickMark val="none"/>
        <c:tickLblPos val="nextTo"/>
        <c:crossAx val="169865216"/>
        <c:crosses val="autoZero"/>
        <c:crossBetween val="between"/>
      </c:valAx>
      <c:serAx>
        <c:axId val="16995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86675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22413</xdr:rowOff>
    </xdr:from>
    <xdr:to>
      <xdr:col>8</xdr:col>
      <xdr:colOff>11205</xdr:colOff>
      <xdr:row>3</xdr:row>
      <xdr:rowOff>11207</xdr:rowOff>
    </xdr:to>
    <xdr:sp macro="" textlink="">
      <xdr:nvSpPr>
        <xdr:cNvPr id="2" name="1 Rectángulo redondeado"/>
        <xdr:cNvSpPr/>
      </xdr:nvSpPr>
      <xdr:spPr>
        <a:xfrm>
          <a:off x="0" y="22413"/>
          <a:ext cx="7485529" cy="560294"/>
        </a:xfrm>
        <a:prstGeom prst="roundRect">
          <a:avLst/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  <xdr:twoCellAnchor editAs="oneCell">
    <xdr:from>
      <xdr:col>9</xdr:col>
      <xdr:colOff>17187</xdr:colOff>
      <xdr:row>0</xdr:row>
      <xdr:rowOff>13607</xdr:rowOff>
    </xdr:from>
    <xdr:to>
      <xdr:col>10</xdr:col>
      <xdr:colOff>27212</xdr:colOff>
      <xdr:row>3</xdr:row>
      <xdr:rowOff>54427</xdr:rowOff>
    </xdr:to>
    <xdr:pic>
      <xdr:nvPicPr>
        <xdr:cNvPr id="1026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2294" y="13607"/>
          <a:ext cx="1098597" cy="802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1</xdr:row>
      <xdr:rowOff>19050</xdr:rowOff>
    </xdr:from>
    <xdr:to>
      <xdr:col>3</xdr:col>
      <xdr:colOff>1019175</xdr:colOff>
      <xdr:row>9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RIEGA" refreshedDate="42288.775375810183" createdVersion="4" refreshedVersion="4" minRefreshableVersion="3" recordCount="30">
  <cacheSource type="worksheet">
    <worksheetSource ref="A1:E31" sheet="Ventas"/>
  </cacheSource>
  <cacheFields count="5">
    <cacheField name="CEDULA" numFmtId="1">
      <sharedItems containsSemiMixedTypes="0" containsString="0" containsNumber="1" containsInteger="1" minValue="478762125" maxValue="67888989998"/>
    </cacheField>
    <cacheField name="NOMBRE" numFmtId="0">
      <sharedItems count="10">
        <s v="RAUL"/>
        <s v="ERNESTO"/>
        <s v="GLORIA"/>
        <s v="BENEDICTO"/>
        <s v="ANDREA"/>
        <s v="ELBER"/>
        <s v="CARMEN"/>
        <s v="CRISTINA"/>
        <s v="IGOR"/>
        <s v="FREDDY"/>
      </sharedItems>
    </cacheField>
    <cacheField name="APELLIDO" numFmtId="0">
      <sharedItems count="10">
        <s v="GUTIERREZ"/>
        <s v="ARRIAGA"/>
        <s v="URRUTIA"/>
        <s v="CIFUENTES"/>
        <s v="DIMATE"/>
        <s v="GALARGA"/>
        <s v="VIZCAYA"/>
        <s v="ANGARITA"/>
        <s v="BRITO"/>
        <s v="LARA"/>
      </sharedItems>
    </cacheField>
    <cacheField name="VENTAS" numFmtId="164">
      <sharedItems containsSemiMixedTypes="0" containsString="0" containsNumber="1" containsInteger="1" minValue="300000" maxValue="5000000"/>
    </cacheField>
    <cacheField name="MESES" numFmtId="0">
      <sharedItems count="3">
        <s v="Octubre"/>
        <s v="Noviembre"/>
        <s v="Diciembre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62736288787"/>
    <x v="0"/>
    <x v="0"/>
    <n v="2000000"/>
    <x v="0"/>
  </r>
  <r>
    <n v="67888989998"/>
    <x v="1"/>
    <x v="1"/>
    <n v="1000000"/>
    <x v="0"/>
  </r>
  <r>
    <n v="32346677890"/>
    <x v="2"/>
    <x v="2"/>
    <n v="3000000"/>
    <x v="0"/>
  </r>
  <r>
    <n v="3426775400"/>
    <x v="3"/>
    <x v="3"/>
    <n v="5000000"/>
    <x v="0"/>
  </r>
  <r>
    <n v="8765545347"/>
    <x v="4"/>
    <x v="4"/>
    <n v="1500000"/>
    <x v="0"/>
  </r>
  <r>
    <n v="876543456"/>
    <x v="5"/>
    <x v="5"/>
    <n v="2000000"/>
    <x v="0"/>
  </r>
  <r>
    <n v="478762125"/>
    <x v="6"/>
    <x v="6"/>
    <n v="2500000"/>
    <x v="0"/>
  </r>
  <r>
    <n v="6578900776"/>
    <x v="7"/>
    <x v="7"/>
    <n v="1000000"/>
    <x v="0"/>
  </r>
  <r>
    <n v="654344322"/>
    <x v="8"/>
    <x v="8"/>
    <n v="4000000"/>
    <x v="0"/>
  </r>
  <r>
    <n v="34679076543"/>
    <x v="9"/>
    <x v="9"/>
    <n v="2600000"/>
    <x v="0"/>
  </r>
  <r>
    <n v="62736288787"/>
    <x v="0"/>
    <x v="0"/>
    <n v="1300000"/>
    <x v="1"/>
  </r>
  <r>
    <n v="67888989998"/>
    <x v="1"/>
    <x v="1"/>
    <n v="300000"/>
    <x v="1"/>
  </r>
  <r>
    <n v="32346677890"/>
    <x v="2"/>
    <x v="2"/>
    <n v="2300000"/>
    <x v="1"/>
  </r>
  <r>
    <n v="3426775400"/>
    <x v="3"/>
    <x v="3"/>
    <n v="4300000"/>
    <x v="1"/>
  </r>
  <r>
    <n v="8765545347"/>
    <x v="4"/>
    <x v="4"/>
    <n v="800000"/>
    <x v="1"/>
  </r>
  <r>
    <n v="876543456"/>
    <x v="5"/>
    <x v="5"/>
    <n v="1300000"/>
    <x v="1"/>
  </r>
  <r>
    <n v="478762125"/>
    <x v="6"/>
    <x v="6"/>
    <n v="1800000"/>
    <x v="1"/>
  </r>
  <r>
    <n v="6578900776"/>
    <x v="7"/>
    <x v="7"/>
    <n v="300000"/>
    <x v="1"/>
  </r>
  <r>
    <n v="654344322"/>
    <x v="8"/>
    <x v="8"/>
    <n v="3300000"/>
    <x v="1"/>
  </r>
  <r>
    <n v="34679076543"/>
    <x v="9"/>
    <x v="9"/>
    <n v="1900000"/>
    <x v="1"/>
  </r>
  <r>
    <n v="62736288787"/>
    <x v="0"/>
    <x v="0"/>
    <n v="2000000"/>
    <x v="2"/>
  </r>
  <r>
    <n v="67888989998"/>
    <x v="1"/>
    <x v="1"/>
    <n v="1000000"/>
    <x v="2"/>
  </r>
  <r>
    <n v="32346677890"/>
    <x v="2"/>
    <x v="2"/>
    <n v="3000000"/>
    <x v="2"/>
  </r>
  <r>
    <n v="3426775400"/>
    <x v="3"/>
    <x v="3"/>
    <n v="5000000"/>
    <x v="2"/>
  </r>
  <r>
    <n v="8765545347"/>
    <x v="4"/>
    <x v="4"/>
    <n v="1500000"/>
    <x v="2"/>
  </r>
  <r>
    <n v="876543456"/>
    <x v="5"/>
    <x v="5"/>
    <n v="2000000"/>
    <x v="2"/>
  </r>
  <r>
    <n v="478762125"/>
    <x v="6"/>
    <x v="6"/>
    <n v="2500000"/>
    <x v="2"/>
  </r>
  <r>
    <n v="6578900776"/>
    <x v="7"/>
    <x v="7"/>
    <n v="600000"/>
    <x v="2"/>
  </r>
  <r>
    <n v="654344322"/>
    <x v="8"/>
    <x v="8"/>
    <n v="4000000"/>
    <x v="2"/>
  </r>
  <r>
    <n v="34679076543"/>
    <x v="9"/>
    <x v="9"/>
    <n v="26000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E15" firstHeaderRow="1" firstDataRow="2" firstDataCol="1"/>
  <pivotFields count="5">
    <pivotField numFmtId="1" showAll="0"/>
    <pivotField axis="axisRow" showAll="0">
      <items count="11">
        <item x="4"/>
        <item x="3"/>
        <item x="6"/>
        <item x="7"/>
        <item x="5"/>
        <item x="1"/>
        <item x="9"/>
        <item x="2"/>
        <item x="8"/>
        <item x="0"/>
        <item t="default"/>
      </items>
    </pivotField>
    <pivotField showAll="0">
      <items count="11">
        <item x="7"/>
        <item x="1"/>
        <item x="8"/>
        <item x="3"/>
        <item x="4"/>
        <item x="5"/>
        <item x="0"/>
        <item x="9"/>
        <item x="2"/>
        <item x="6"/>
        <item t="default"/>
      </items>
    </pivotField>
    <pivotField dataField="1" numFmtId="164" showAll="0"/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a de VENTAS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blocarrascal@yahoo.com" TargetMode="External"/><Relationship Id="rId3" Type="http://schemas.openxmlformats.org/officeDocument/2006/relationships/hyperlink" Target="mailto:rafaelortega@hotmail.com" TargetMode="External"/><Relationship Id="rId7" Type="http://schemas.openxmlformats.org/officeDocument/2006/relationships/hyperlink" Target="mailto:teresacisneros@hotmail.com" TargetMode="External"/><Relationship Id="rId2" Type="http://schemas.openxmlformats.org/officeDocument/2006/relationships/hyperlink" Target="mailto:gabrieltellez@gmail.com" TargetMode="External"/><Relationship Id="rId1" Type="http://schemas.openxmlformats.org/officeDocument/2006/relationships/hyperlink" Target="mailto:miguelrubiano@gmail.com" TargetMode="External"/><Relationship Id="rId6" Type="http://schemas.openxmlformats.org/officeDocument/2006/relationships/hyperlink" Target="mailto:enriquecienfuegos@hot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ulisesrangel@hotmail.com" TargetMode="External"/><Relationship Id="rId10" Type="http://schemas.openxmlformats.org/officeDocument/2006/relationships/hyperlink" Target="mailto:esmeraldatriana@gmail.com" TargetMode="External"/><Relationship Id="rId4" Type="http://schemas.openxmlformats.org/officeDocument/2006/relationships/hyperlink" Target="mailto:urielbello@hotmail.com" TargetMode="External"/><Relationship Id="rId9" Type="http://schemas.openxmlformats.org/officeDocument/2006/relationships/hyperlink" Target="mailto:hugochavez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G11"/>
  <sheetViews>
    <sheetView workbookViewId="0">
      <selection activeCell="C26" sqref="C26"/>
    </sheetView>
  </sheetViews>
  <sheetFormatPr baseColWidth="10" defaultRowHeight="15" x14ac:dyDescent="0.25"/>
  <cols>
    <col min="1" max="1" width="12" bestFit="1" customWidth="1"/>
    <col min="5" max="5" width="21.28515625" customWidth="1"/>
    <col min="6" max="6" width="31.140625" bestFit="1" customWidth="1"/>
  </cols>
  <sheetData>
    <row r="1" spans="1:7" ht="15.75" thickBot="1" x14ac:dyDescent="0.3">
      <c r="A1" s="21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2" t="s">
        <v>5</v>
      </c>
      <c r="G1" s="3"/>
    </row>
    <row r="2" spans="1:7" x14ac:dyDescent="0.25">
      <c r="A2" s="4">
        <v>54345775</v>
      </c>
      <c r="B2" s="2" t="s">
        <v>24</v>
      </c>
      <c r="C2" s="2" t="s">
        <v>25</v>
      </c>
      <c r="D2" s="2">
        <v>6754343</v>
      </c>
      <c r="E2" s="2" t="s">
        <v>26</v>
      </c>
      <c r="F2" s="5" t="s">
        <v>27</v>
      </c>
      <c r="G2" s="3"/>
    </row>
    <row r="3" spans="1:7" x14ac:dyDescent="0.25">
      <c r="A3" s="6">
        <v>232332435</v>
      </c>
      <c r="B3" s="1" t="s">
        <v>28</v>
      </c>
      <c r="C3" s="1" t="s">
        <v>29</v>
      </c>
      <c r="D3" s="1">
        <v>3234545</v>
      </c>
      <c r="E3" s="1" t="s">
        <v>38</v>
      </c>
      <c r="F3" s="7" t="s">
        <v>30</v>
      </c>
      <c r="G3" s="3"/>
    </row>
    <row r="4" spans="1:7" x14ac:dyDescent="0.25">
      <c r="A4" s="6">
        <v>879876765</v>
      </c>
      <c r="B4" s="1" t="s">
        <v>31</v>
      </c>
      <c r="C4" s="1" t="s">
        <v>32</v>
      </c>
      <c r="D4" s="1">
        <v>6543987</v>
      </c>
      <c r="E4" s="1" t="s">
        <v>33</v>
      </c>
      <c r="F4" s="7" t="s">
        <v>34</v>
      </c>
      <c r="G4" s="3"/>
    </row>
    <row r="5" spans="1:7" x14ac:dyDescent="0.25">
      <c r="A5" s="6">
        <v>879879878</v>
      </c>
      <c r="B5" s="1" t="s">
        <v>35</v>
      </c>
      <c r="C5" s="1" t="s">
        <v>36</v>
      </c>
      <c r="D5" s="1">
        <v>8787564</v>
      </c>
      <c r="E5" s="1" t="s">
        <v>37</v>
      </c>
      <c r="F5" s="7" t="s">
        <v>39</v>
      </c>
      <c r="G5" s="3"/>
    </row>
    <row r="6" spans="1:7" x14ac:dyDescent="0.25">
      <c r="A6" s="6">
        <v>878879890</v>
      </c>
      <c r="B6" s="1" t="s">
        <v>41</v>
      </c>
      <c r="C6" s="1" t="s">
        <v>40</v>
      </c>
      <c r="D6" s="1">
        <v>6765432</v>
      </c>
      <c r="E6" s="1" t="s">
        <v>42</v>
      </c>
      <c r="F6" s="7" t="s">
        <v>43</v>
      </c>
      <c r="G6" s="3"/>
    </row>
    <row r="7" spans="1:7" x14ac:dyDescent="0.25">
      <c r="A7" s="6">
        <v>7676554453</v>
      </c>
      <c r="B7" s="1" t="s">
        <v>44</v>
      </c>
      <c r="C7" s="1" t="s">
        <v>45</v>
      </c>
      <c r="D7" s="1">
        <v>7654894</v>
      </c>
      <c r="E7" s="1" t="s">
        <v>46</v>
      </c>
      <c r="F7" s="7" t="s">
        <v>47</v>
      </c>
      <c r="G7" s="3"/>
    </row>
    <row r="8" spans="1:7" x14ac:dyDescent="0.25">
      <c r="A8" s="6">
        <v>879782444</v>
      </c>
      <c r="B8" s="1" t="s">
        <v>48</v>
      </c>
      <c r="C8" s="1" t="s">
        <v>49</v>
      </c>
      <c r="D8" s="1">
        <v>9876545</v>
      </c>
      <c r="E8" s="1" t="s">
        <v>50</v>
      </c>
      <c r="F8" s="7" t="s">
        <v>51</v>
      </c>
      <c r="G8" s="3"/>
    </row>
    <row r="9" spans="1:7" x14ac:dyDescent="0.25">
      <c r="A9" s="6">
        <v>876876343</v>
      </c>
      <c r="B9" s="1" t="s">
        <v>52</v>
      </c>
      <c r="C9" s="1" t="s">
        <v>53</v>
      </c>
      <c r="D9" s="1">
        <v>8767453</v>
      </c>
      <c r="E9" s="1" t="s">
        <v>54</v>
      </c>
      <c r="F9" s="7" t="s">
        <v>55</v>
      </c>
      <c r="G9" s="3"/>
    </row>
    <row r="10" spans="1:7" x14ac:dyDescent="0.25">
      <c r="A10" s="6">
        <v>980765544</v>
      </c>
      <c r="B10" s="1" t="s">
        <v>56</v>
      </c>
      <c r="C10" s="1" t="s">
        <v>57</v>
      </c>
      <c r="D10" s="1">
        <v>7865434</v>
      </c>
      <c r="E10" s="1" t="s">
        <v>58</v>
      </c>
      <c r="F10" s="7" t="s">
        <v>59</v>
      </c>
      <c r="G10" s="3"/>
    </row>
    <row r="11" spans="1:7" ht="15.75" thickBot="1" x14ac:dyDescent="0.3">
      <c r="A11" s="8">
        <v>5643422188</v>
      </c>
      <c r="B11" s="9" t="s">
        <v>60</v>
      </c>
      <c r="C11" s="9" t="s">
        <v>61</v>
      </c>
      <c r="D11" s="9">
        <v>7656434</v>
      </c>
      <c r="E11" s="9" t="s">
        <v>62</v>
      </c>
      <c r="F11" s="10" t="s">
        <v>63</v>
      </c>
      <c r="G11" s="3"/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</hyperlinks>
  <pageMargins left="1.1811023622047245" right="0.39370078740157483" top="0.39370078740157483" bottom="0.39370078740157483" header="0.31496062992125984" footer="0.31496062992125984"/>
  <pageSetup scale="90" orientation="portrait" horizontalDpi="0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C11"/>
  <sheetViews>
    <sheetView workbookViewId="0">
      <selection activeCell="D17" sqref="D17"/>
    </sheetView>
  </sheetViews>
  <sheetFormatPr baseColWidth="10" defaultRowHeight="15" x14ac:dyDescent="0.25"/>
  <cols>
    <col min="2" max="2" width="23" bestFit="1" customWidth="1"/>
    <col min="3" max="3" width="16.28515625" bestFit="1" customWidth="1"/>
  </cols>
  <sheetData>
    <row r="1" spans="1:3" ht="15.75" thickBot="1" x14ac:dyDescent="0.3">
      <c r="A1" s="21" t="s">
        <v>72</v>
      </c>
      <c r="B1" s="20" t="s">
        <v>6</v>
      </c>
      <c r="C1" s="22" t="s">
        <v>7</v>
      </c>
    </row>
    <row r="2" spans="1:3" x14ac:dyDescent="0.25">
      <c r="A2" s="4">
        <v>1</v>
      </c>
      <c r="B2" s="2" t="s">
        <v>64</v>
      </c>
      <c r="C2" s="13">
        <v>800</v>
      </c>
    </row>
    <row r="3" spans="1:3" x14ac:dyDescent="0.25">
      <c r="A3" s="6">
        <v>2</v>
      </c>
      <c r="B3" s="1" t="s">
        <v>65</v>
      </c>
      <c r="C3" s="11">
        <v>1000</v>
      </c>
    </row>
    <row r="4" spans="1:3" x14ac:dyDescent="0.25">
      <c r="A4" s="6">
        <v>3</v>
      </c>
      <c r="B4" s="1" t="s">
        <v>66</v>
      </c>
      <c r="C4" s="11">
        <v>900</v>
      </c>
    </row>
    <row r="5" spans="1:3" x14ac:dyDescent="0.25">
      <c r="A5" s="6">
        <v>4</v>
      </c>
      <c r="B5" s="1" t="s">
        <v>67</v>
      </c>
      <c r="C5" s="11">
        <v>3100</v>
      </c>
    </row>
    <row r="6" spans="1:3" x14ac:dyDescent="0.25">
      <c r="A6" s="6">
        <v>5</v>
      </c>
      <c r="B6" s="1" t="s">
        <v>68</v>
      </c>
      <c r="C6" s="11">
        <v>4500</v>
      </c>
    </row>
    <row r="7" spans="1:3" x14ac:dyDescent="0.25">
      <c r="A7" s="6">
        <v>6</v>
      </c>
      <c r="B7" s="1" t="s">
        <v>69</v>
      </c>
      <c r="C7" s="11">
        <v>3000</v>
      </c>
    </row>
    <row r="8" spans="1:3" x14ac:dyDescent="0.25">
      <c r="A8" s="6">
        <v>7</v>
      </c>
      <c r="B8" s="1" t="s">
        <v>70</v>
      </c>
      <c r="C8" s="11">
        <v>3500</v>
      </c>
    </row>
    <row r="9" spans="1:3" x14ac:dyDescent="0.25">
      <c r="A9" s="6">
        <v>8</v>
      </c>
      <c r="B9" s="1" t="s">
        <v>71</v>
      </c>
      <c r="C9" s="11">
        <v>900</v>
      </c>
    </row>
    <row r="10" spans="1:3" x14ac:dyDescent="0.25">
      <c r="A10" s="6">
        <v>9</v>
      </c>
      <c r="B10" s="1" t="s">
        <v>73</v>
      </c>
      <c r="C10" s="11">
        <v>1000</v>
      </c>
    </row>
    <row r="11" spans="1:3" ht="15.75" thickBot="1" x14ac:dyDescent="0.3">
      <c r="A11" s="8">
        <v>10</v>
      </c>
      <c r="B11" s="9" t="s">
        <v>74</v>
      </c>
      <c r="C11" s="12">
        <v>1100</v>
      </c>
    </row>
  </sheetData>
  <pageMargins left="1.1811023622047245" right="0.39370078740157483" top="0.39370078740157483" bottom="0.3937007874015748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D11"/>
  <sheetViews>
    <sheetView workbookViewId="0">
      <selection activeCell="A2" sqref="A2:A11"/>
    </sheetView>
  </sheetViews>
  <sheetFormatPr baseColWidth="10" defaultRowHeight="15" x14ac:dyDescent="0.25"/>
  <cols>
    <col min="1" max="1" width="14.5703125" style="34" bestFit="1" customWidth="1"/>
    <col min="4" max="4" width="14.5703125" bestFit="1" customWidth="1"/>
  </cols>
  <sheetData>
    <row r="1" spans="1:4" ht="15.75" thickBot="1" x14ac:dyDescent="0.3">
      <c r="A1" s="35" t="s">
        <v>0</v>
      </c>
      <c r="B1" s="20" t="s">
        <v>1</v>
      </c>
      <c r="C1" s="20" t="s">
        <v>9</v>
      </c>
      <c r="D1" s="20" t="s">
        <v>8</v>
      </c>
    </row>
    <row r="2" spans="1:4" x14ac:dyDescent="0.25">
      <c r="A2" s="31">
        <v>62736288787</v>
      </c>
      <c r="B2" s="2" t="s">
        <v>75</v>
      </c>
      <c r="C2" s="2" t="s">
        <v>84</v>
      </c>
      <c r="D2" s="13">
        <v>2000000</v>
      </c>
    </row>
    <row r="3" spans="1:4" x14ac:dyDescent="0.25">
      <c r="A3" s="32">
        <v>67888989998</v>
      </c>
      <c r="B3" s="1" t="s">
        <v>76</v>
      </c>
      <c r="C3" s="1" t="s">
        <v>85</v>
      </c>
      <c r="D3" s="11">
        <v>1000000</v>
      </c>
    </row>
    <row r="4" spans="1:4" x14ac:dyDescent="0.25">
      <c r="A4" s="32">
        <v>32346677890</v>
      </c>
      <c r="B4" s="1" t="s">
        <v>77</v>
      </c>
      <c r="C4" s="1" t="s">
        <v>88</v>
      </c>
      <c r="D4" s="11">
        <v>3000000</v>
      </c>
    </row>
    <row r="5" spans="1:4" x14ac:dyDescent="0.25">
      <c r="A5" s="32">
        <v>3426775400</v>
      </c>
      <c r="B5" s="1" t="s">
        <v>78</v>
      </c>
      <c r="C5" s="1" t="s">
        <v>89</v>
      </c>
      <c r="D5" s="11">
        <v>5000000</v>
      </c>
    </row>
    <row r="6" spans="1:4" x14ac:dyDescent="0.25">
      <c r="A6" s="32">
        <v>8765545347</v>
      </c>
      <c r="B6" s="1" t="s">
        <v>79</v>
      </c>
      <c r="C6" s="1" t="s">
        <v>90</v>
      </c>
      <c r="D6" s="11">
        <v>1500000</v>
      </c>
    </row>
    <row r="7" spans="1:4" x14ac:dyDescent="0.25">
      <c r="A7" s="32">
        <v>876543456</v>
      </c>
      <c r="B7" s="1" t="s">
        <v>86</v>
      </c>
      <c r="C7" s="1" t="s">
        <v>87</v>
      </c>
      <c r="D7" s="11">
        <v>2000000</v>
      </c>
    </row>
    <row r="8" spans="1:4" x14ac:dyDescent="0.25">
      <c r="A8" s="32">
        <v>478762125</v>
      </c>
      <c r="B8" s="1" t="s">
        <v>80</v>
      </c>
      <c r="C8" s="1" t="s">
        <v>91</v>
      </c>
      <c r="D8" s="11">
        <v>2500000</v>
      </c>
    </row>
    <row r="9" spans="1:4" x14ac:dyDescent="0.25">
      <c r="A9" s="32">
        <v>6578900776</v>
      </c>
      <c r="B9" s="1" t="s">
        <v>81</v>
      </c>
      <c r="C9" s="1" t="s">
        <v>92</v>
      </c>
      <c r="D9" s="11">
        <v>1000000</v>
      </c>
    </row>
    <row r="10" spans="1:4" x14ac:dyDescent="0.25">
      <c r="A10" s="32">
        <v>654344322</v>
      </c>
      <c r="B10" s="1" t="s">
        <v>82</v>
      </c>
      <c r="C10" s="1" t="s">
        <v>93</v>
      </c>
      <c r="D10" s="11">
        <v>4000000</v>
      </c>
    </row>
    <row r="11" spans="1:4" ht="15.75" thickBot="1" x14ac:dyDescent="0.3">
      <c r="A11" s="33">
        <v>34679076543</v>
      </c>
      <c r="B11" s="9" t="s">
        <v>83</v>
      </c>
      <c r="C11" s="9" t="s">
        <v>94</v>
      </c>
      <c r="D11" s="12">
        <v>2600000</v>
      </c>
    </row>
  </sheetData>
  <pageMargins left="1.1811023622047245" right="0.39370078740157483" top="0.39370078740157483" bottom="0.39370078740157483" header="0.31496062992125984" footer="0.31496062992125984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K32"/>
  <sheetViews>
    <sheetView tabSelected="1" zoomScale="70" zoomScaleNormal="70" zoomScalePageLayoutView="70" workbookViewId="0">
      <selection activeCell="C7" sqref="C7"/>
    </sheetView>
  </sheetViews>
  <sheetFormatPr baseColWidth="10" defaultColWidth="6.28515625" defaultRowHeight="15" x14ac:dyDescent="0.25"/>
  <cols>
    <col min="1" max="1" width="5.140625" customWidth="1"/>
    <col min="2" max="2" width="9.7109375" customWidth="1"/>
    <col min="3" max="3" width="12.42578125" customWidth="1"/>
    <col min="4" max="4" width="11.85546875" bestFit="1" customWidth="1"/>
    <col min="7" max="7" width="43.28515625" customWidth="1"/>
    <col min="8" max="8" width="16" customWidth="1"/>
    <col min="9" max="9" width="4.85546875" customWidth="1"/>
    <col min="10" max="10" width="15.28515625" bestFit="1" customWidth="1"/>
  </cols>
  <sheetData>
    <row r="1" spans="1:11" ht="30" customHeight="1" x14ac:dyDescent="0.25">
      <c r="A1" t="s">
        <v>10</v>
      </c>
      <c r="B1" s="15"/>
      <c r="C1" s="24">
        <v>879782444</v>
      </c>
      <c r="D1" s="75" t="str">
        <f ca="1">CONCATENATE(LOOKUP(C1,baseclientes,CLIENTES!B:B)," ",(LOOKUP(C1,baseclientes,CLIENTES!C:C)))</f>
        <v>pablo carrascal</v>
      </c>
      <c r="E1" s="75"/>
      <c r="F1" s="75"/>
      <c r="G1" s="75"/>
      <c r="H1" s="75"/>
      <c r="I1" s="3"/>
      <c r="J1" s="23" t="s">
        <v>11</v>
      </c>
    </row>
    <row r="2" spans="1:11" x14ac:dyDescent="0.25">
      <c r="A2" t="s">
        <v>4</v>
      </c>
      <c r="B2" s="15"/>
      <c r="C2" s="85" t="str">
        <f ca="1">LOOKUP(C1,baseclientes,CLIENTES!E:E)</f>
        <v xml:space="preserve">transv 22 n 65 - 65 </v>
      </c>
      <c r="D2" s="85"/>
      <c r="E2" s="85"/>
      <c r="F2" s="85"/>
      <c r="G2" s="85"/>
      <c r="H2" s="85"/>
      <c r="J2" s="64"/>
    </row>
    <row r="3" spans="1:11" x14ac:dyDescent="0.25">
      <c r="A3" t="s">
        <v>3</v>
      </c>
      <c r="B3" s="15"/>
      <c r="C3" s="16">
        <f ca="1">LOOKUP($C$1,DATOSCLIENTES,CLIENTES!D:D)</f>
        <v>9876545</v>
      </c>
      <c r="D3" s="15" t="s">
        <v>12</v>
      </c>
      <c r="E3" s="85" t="str">
        <f ca="1">LOOKUP($C$1,DATOSCLIENTES,CLIENTES!F:F)</f>
        <v>teresacisneros@hotmail.com</v>
      </c>
      <c r="F3" s="85">
        <f ca="1">LOOKUP($C$1,DATOSCLIENTES,CLIENTES!G:G)</f>
        <v>0</v>
      </c>
      <c r="G3" s="85">
        <f ca="1">LOOKUP($C$1,DATOSCLIENTES,CLIENTES!H:H)</f>
        <v>0</v>
      </c>
      <c r="H3" s="85">
        <f ca="1">LOOKUP($C$1,DATOSCLIENTES,CLIENTES!I:I)</f>
        <v>0</v>
      </c>
      <c r="J3" s="64"/>
    </row>
    <row r="4" spans="1:11" ht="28.35" customHeight="1" x14ac:dyDescent="0.25">
      <c r="A4" s="65" t="s">
        <v>13</v>
      </c>
      <c r="B4" s="65"/>
      <c r="C4" s="65"/>
      <c r="D4" s="65"/>
      <c r="E4" s="65"/>
      <c r="F4" s="65"/>
      <c r="G4" s="65"/>
      <c r="H4" s="65"/>
      <c r="I4" s="65"/>
      <c r="J4" s="65"/>
    </row>
    <row r="5" spans="1:11" ht="30" x14ac:dyDescent="0.25">
      <c r="A5" s="17" t="s">
        <v>14</v>
      </c>
      <c r="B5" s="18" t="s">
        <v>15</v>
      </c>
      <c r="C5" s="18" t="s">
        <v>16</v>
      </c>
      <c r="D5" s="79" t="s">
        <v>17</v>
      </c>
      <c r="E5" s="79"/>
      <c r="F5" s="79"/>
      <c r="G5" s="79"/>
      <c r="H5" s="80" t="s">
        <v>18</v>
      </c>
      <c r="I5" s="80"/>
      <c r="J5" s="19" t="s">
        <v>19</v>
      </c>
      <c r="K5" s="14"/>
    </row>
    <row r="6" spans="1:11" x14ac:dyDescent="0.25">
      <c r="A6" s="1">
        <v>1</v>
      </c>
      <c r="B6" s="91">
        <v>5</v>
      </c>
      <c r="C6" s="28">
        <v>2</v>
      </c>
      <c r="D6" s="59" t="str">
        <f t="shared" ref="D6:D27" si="0">IFERROR(VLOOKUP(B6,CODPRODUCTOS,2,FALSE), )</f>
        <v>queso doble crema 1 libra</v>
      </c>
      <c r="E6" s="60"/>
      <c r="F6" s="60"/>
      <c r="G6" s="61"/>
      <c r="H6" s="62">
        <f t="shared" ref="H6:H27" si="1">IFERROR(VLOOKUP(B6,CODPRODUCTOS,3,FALSE), )</f>
        <v>4500</v>
      </c>
      <c r="I6" s="63"/>
      <c r="J6" s="29">
        <f>'FORMATO DE FACTURA'!H6*C6</f>
        <v>9000</v>
      </c>
    </row>
    <row r="7" spans="1:11" x14ac:dyDescent="0.25">
      <c r="A7" s="1">
        <v>2</v>
      </c>
      <c r="B7" s="91"/>
      <c r="C7" s="28"/>
      <c r="D7" s="59">
        <f t="shared" si="0"/>
        <v>0</v>
      </c>
      <c r="E7" s="60"/>
      <c r="F7" s="60"/>
      <c r="G7" s="61"/>
      <c r="H7" s="62">
        <f t="shared" si="1"/>
        <v>0</v>
      </c>
      <c r="I7" s="63"/>
      <c r="J7" s="29">
        <f>H7*C7</f>
        <v>0</v>
      </c>
    </row>
    <row r="8" spans="1:11" x14ac:dyDescent="0.25">
      <c r="A8" s="1">
        <v>3</v>
      </c>
      <c r="B8" s="27"/>
      <c r="C8" s="28"/>
      <c r="D8" s="59">
        <f t="shared" si="0"/>
        <v>0</v>
      </c>
      <c r="E8" s="60"/>
      <c r="F8" s="60"/>
      <c r="G8" s="61"/>
      <c r="H8" s="62">
        <f t="shared" si="1"/>
        <v>0</v>
      </c>
      <c r="I8" s="63"/>
      <c r="J8" s="29">
        <f t="shared" ref="J8:J26" si="2">H8*C8</f>
        <v>0</v>
      </c>
    </row>
    <row r="9" spans="1:11" x14ac:dyDescent="0.25">
      <c r="A9" s="1">
        <v>4</v>
      </c>
      <c r="B9" s="27"/>
      <c r="C9" s="28"/>
      <c r="D9" s="59">
        <f t="shared" si="0"/>
        <v>0</v>
      </c>
      <c r="E9" s="60"/>
      <c r="F9" s="60"/>
      <c r="G9" s="61"/>
      <c r="H9" s="62">
        <f t="shared" si="1"/>
        <v>0</v>
      </c>
      <c r="I9" s="63"/>
      <c r="J9" s="29">
        <f t="shared" si="2"/>
        <v>0</v>
      </c>
    </row>
    <row r="10" spans="1:11" x14ac:dyDescent="0.25">
      <c r="A10" s="1">
        <v>5</v>
      </c>
      <c r="B10" s="27"/>
      <c r="C10" s="28"/>
      <c r="D10" s="59">
        <f t="shared" si="0"/>
        <v>0</v>
      </c>
      <c r="E10" s="60"/>
      <c r="F10" s="60"/>
      <c r="G10" s="61"/>
      <c r="H10" s="62">
        <f t="shared" si="1"/>
        <v>0</v>
      </c>
      <c r="I10" s="63"/>
      <c r="J10" s="29">
        <f t="shared" si="2"/>
        <v>0</v>
      </c>
    </row>
    <row r="11" spans="1:11" x14ac:dyDescent="0.25">
      <c r="A11" s="1">
        <v>6</v>
      </c>
      <c r="B11" s="27"/>
      <c r="C11" s="28"/>
      <c r="D11" s="59">
        <f t="shared" si="0"/>
        <v>0</v>
      </c>
      <c r="E11" s="60"/>
      <c r="F11" s="60"/>
      <c r="G11" s="61"/>
      <c r="H11" s="62">
        <f t="shared" si="1"/>
        <v>0</v>
      </c>
      <c r="I11" s="63"/>
      <c r="J11" s="29">
        <f t="shared" si="2"/>
        <v>0</v>
      </c>
    </row>
    <row r="12" spans="1:11" x14ac:dyDescent="0.25">
      <c r="A12" s="1">
        <v>7</v>
      </c>
      <c r="B12" s="27"/>
      <c r="C12" s="28"/>
      <c r="D12" s="59">
        <f t="shared" si="0"/>
        <v>0</v>
      </c>
      <c r="E12" s="60"/>
      <c r="F12" s="60"/>
      <c r="G12" s="61"/>
      <c r="H12" s="62">
        <f t="shared" si="1"/>
        <v>0</v>
      </c>
      <c r="I12" s="63"/>
      <c r="J12" s="29">
        <f t="shared" si="2"/>
        <v>0</v>
      </c>
    </row>
    <row r="13" spans="1:11" x14ac:dyDescent="0.25">
      <c r="A13" s="1">
        <v>8</v>
      </c>
      <c r="B13" s="27"/>
      <c r="C13" s="28"/>
      <c r="D13" s="59">
        <f t="shared" si="0"/>
        <v>0</v>
      </c>
      <c r="E13" s="60"/>
      <c r="F13" s="60"/>
      <c r="G13" s="61"/>
      <c r="H13" s="62">
        <f t="shared" si="1"/>
        <v>0</v>
      </c>
      <c r="I13" s="63"/>
      <c r="J13" s="29">
        <f t="shared" si="2"/>
        <v>0</v>
      </c>
    </row>
    <row r="14" spans="1:11" x14ac:dyDescent="0.25">
      <c r="A14" s="1">
        <v>9</v>
      </c>
      <c r="B14" s="27"/>
      <c r="C14" s="28"/>
      <c r="D14" s="59">
        <f t="shared" si="0"/>
        <v>0</v>
      </c>
      <c r="E14" s="60"/>
      <c r="F14" s="60"/>
      <c r="G14" s="61"/>
      <c r="H14" s="62">
        <f t="shared" si="1"/>
        <v>0</v>
      </c>
      <c r="I14" s="63"/>
      <c r="J14" s="29">
        <f t="shared" si="2"/>
        <v>0</v>
      </c>
    </row>
    <row r="15" spans="1:11" x14ac:dyDescent="0.25">
      <c r="A15" s="1">
        <v>10</v>
      </c>
      <c r="B15" s="27"/>
      <c r="C15" s="28"/>
      <c r="D15" s="59">
        <f t="shared" si="0"/>
        <v>0</v>
      </c>
      <c r="E15" s="60"/>
      <c r="F15" s="60"/>
      <c r="G15" s="61"/>
      <c r="H15" s="62">
        <f t="shared" si="1"/>
        <v>0</v>
      </c>
      <c r="I15" s="63"/>
      <c r="J15" s="29">
        <f t="shared" si="2"/>
        <v>0</v>
      </c>
    </row>
    <row r="16" spans="1:11" x14ac:dyDescent="0.25">
      <c r="A16" s="1">
        <v>11</v>
      </c>
      <c r="B16" s="27"/>
      <c r="C16" s="28"/>
      <c r="D16" s="59">
        <f t="shared" si="0"/>
        <v>0</v>
      </c>
      <c r="E16" s="60"/>
      <c r="F16" s="60"/>
      <c r="G16" s="61"/>
      <c r="H16" s="62">
        <f t="shared" si="1"/>
        <v>0</v>
      </c>
      <c r="I16" s="63"/>
      <c r="J16" s="29">
        <f t="shared" si="2"/>
        <v>0</v>
      </c>
    </row>
    <row r="17" spans="1:10" x14ac:dyDescent="0.25">
      <c r="A17" s="1">
        <v>12</v>
      </c>
      <c r="B17" s="27"/>
      <c r="C17" s="28"/>
      <c r="D17" s="59">
        <f t="shared" si="0"/>
        <v>0</v>
      </c>
      <c r="E17" s="60"/>
      <c r="F17" s="60"/>
      <c r="G17" s="61"/>
      <c r="H17" s="62">
        <f t="shared" si="1"/>
        <v>0</v>
      </c>
      <c r="I17" s="63"/>
      <c r="J17" s="29">
        <f t="shared" si="2"/>
        <v>0</v>
      </c>
    </row>
    <row r="18" spans="1:10" x14ac:dyDescent="0.25">
      <c r="A18" s="1">
        <v>13</v>
      </c>
      <c r="B18" s="27"/>
      <c r="C18" s="28"/>
      <c r="D18" s="59">
        <f t="shared" si="0"/>
        <v>0</v>
      </c>
      <c r="E18" s="60"/>
      <c r="F18" s="60"/>
      <c r="G18" s="61"/>
      <c r="H18" s="62">
        <f t="shared" si="1"/>
        <v>0</v>
      </c>
      <c r="I18" s="63"/>
      <c r="J18" s="29">
        <f t="shared" si="2"/>
        <v>0</v>
      </c>
    </row>
    <row r="19" spans="1:10" x14ac:dyDescent="0.25">
      <c r="A19" s="1">
        <v>14</v>
      </c>
      <c r="B19" s="27"/>
      <c r="C19" s="28"/>
      <c r="D19" s="59">
        <f t="shared" si="0"/>
        <v>0</v>
      </c>
      <c r="E19" s="60"/>
      <c r="F19" s="60"/>
      <c r="G19" s="61"/>
      <c r="H19" s="62">
        <f t="shared" si="1"/>
        <v>0</v>
      </c>
      <c r="I19" s="63"/>
      <c r="J19" s="29">
        <f t="shared" si="2"/>
        <v>0</v>
      </c>
    </row>
    <row r="20" spans="1:10" x14ac:dyDescent="0.25">
      <c r="A20" s="1">
        <v>15</v>
      </c>
      <c r="B20" s="27"/>
      <c r="C20" s="28"/>
      <c r="D20" s="59">
        <f t="shared" si="0"/>
        <v>0</v>
      </c>
      <c r="E20" s="60"/>
      <c r="F20" s="60"/>
      <c r="G20" s="61"/>
      <c r="H20" s="62">
        <f t="shared" si="1"/>
        <v>0</v>
      </c>
      <c r="I20" s="63"/>
      <c r="J20" s="29">
        <f t="shared" si="2"/>
        <v>0</v>
      </c>
    </row>
    <row r="21" spans="1:10" x14ac:dyDescent="0.25">
      <c r="A21" s="1">
        <v>16</v>
      </c>
      <c r="B21" s="27"/>
      <c r="C21" s="28"/>
      <c r="D21" s="59">
        <f t="shared" si="0"/>
        <v>0</v>
      </c>
      <c r="E21" s="60"/>
      <c r="F21" s="60"/>
      <c r="G21" s="61"/>
      <c r="H21" s="62">
        <f t="shared" si="1"/>
        <v>0</v>
      </c>
      <c r="I21" s="63"/>
      <c r="J21" s="29">
        <f t="shared" si="2"/>
        <v>0</v>
      </c>
    </row>
    <row r="22" spans="1:10" x14ac:dyDescent="0.25">
      <c r="A22" s="1">
        <v>17</v>
      </c>
      <c r="B22" s="27"/>
      <c r="C22" s="28"/>
      <c r="D22" s="59">
        <f t="shared" si="0"/>
        <v>0</v>
      </c>
      <c r="E22" s="60"/>
      <c r="F22" s="60"/>
      <c r="G22" s="61"/>
      <c r="H22" s="62">
        <f t="shared" si="1"/>
        <v>0</v>
      </c>
      <c r="I22" s="63"/>
      <c r="J22" s="29">
        <f t="shared" si="2"/>
        <v>0</v>
      </c>
    </row>
    <row r="23" spans="1:10" x14ac:dyDescent="0.25">
      <c r="A23" s="1">
        <v>18</v>
      </c>
      <c r="B23" s="27"/>
      <c r="C23" s="28"/>
      <c r="D23" s="59">
        <f t="shared" si="0"/>
        <v>0</v>
      </c>
      <c r="E23" s="60"/>
      <c r="F23" s="60"/>
      <c r="G23" s="61"/>
      <c r="H23" s="62">
        <f t="shared" si="1"/>
        <v>0</v>
      </c>
      <c r="I23" s="63"/>
      <c r="J23" s="29">
        <f t="shared" si="2"/>
        <v>0</v>
      </c>
    </row>
    <row r="24" spans="1:10" x14ac:dyDescent="0.25">
      <c r="A24" s="1">
        <v>19</v>
      </c>
      <c r="B24" s="27"/>
      <c r="C24" s="28"/>
      <c r="D24" s="59">
        <f t="shared" si="0"/>
        <v>0</v>
      </c>
      <c r="E24" s="60"/>
      <c r="F24" s="60"/>
      <c r="G24" s="61"/>
      <c r="H24" s="62">
        <f t="shared" si="1"/>
        <v>0</v>
      </c>
      <c r="I24" s="63"/>
      <c r="J24" s="29">
        <f t="shared" si="2"/>
        <v>0</v>
      </c>
    </row>
    <row r="25" spans="1:10" x14ac:dyDescent="0.25">
      <c r="A25" s="1">
        <v>20</v>
      </c>
      <c r="B25" s="27"/>
      <c r="C25" s="28"/>
      <c r="D25" s="59">
        <f t="shared" si="0"/>
        <v>0</v>
      </c>
      <c r="E25" s="60"/>
      <c r="F25" s="60"/>
      <c r="G25" s="61"/>
      <c r="H25" s="62">
        <f t="shared" si="1"/>
        <v>0</v>
      </c>
      <c r="I25" s="63"/>
      <c r="J25" s="29">
        <f t="shared" si="2"/>
        <v>0</v>
      </c>
    </row>
    <row r="26" spans="1:10" x14ac:dyDescent="0.25">
      <c r="A26" s="1">
        <v>21</v>
      </c>
      <c r="B26" s="27"/>
      <c r="C26" s="27"/>
      <c r="D26" s="59">
        <f t="shared" si="0"/>
        <v>0</v>
      </c>
      <c r="E26" s="60"/>
      <c r="F26" s="60"/>
      <c r="G26" s="61"/>
      <c r="H26" s="62">
        <f t="shared" si="1"/>
        <v>0</v>
      </c>
      <c r="I26" s="63"/>
      <c r="J26" s="29">
        <f t="shared" si="2"/>
        <v>0</v>
      </c>
    </row>
    <row r="27" spans="1:10" x14ac:dyDescent="0.25">
      <c r="A27" s="1">
        <v>22</v>
      </c>
      <c r="B27" s="27"/>
      <c r="C27" s="28"/>
      <c r="D27" s="59">
        <f t="shared" si="0"/>
        <v>0</v>
      </c>
      <c r="E27" s="60"/>
      <c r="F27" s="60"/>
      <c r="G27" s="61"/>
      <c r="H27" s="62">
        <f t="shared" si="1"/>
        <v>0</v>
      </c>
      <c r="I27" s="63"/>
      <c r="J27" s="29">
        <f>H27*C27</f>
        <v>0</v>
      </c>
    </row>
    <row r="28" spans="1:10" x14ac:dyDescent="0.25">
      <c r="A28" s="66" t="str">
        <f>UPPER(cletras(J31))</f>
        <v>NUEVE MIL NOVECIENTOS NOVENTA PESOS M/CTE</v>
      </c>
      <c r="B28" s="67"/>
      <c r="C28" s="67"/>
      <c r="D28" s="67"/>
      <c r="E28" s="67"/>
      <c r="F28" s="67"/>
      <c r="G28" s="68"/>
      <c r="H28" s="1" t="s">
        <v>20</v>
      </c>
      <c r="I28" s="1"/>
      <c r="J28" s="26">
        <f>SUM(J6:J27)</f>
        <v>9000</v>
      </c>
    </row>
    <row r="29" spans="1:10" x14ac:dyDescent="0.25">
      <c r="A29" s="69"/>
      <c r="B29" s="70"/>
      <c r="C29" s="70"/>
      <c r="D29" s="70"/>
      <c r="E29" s="70"/>
      <c r="F29" s="70"/>
      <c r="G29" s="71"/>
      <c r="H29" s="1" t="s">
        <v>96</v>
      </c>
      <c r="I29" s="25">
        <v>0.16</v>
      </c>
      <c r="J29" s="26">
        <f>J28*I29</f>
        <v>1440</v>
      </c>
    </row>
    <row r="30" spans="1:10" x14ac:dyDescent="0.25">
      <c r="A30" s="72" t="s">
        <v>95</v>
      </c>
      <c r="B30" s="73"/>
      <c r="C30" s="73"/>
      <c r="D30" s="73"/>
      <c r="E30" s="73"/>
      <c r="F30" s="73"/>
      <c r="G30" s="74"/>
      <c r="H30" s="1" t="s">
        <v>97</v>
      </c>
      <c r="I30" s="25">
        <v>0.05</v>
      </c>
      <c r="J30" s="26">
        <f>J28*I30</f>
        <v>450</v>
      </c>
    </row>
    <row r="31" spans="1:10" x14ac:dyDescent="0.25">
      <c r="A31" s="76" t="s">
        <v>22</v>
      </c>
      <c r="B31" s="77"/>
      <c r="C31" s="77"/>
      <c r="D31" s="77"/>
      <c r="E31" s="77"/>
      <c r="F31" s="77"/>
      <c r="G31" s="78"/>
      <c r="H31" s="81" t="s">
        <v>21</v>
      </c>
      <c r="I31" s="83"/>
      <c r="J31" s="57">
        <f>(J28-J30)+J29</f>
        <v>9990</v>
      </c>
    </row>
    <row r="32" spans="1:10" x14ac:dyDescent="0.25">
      <c r="A32" s="76" t="s">
        <v>23</v>
      </c>
      <c r="B32" s="77"/>
      <c r="C32" s="77"/>
      <c r="D32" s="77"/>
      <c r="E32" s="77"/>
      <c r="F32" s="77"/>
      <c r="G32" s="78"/>
      <c r="H32" s="82"/>
      <c r="I32" s="84"/>
      <c r="J32" s="58"/>
    </row>
  </sheetData>
  <mergeCells count="58">
    <mergeCell ref="D21:G21"/>
    <mergeCell ref="D22:G22"/>
    <mergeCell ref="D23:G23"/>
    <mergeCell ref="H18:I18"/>
    <mergeCell ref="H19:I19"/>
    <mergeCell ref="C2:H2"/>
    <mergeCell ref="E3:H3"/>
    <mergeCell ref="D18:G18"/>
    <mergeCell ref="D19:G19"/>
    <mergeCell ref="D20:G20"/>
    <mergeCell ref="D1:H1"/>
    <mergeCell ref="A32:G32"/>
    <mergeCell ref="D5:G5"/>
    <mergeCell ref="H5:I5"/>
    <mergeCell ref="H31:H32"/>
    <mergeCell ref="I31:I32"/>
    <mergeCell ref="D16:G16"/>
    <mergeCell ref="D17:G17"/>
    <mergeCell ref="D26:G26"/>
    <mergeCell ref="H15:I15"/>
    <mergeCell ref="H16:I16"/>
    <mergeCell ref="H17:I17"/>
    <mergeCell ref="A31:G31"/>
    <mergeCell ref="H25:I25"/>
    <mergeCell ref="D24:G24"/>
    <mergeCell ref="D25:G25"/>
    <mergeCell ref="J2:J3"/>
    <mergeCell ref="A4:J4"/>
    <mergeCell ref="A28:G29"/>
    <mergeCell ref="A30:G30"/>
    <mergeCell ref="H9:I9"/>
    <mergeCell ref="H10:I10"/>
    <mergeCell ref="H11:I11"/>
    <mergeCell ref="H12:I12"/>
    <mergeCell ref="H13:I13"/>
    <mergeCell ref="H14:I14"/>
    <mergeCell ref="D14:G14"/>
    <mergeCell ref="D15:G15"/>
    <mergeCell ref="D27:G27"/>
    <mergeCell ref="H6:I6"/>
    <mergeCell ref="H7:I7"/>
    <mergeCell ref="H8:I8"/>
    <mergeCell ref="J31:J32"/>
    <mergeCell ref="D6:G6"/>
    <mergeCell ref="D7:G7"/>
    <mergeCell ref="D8:G8"/>
    <mergeCell ref="D9:G9"/>
    <mergeCell ref="D10:G10"/>
    <mergeCell ref="D11:G11"/>
    <mergeCell ref="D12:G12"/>
    <mergeCell ref="D13:G13"/>
    <mergeCell ref="H20:I20"/>
    <mergeCell ref="H26:I26"/>
    <mergeCell ref="H27:I27"/>
    <mergeCell ref="H21:I21"/>
    <mergeCell ref="H22:I22"/>
    <mergeCell ref="H23:I23"/>
    <mergeCell ref="H24:I24"/>
  </mergeCells>
  <conditionalFormatting sqref="D6:J27">
    <cfRule type="cellIs" dxfId="0" priority="1" stopIfTrue="1" operator="equal">
      <formula>0</formula>
    </cfRule>
  </conditionalFormatting>
  <pageMargins left="1.1811023622047245" right="0.39370078740157483" top="1.2204724409448819" bottom="1.6535433070866143" header="0.31496062992125984" footer="0.31496062992125984"/>
  <pageSetup scale="64" orientation="portrait" horizontalDpi="0" verticalDpi="0" r:id="rId1"/>
  <headerFooter>
    <oddHeader>&amp;C&amp;G</oddHeader>
    <oddFooter>&amp;C&amp;G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3:E15"/>
  <sheetViews>
    <sheetView workbookViewId="0">
      <selection activeCell="D19" sqref="D19"/>
    </sheetView>
  </sheetViews>
  <sheetFormatPr baseColWidth="10" defaultRowHeight="15" x14ac:dyDescent="0.25"/>
  <cols>
    <col min="1" max="1" width="17.5703125" customWidth="1"/>
    <col min="2" max="2" width="22.42578125" customWidth="1"/>
    <col min="3" max="3" width="11" customWidth="1"/>
    <col min="4" max="4" width="10.5703125" customWidth="1"/>
    <col min="5" max="5" width="12.5703125" customWidth="1"/>
    <col min="6" max="6" width="8" customWidth="1"/>
    <col min="7" max="7" width="9" customWidth="1"/>
    <col min="8" max="9" width="8" customWidth="1"/>
    <col min="10" max="10" width="9" customWidth="1"/>
    <col min="11" max="11" width="8" customWidth="1"/>
    <col min="12" max="12" width="12.5703125" bestFit="1" customWidth="1"/>
  </cols>
  <sheetData>
    <row r="3" spans="1:5" x14ac:dyDescent="0.25">
      <c r="A3" s="89" t="s">
        <v>117</v>
      </c>
      <c r="B3" s="89" t="s">
        <v>118</v>
      </c>
    </row>
    <row r="4" spans="1:5" x14ac:dyDescent="0.25">
      <c r="A4" s="89" t="s">
        <v>115</v>
      </c>
      <c r="B4" t="s">
        <v>99</v>
      </c>
      <c r="C4" t="s">
        <v>100</v>
      </c>
      <c r="D4" t="s">
        <v>101</v>
      </c>
      <c r="E4" t="s">
        <v>116</v>
      </c>
    </row>
    <row r="5" spans="1:5" x14ac:dyDescent="0.25">
      <c r="A5" s="90" t="s">
        <v>79</v>
      </c>
      <c r="B5" s="88">
        <v>1500000</v>
      </c>
      <c r="C5" s="88">
        <v>800000</v>
      </c>
      <c r="D5" s="88">
        <v>1500000</v>
      </c>
      <c r="E5" s="88">
        <v>3800000</v>
      </c>
    </row>
    <row r="6" spans="1:5" x14ac:dyDescent="0.25">
      <c r="A6" s="90" t="s">
        <v>78</v>
      </c>
      <c r="B6" s="88">
        <v>5000000</v>
      </c>
      <c r="C6" s="88">
        <v>4300000</v>
      </c>
      <c r="D6" s="88">
        <v>5000000</v>
      </c>
      <c r="E6" s="88">
        <v>14300000</v>
      </c>
    </row>
    <row r="7" spans="1:5" x14ac:dyDescent="0.25">
      <c r="A7" s="90" t="s">
        <v>80</v>
      </c>
      <c r="B7" s="88">
        <v>2500000</v>
      </c>
      <c r="C7" s="88">
        <v>1800000</v>
      </c>
      <c r="D7" s="88">
        <v>2500000</v>
      </c>
      <c r="E7" s="88">
        <v>6800000</v>
      </c>
    </row>
    <row r="8" spans="1:5" x14ac:dyDescent="0.25">
      <c r="A8" s="90" t="s">
        <v>81</v>
      </c>
      <c r="B8" s="88">
        <v>1000000</v>
      </c>
      <c r="C8" s="88">
        <v>300000</v>
      </c>
      <c r="D8" s="88">
        <v>600000</v>
      </c>
      <c r="E8" s="88">
        <v>1900000</v>
      </c>
    </row>
    <row r="9" spans="1:5" x14ac:dyDescent="0.25">
      <c r="A9" s="90" t="s">
        <v>86</v>
      </c>
      <c r="B9" s="88">
        <v>2000000</v>
      </c>
      <c r="C9" s="88">
        <v>1300000</v>
      </c>
      <c r="D9" s="88">
        <v>2000000</v>
      </c>
      <c r="E9" s="88">
        <v>5300000</v>
      </c>
    </row>
    <row r="10" spans="1:5" x14ac:dyDescent="0.25">
      <c r="A10" s="90" t="s">
        <v>76</v>
      </c>
      <c r="B10" s="88">
        <v>1000000</v>
      </c>
      <c r="C10" s="88">
        <v>300000</v>
      </c>
      <c r="D10" s="88">
        <v>1000000</v>
      </c>
      <c r="E10" s="88">
        <v>2300000</v>
      </c>
    </row>
    <row r="11" spans="1:5" x14ac:dyDescent="0.25">
      <c r="A11" s="90" t="s">
        <v>83</v>
      </c>
      <c r="B11" s="88">
        <v>2600000</v>
      </c>
      <c r="C11" s="88">
        <v>1900000</v>
      </c>
      <c r="D11" s="88">
        <v>2600000</v>
      </c>
      <c r="E11" s="88">
        <v>7100000</v>
      </c>
    </row>
    <row r="12" spans="1:5" x14ac:dyDescent="0.25">
      <c r="A12" s="90" t="s">
        <v>77</v>
      </c>
      <c r="B12" s="88">
        <v>3000000</v>
      </c>
      <c r="C12" s="88">
        <v>2300000</v>
      </c>
      <c r="D12" s="88">
        <v>3000000</v>
      </c>
      <c r="E12" s="88">
        <v>8300000</v>
      </c>
    </row>
    <row r="13" spans="1:5" x14ac:dyDescent="0.25">
      <c r="A13" s="90" t="s">
        <v>82</v>
      </c>
      <c r="B13" s="88">
        <v>4000000</v>
      </c>
      <c r="C13" s="88">
        <v>3300000</v>
      </c>
      <c r="D13" s="88">
        <v>4000000</v>
      </c>
      <c r="E13" s="88">
        <v>11300000</v>
      </c>
    </row>
    <row r="14" spans="1:5" x14ac:dyDescent="0.25">
      <c r="A14" s="90" t="s">
        <v>75</v>
      </c>
      <c r="B14" s="88">
        <v>2000000</v>
      </c>
      <c r="C14" s="88">
        <v>1300000</v>
      </c>
      <c r="D14" s="88">
        <v>2000000</v>
      </c>
      <c r="E14" s="88">
        <v>5300000</v>
      </c>
    </row>
    <row r="15" spans="1:5" x14ac:dyDescent="0.25">
      <c r="A15" s="90" t="s">
        <v>116</v>
      </c>
      <c r="B15" s="88">
        <v>24600000</v>
      </c>
      <c r="C15" s="88">
        <v>17600000</v>
      </c>
      <c r="D15" s="88">
        <v>24200000</v>
      </c>
      <c r="E15" s="88">
        <v>66400000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G33"/>
  <sheetViews>
    <sheetView zoomScale="85" zoomScaleNormal="85" workbookViewId="0">
      <selection activeCell="E31" sqref="A1:E31"/>
    </sheetView>
  </sheetViews>
  <sheetFormatPr baseColWidth="10" defaultRowHeight="15" x14ac:dyDescent="0.25"/>
  <cols>
    <col min="1" max="1" width="14.5703125" style="30" bestFit="1" customWidth="1"/>
    <col min="2" max="2" width="11.85546875" bestFit="1" customWidth="1"/>
    <col min="4" max="4" width="13.140625" bestFit="1" customWidth="1"/>
    <col min="6" max="6" width="12.140625" bestFit="1" customWidth="1"/>
  </cols>
  <sheetData>
    <row r="1" spans="1:7" ht="15.75" thickBot="1" x14ac:dyDescent="0.3">
      <c r="A1" s="35" t="s">
        <v>0</v>
      </c>
      <c r="B1" s="20" t="s">
        <v>1</v>
      </c>
      <c r="C1" s="20" t="s">
        <v>2</v>
      </c>
      <c r="D1" s="20" t="s">
        <v>8</v>
      </c>
      <c r="E1" s="20" t="s">
        <v>98</v>
      </c>
    </row>
    <row r="2" spans="1:7" x14ac:dyDescent="0.25">
      <c r="A2" s="37">
        <v>62736288787</v>
      </c>
      <c r="B2" s="2" t="str">
        <f t="shared" ref="B2:B31" si="0">VLOOKUP(A2,BDVENDEDORES,2,FALSE)</f>
        <v>RAUL</v>
      </c>
      <c r="C2" s="2" t="str">
        <f t="shared" ref="C2:C31" si="1">VLOOKUP(A2,BDVENDEDORES,3,FALSE)</f>
        <v>GUTIERREZ</v>
      </c>
      <c r="D2" s="41">
        <v>2000000</v>
      </c>
      <c r="E2" s="42" t="s">
        <v>99</v>
      </c>
    </row>
    <row r="3" spans="1:7" x14ac:dyDescent="0.25">
      <c r="A3" s="38">
        <v>67888989998</v>
      </c>
      <c r="B3" s="1" t="str">
        <f t="shared" si="0"/>
        <v>ERNESTO</v>
      </c>
      <c r="C3" s="1" t="str">
        <f t="shared" si="1"/>
        <v>ARRIAGA</v>
      </c>
      <c r="D3" s="39">
        <v>1000000</v>
      </c>
      <c r="E3" s="40" t="s">
        <v>99</v>
      </c>
    </row>
    <row r="4" spans="1:7" x14ac:dyDescent="0.25">
      <c r="A4" s="38">
        <v>32346677890</v>
      </c>
      <c r="B4" s="1" t="str">
        <f t="shared" si="0"/>
        <v>GLORIA</v>
      </c>
      <c r="C4" s="1" t="str">
        <f t="shared" si="1"/>
        <v>URRUTIA</v>
      </c>
      <c r="D4" s="39">
        <v>3000000</v>
      </c>
      <c r="E4" s="40" t="s">
        <v>99</v>
      </c>
    </row>
    <row r="5" spans="1:7" x14ac:dyDescent="0.25">
      <c r="A5" s="38">
        <v>3426775400</v>
      </c>
      <c r="B5" s="1" t="str">
        <f t="shared" si="0"/>
        <v>BENEDICTO</v>
      </c>
      <c r="C5" s="1" t="str">
        <f t="shared" si="1"/>
        <v>CIFUENTES</v>
      </c>
      <c r="D5" s="39">
        <v>5000000</v>
      </c>
      <c r="E5" s="40" t="s">
        <v>99</v>
      </c>
    </row>
    <row r="6" spans="1:7" x14ac:dyDescent="0.25">
      <c r="A6" s="38">
        <v>8765545347</v>
      </c>
      <c r="B6" s="1" t="str">
        <f t="shared" si="0"/>
        <v>ANDREA</v>
      </c>
      <c r="C6" s="1" t="str">
        <f t="shared" si="1"/>
        <v>DIMATE</v>
      </c>
      <c r="D6" s="39">
        <v>1500000</v>
      </c>
      <c r="E6" s="40" t="s">
        <v>99</v>
      </c>
    </row>
    <row r="7" spans="1:7" x14ac:dyDescent="0.25">
      <c r="A7" s="38">
        <v>876543456</v>
      </c>
      <c r="B7" s="1" t="str">
        <f t="shared" si="0"/>
        <v>ELBER</v>
      </c>
      <c r="C7" s="1" t="str">
        <f t="shared" si="1"/>
        <v>GALARGA</v>
      </c>
      <c r="D7" s="39">
        <v>2000000</v>
      </c>
      <c r="E7" s="40" t="s">
        <v>99</v>
      </c>
    </row>
    <row r="8" spans="1:7" x14ac:dyDescent="0.25">
      <c r="A8" s="38">
        <v>478762125</v>
      </c>
      <c r="B8" s="1" t="str">
        <f t="shared" si="0"/>
        <v>CARMEN</v>
      </c>
      <c r="C8" s="1" t="str">
        <f t="shared" si="1"/>
        <v>VIZCAYA</v>
      </c>
      <c r="D8" s="39">
        <v>2500000</v>
      </c>
      <c r="E8" s="40" t="s">
        <v>99</v>
      </c>
    </row>
    <row r="9" spans="1:7" x14ac:dyDescent="0.25">
      <c r="A9" s="38">
        <v>6578900776</v>
      </c>
      <c r="B9" s="1" t="str">
        <f t="shared" si="0"/>
        <v>CRISTINA</v>
      </c>
      <c r="C9" s="1" t="str">
        <f t="shared" si="1"/>
        <v>ANGARITA</v>
      </c>
      <c r="D9" s="39">
        <v>1000000</v>
      </c>
      <c r="E9" s="40" t="s">
        <v>99</v>
      </c>
    </row>
    <row r="10" spans="1:7" x14ac:dyDescent="0.25">
      <c r="A10" s="38">
        <v>654344322</v>
      </c>
      <c r="B10" s="1" t="str">
        <f t="shared" si="0"/>
        <v>IGOR</v>
      </c>
      <c r="C10" s="1" t="str">
        <f t="shared" si="1"/>
        <v>BRITO</v>
      </c>
      <c r="D10" s="39">
        <v>4000000</v>
      </c>
      <c r="E10" s="40" t="s">
        <v>99</v>
      </c>
    </row>
    <row r="11" spans="1:7" x14ac:dyDescent="0.25">
      <c r="A11" s="38">
        <v>34679076543</v>
      </c>
      <c r="B11" s="1" t="str">
        <f t="shared" si="0"/>
        <v>FREDDY</v>
      </c>
      <c r="C11" s="1" t="str">
        <f t="shared" si="1"/>
        <v>LARA</v>
      </c>
      <c r="D11" s="39">
        <v>2600000</v>
      </c>
      <c r="E11" s="40" t="s">
        <v>99</v>
      </c>
      <c r="G11" s="36"/>
    </row>
    <row r="12" spans="1:7" x14ac:dyDescent="0.25">
      <c r="A12" s="38">
        <v>62736288787</v>
      </c>
      <c r="B12" s="1" t="str">
        <f t="shared" si="0"/>
        <v>RAUL</v>
      </c>
      <c r="C12" s="1" t="str">
        <f t="shared" si="1"/>
        <v>GUTIERREZ</v>
      </c>
      <c r="D12" s="56">
        <v>1300000</v>
      </c>
      <c r="E12" s="40" t="s">
        <v>100</v>
      </c>
      <c r="F12" s="36"/>
      <c r="G12" s="36"/>
    </row>
    <row r="13" spans="1:7" x14ac:dyDescent="0.25">
      <c r="A13" s="38">
        <v>67888989998</v>
      </c>
      <c r="B13" s="1" t="str">
        <f t="shared" si="0"/>
        <v>ERNESTO</v>
      </c>
      <c r="C13" s="1" t="str">
        <f t="shared" si="1"/>
        <v>ARRIAGA</v>
      </c>
      <c r="D13" s="39">
        <v>300000</v>
      </c>
      <c r="E13" s="40" t="s">
        <v>100</v>
      </c>
      <c r="F13" s="36"/>
      <c r="G13" s="36"/>
    </row>
    <row r="14" spans="1:7" x14ac:dyDescent="0.25">
      <c r="A14" s="38">
        <v>32346677890</v>
      </c>
      <c r="B14" s="1" t="str">
        <f t="shared" si="0"/>
        <v>GLORIA</v>
      </c>
      <c r="C14" s="1" t="str">
        <f t="shared" si="1"/>
        <v>URRUTIA</v>
      </c>
      <c r="D14" s="39">
        <v>2300000</v>
      </c>
      <c r="E14" s="40" t="s">
        <v>100</v>
      </c>
      <c r="F14" s="36"/>
      <c r="G14" s="36"/>
    </row>
    <row r="15" spans="1:7" x14ac:dyDescent="0.25">
      <c r="A15" s="38">
        <v>3426775400</v>
      </c>
      <c r="B15" s="1" t="str">
        <f t="shared" si="0"/>
        <v>BENEDICTO</v>
      </c>
      <c r="C15" s="1" t="str">
        <f t="shared" si="1"/>
        <v>CIFUENTES</v>
      </c>
      <c r="D15" s="39">
        <v>4300000</v>
      </c>
      <c r="E15" s="40" t="s">
        <v>100</v>
      </c>
      <c r="F15" s="36"/>
      <c r="G15" s="36"/>
    </row>
    <row r="16" spans="1:7" x14ac:dyDescent="0.25">
      <c r="A16" s="38">
        <v>8765545347</v>
      </c>
      <c r="B16" s="1" t="str">
        <f t="shared" si="0"/>
        <v>ANDREA</v>
      </c>
      <c r="C16" s="1" t="str">
        <f t="shared" si="1"/>
        <v>DIMATE</v>
      </c>
      <c r="D16" s="39">
        <v>800000</v>
      </c>
      <c r="E16" s="40" t="s">
        <v>100</v>
      </c>
      <c r="F16" s="36"/>
      <c r="G16" s="36"/>
    </row>
    <row r="17" spans="1:7" x14ac:dyDescent="0.25">
      <c r="A17" s="38">
        <v>876543456</v>
      </c>
      <c r="B17" s="1" t="str">
        <f t="shared" si="0"/>
        <v>ELBER</v>
      </c>
      <c r="C17" s="1" t="str">
        <f t="shared" si="1"/>
        <v>GALARGA</v>
      </c>
      <c r="D17" s="39">
        <v>1300000</v>
      </c>
      <c r="E17" s="40" t="s">
        <v>100</v>
      </c>
      <c r="F17" s="36"/>
      <c r="G17" s="36"/>
    </row>
    <row r="18" spans="1:7" x14ac:dyDescent="0.25">
      <c r="A18" s="38">
        <v>478762125</v>
      </c>
      <c r="B18" s="1" t="str">
        <f t="shared" si="0"/>
        <v>CARMEN</v>
      </c>
      <c r="C18" s="1" t="str">
        <f t="shared" si="1"/>
        <v>VIZCAYA</v>
      </c>
      <c r="D18" s="39">
        <v>1800000</v>
      </c>
      <c r="E18" s="40" t="s">
        <v>100</v>
      </c>
      <c r="F18" s="36"/>
      <c r="G18" s="36"/>
    </row>
    <row r="19" spans="1:7" x14ac:dyDescent="0.25">
      <c r="A19" s="38">
        <v>6578900776</v>
      </c>
      <c r="B19" s="1" t="str">
        <f t="shared" si="0"/>
        <v>CRISTINA</v>
      </c>
      <c r="C19" s="1" t="str">
        <f t="shared" si="1"/>
        <v>ANGARITA</v>
      </c>
      <c r="D19" s="39">
        <v>300000</v>
      </c>
      <c r="E19" s="40" t="s">
        <v>100</v>
      </c>
      <c r="F19" s="36"/>
      <c r="G19" s="36"/>
    </row>
    <row r="20" spans="1:7" x14ac:dyDescent="0.25">
      <c r="A20" s="38">
        <v>654344322</v>
      </c>
      <c r="B20" s="1" t="str">
        <f t="shared" si="0"/>
        <v>IGOR</v>
      </c>
      <c r="C20" s="1" t="str">
        <f t="shared" si="1"/>
        <v>BRITO</v>
      </c>
      <c r="D20" s="39">
        <v>3300000</v>
      </c>
      <c r="E20" s="40" t="s">
        <v>100</v>
      </c>
      <c r="F20" s="36"/>
    </row>
    <row r="21" spans="1:7" x14ac:dyDescent="0.25">
      <c r="A21" s="38">
        <v>34679076543</v>
      </c>
      <c r="B21" s="1" t="str">
        <f t="shared" si="0"/>
        <v>FREDDY</v>
      </c>
      <c r="C21" s="1" t="str">
        <f t="shared" si="1"/>
        <v>LARA</v>
      </c>
      <c r="D21" s="39">
        <v>1900000</v>
      </c>
      <c r="E21" s="40" t="s">
        <v>100</v>
      </c>
      <c r="F21" s="36"/>
    </row>
    <row r="22" spans="1:7" x14ac:dyDescent="0.25">
      <c r="A22" s="38">
        <v>62736288787</v>
      </c>
      <c r="B22" s="1" t="str">
        <f t="shared" si="0"/>
        <v>RAUL</v>
      </c>
      <c r="C22" s="1" t="str">
        <f t="shared" si="1"/>
        <v>GUTIERREZ</v>
      </c>
      <c r="D22" s="39">
        <v>2000000</v>
      </c>
      <c r="E22" s="40" t="s">
        <v>101</v>
      </c>
    </row>
    <row r="23" spans="1:7" x14ac:dyDescent="0.25">
      <c r="A23" s="38">
        <v>67888989998</v>
      </c>
      <c r="B23" s="1" t="str">
        <f t="shared" si="0"/>
        <v>ERNESTO</v>
      </c>
      <c r="C23" s="1" t="str">
        <f t="shared" si="1"/>
        <v>ARRIAGA</v>
      </c>
      <c r="D23" s="39">
        <v>1000000</v>
      </c>
      <c r="E23" s="40" t="s">
        <v>101</v>
      </c>
    </row>
    <row r="24" spans="1:7" x14ac:dyDescent="0.25">
      <c r="A24" s="38">
        <v>32346677890</v>
      </c>
      <c r="B24" s="1" t="str">
        <f t="shared" si="0"/>
        <v>GLORIA</v>
      </c>
      <c r="C24" s="1" t="str">
        <f t="shared" si="1"/>
        <v>URRUTIA</v>
      </c>
      <c r="D24" s="39">
        <v>3000000</v>
      </c>
      <c r="E24" s="40" t="s">
        <v>101</v>
      </c>
    </row>
    <row r="25" spans="1:7" x14ac:dyDescent="0.25">
      <c r="A25" s="38">
        <v>3426775400</v>
      </c>
      <c r="B25" s="1" t="str">
        <f t="shared" si="0"/>
        <v>BENEDICTO</v>
      </c>
      <c r="C25" s="1" t="str">
        <f t="shared" si="1"/>
        <v>CIFUENTES</v>
      </c>
      <c r="D25" s="39">
        <v>5000000</v>
      </c>
      <c r="E25" s="40" t="s">
        <v>101</v>
      </c>
    </row>
    <row r="26" spans="1:7" x14ac:dyDescent="0.25">
      <c r="A26" s="38">
        <v>8765545347</v>
      </c>
      <c r="B26" s="1" t="str">
        <f t="shared" si="0"/>
        <v>ANDREA</v>
      </c>
      <c r="C26" s="1" t="str">
        <f t="shared" si="1"/>
        <v>DIMATE</v>
      </c>
      <c r="D26" s="39">
        <v>1500000</v>
      </c>
      <c r="E26" s="40" t="s">
        <v>101</v>
      </c>
    </row>
    <row r="27" spans="1:7" x14ac:dyDescent="0.25">
      <c r="A27" s="38">
        <v>876543456</v>
      </c>
      <c r="B27" s="1" t="str">
        <f t="shared" si="0"/>
        <v>ELBER</v>
      </c>
      <c r="C27" s="1" t="str">
        <f t="shared" si="1"/>
        <v>GALARGA</v>
      </c>
      <c r="D27" s="39">
        <v>2000000</v>
      </c>
      <c r="E27" s="40" t="s">
        <v>101</v>
      </c>
    </row>
    <row r="28" spans="1:7" x14ac:dyDescent="0.25">
      <c r="A28" s="38">
        <v>478762125</v>
      </c>
      <c r="B28" s="1" t="str">
        <f t="shared" si="0"/>
        <v>CARMEN</v>
      </c>
      <c r="C28" s="1" t="str">
        <f t="shared" si="1"/>
        <v>VIZCAYA</v>
      </c>
      <c r="D28" s="39">
        <v>2500000</v>
      </c>
      <c r="E28" s="40" t="s">
        <v>101</v>
      </c>
    </row>
    <row r="29" spans="1:7" x14ac:dyDescent="0.25">
      <c r="A29" s="38">
        <v>6578900776</v>
      </c>
      <c r="B29" s="1" t="str">
        <f t="shared" si="0"/>
        <v>CRISTINA</v>
      </c>
      <c r="C29" s="1" t="str">
        <f t="shared" si="1"/>
        <v>ANGARITA</v>
      </c>
      <c r="D29" s="39">
        <v>600000</v>
      </c>
      <c r="E29" s="40" t="s">
        <v>101</v>
      </c>
    </row>
    <row r="30" spans="1:7" x14ac:dyDescent="0.25">
      <c r="A30" s="38">
        <v>654344322</v>
      </c>
      <c r="B30" s="1" t="str">
        <f t="shared" si="0"/>
        <v>IGOR</v>
      </c>
      <c r="C30" s="1" t="str">
        <f t="shared" si="1"/>
        <v>BRITO</v>
      </c>
      <c r="D30" s="39">
        <v>4000000</v>
      </c>
      <c r="E30" s="40" t="s">
        <v>101</v>
      </c>
    </row>
    <row r="31" spans="1:7" x14ac:dyDescent="0.25">
      <c r="A31" s="38">
        <v>34679076543</v>
      </c>
      <c r="B31" s="1" t="str">
        <f t="shared" si="0"/>
        <v>FREDDY</v>
      </c>
      <c r="C31" s="1" t="str">
        <f t="shared" si="1"/>
        <v>LARA</v>
      </c>
      <c r="D31" s="39">
        <v>2600000</v>
      </c>
      <c r="E31" s="40" t="s">
        <v>101</v>
      </c>
    </row>
    <row r="33" spans="2:4" x14ac:dyDescent="0.25">
      <c r="B33" t="s">
        <v>102</v>
      </c>
      <c r="D33" s="36">
        <f>SUM(D2:D31)</f>
        <v>66400000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D24"/>
  <sheetViews>
    <sheetView workbookViewId="0">
      <selection activeCell="F9" sqref="F9"/>
    </sheetView>
  </sheetViews>
  <sheetFormatPr baseColWidth="10" defaultRowHeight="15" x14ac:dyDescent="0.25"/>
  <cols>
    <col min="2" max="2" width="15.5703125" bestFit="1" customWidth="1"/>
    <col min="3" max="3" width="37.42578125" customWidth="1"/>
    <col min="4" max="4" width="16" customWidth="1"/>
  </cols>
  <sheetData>
    <row r="1" spans="1:4" x14ac:dyDescent="0.25">
      <c r="A1" s="80" t="s">
        <v>103</v>
      </c>
      <c r="B1" s="80"/>
      <c r="C1" s="80"/>
      <c r="D1" s="80"/>
    </row>
    <row r="2" spans="1:4" x14ac:dyDescent="0.25">
      <c r="A2" s="86" t="s">
        <v>104</v>
      </c>
      <c r="B2" s="87"/>
      <c r="C2" s="1"/>
      <c r="D2" s="1"/>
    </row>
    <row r="3" spans="1:4" ht="15.75" thickBot="1" x14ac:dyDescent="0.3">
      <c r="A3" s="54" t="s">
        <v>105</v>
      </c>
      <c r="B3" s="55" t="s">
        <v>106</v>
      </c>
      <c r="C3" s="43"/>
      <c r="D3" s="1"/>
    </row>
    <row r="4" spans="1:4" x14ac:dyDescent="0.25">
      <c r="A4" s="42" t="s">
        <v>99</v>
      </c>
      <c r="B4" s="52">
        <f>SUMIF(MESESTRIMESTRES,A4,VENTAS)</f>
        <v>24600000</v>
      </c>
      <c r="C4" s="1"/>
      <c r="D4" s="1"/>
    </row>
    <row r="5" spans="1:4" x14ac:dyDescent="0.25">
      <c r="A5" s="40" t="s">
        <v>100</v>
      </c>
      <c r="B5" s="53">
        <f>SUMIF(MESESTRIMESTRES,A5,VENTAS)</f>
        <v>17600000</v>
      </c>
      <c r="C5" s="1"/>
      <c r="D5" s="1"/>
    </row>
    <row r="6" spans="1:4" x14ac:dyDescent="0.25">
      <c r="A6" s="40" t="s">
        <v>101</v>
      </c>
      <c r="B6" s="53">
        <f>SUMIF(MESESTRIMESTRES,A6,VENTAS)</f>
        <v>24200000</v>
      </c>
      <c r="C6" s="1"/>
      <c r="D6" s="1"/>
    </row>
    <row r="7" spans="1:4" x14ac:dyDescent="0.25">
      <c r="A7" s="1" t="s">
        <v>107</v>
      </c>
      <c r="B7" s="53">
        <f>SUM(B4:B6)</f>
        <v>66400000</v>
      </c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86" t="s">
        <v>108</v>
      </c>
      <c r="B11" s="85"/>
      <c r="C11" s="85"/>
      <c r="D11" s="87"/>
    </row>
    <row r="12" spans="1:4" ht="15.75" thickBot="1" x14ac:dyDescent="0.3">
      <c r="A12" s="81" t="s">
        <v>109</v>
      </c>
      <c r="B12" s="81"/>
      <c r="C12" s="81"/>
      <c r="D12" s="81"/>
    </row>
    <row r="13" spans="1:4" ht="15.75" thickBot="1" x14ac:dyDescent="0.3">
      <c r="A13" s="46" t="s">
        <v>110</v>
      </c>
      <c r="B13" s="46" t="s">
        <v>111</v>
      </c>
      <c r="C13" s="46" t="s">
        <v>112</v>
      </c>
      <c r="D13" s="46" t="s">
        <v>113</v>
      </c>
    </row>
    <row r="14" spans="1:4" x14ac:dyDescent="0.25">
      <c r="A14" s="2">
        <v>1</v>
      </c>
      <c r="B14" s="45">
        <v>62736288787</v>
      </c>
      <c r="C14" s="47" t="str">
        <f t="shared" ref="C14:C23" si="0">CONCATENATE((VLOOKUP(B14,BDVENDEDORES,2,FALSE))," ",(VLOOKUP(B14,BDVENDEDORES,3,FALSE)))</f>
        <v>RAUL GUTIERREZ</v>
      </c>
      <c r="D14" s="48">
        <f t="shared" ref="D14:D23" si="1">SUMIF(CODCEDULA,B14,VENTAS)</f>
        <v>5300000</v>
      </c>
    </row>
    <row r="15" spans="1:4" x14ac:dyDescent="0.25">
      <c r="A15" s="1">
        <v>2</v>
      </c>
      <c r="B15" s="44">
        <v>67888989998</v>
      </c>
      <c r="C15" s="49" t="str">
        <f t="shared" si="0"/>
        <v>ERNESTO ARRIAGA</v>
      </c>
      <c r="D15" s="50">
        <f t="shared" si="1"/>
        <v>2300000</v>
      </c>
    </row>
    <row r="16" spans="1:4" x14ac:dyDescent="0.25">
      <c r="A16" s="1">
        <v>3</v>
      </c>
      <c r="B16" s="44">
        <v>32346677890</v>
      </c>
      <c r="C16" s="49" t="str">
        <f t="shared" si="0"/>
        <v>GLORIA URRUTIA</v>
      </c>
      <c r="D16" s="50">
        <f t="shared" si="1"/>
        <v>8300000</v>
      </c>
    </row>
    <row r="17" spans="1:4" x14ac:dyDescent="0.25">
      <c r="A17" s="1">
        <v>4</v>
      </c>
      <c r="B17" s="44">
        <v>3426775400</v>
      </c>
      <c r="C17" s="49" t="str">
        <f t="shared" si="0"/>
        <v>BENEDICTO CIFUENTES</v>
      </c>
      <c r="D17" s="50">
        <f t="shared" si="1"/>
        <v>14300000</v>
      </c>
    </row>
    <row r="18" spans="1:4" x14ac:dyDescent="0.25">
      <c r="A18" s="1">
        <v>5</v>
      </c>
      <c r="B18" s="44">
        <v>8765545347</v>
      </c>
      <c r="C18" s="49" t="str">
        <f t="shared" si="0"/>
        <v>ANDREA DIMATE</v>
      </c>
      <c r="D18" s="50">
        <f t="shared" si="1"/>
        <v>3800000</v>
      </c>
    </row>
    <row r="19" spans="1:4" x14ac:dyDescent="0.25">
      <c r="A19" s="1">
        <v>6</v>
      </c>
      <c r="B19" s="44">
        <v>876543456</v>
      </c>
      <c r="C19" s="49" t="str">
        <f t="shared" si="0"/>
        <v>ELBER GALARGA</v>
      </c>
      <c r="D19" s="50">
        <f t="shared" si="1"/>
        <v>5300000</v>
      </c>
    </row>
    <row r="20" spans="1:4" x14ac:dyDescent="0.25">
      <c r="A20" s="1">
        <v>7</v>
      </c>
      <c r="B20" s="44">
        <v>478762125</v>
      </c>
      <c r="C20" s="49" t="str">
        <f t="shared" si="0"/>
        <v>CARMEN VIZCAYA</v>
      </c>
      <c r="D20" s="50">
        <f t="shared" si="1"/>
        <v>6800000</v>
      </c>
    </row>
    <row r="21" spans="1:4" x14ac:dyDescent="0.25">
      <c r="A21" s="1">
        <v>8</v>
      </c>
      <c r="B21" s="44">
        <v>6578900776</v>
      </c>
      <c r="C21" s="49" t="str">
        <f t="shared" si="0"/>
        <v>CRISTINA ANGARITA</v>
      </c>
      <c r="D21" s="50">
        <f>SUMIF(CODCEDULA,B21,VENTAS)</f>
        <v>1900000</v>
      </c>
    </row>
    <row r="22" spans="1:4" x14ac:dyDescent="0.25">
      <c r="A22" s="1">
        <v>9</v>
      </c>
      <c r="B22" s="44">
        <v>654344322</v>
      </c>
      <c r="C22" s="49" t="str">
        <f t="shared" si="0"/>
        <v>IGOR BRITO</v>
      </c>
      <c r="D22" s="50">
        <f t="shared" si="1"/>
        <v>11300000</v>
      </c>
    </row>
    <row r="23" spans="1:4" x14ac:dyDescent="0.25">
      <c r="A23" s="1">
        <v>10</v>
      </c>
      <c r="B23" s="44">
        <v>34679076543</v>
      </c>
      <c r="C23" s="49" t="str">
        <f t="shared" si="0"/>
        <v>FREDDY LARA</v>
      </c>
      <c r="D23" s="50">
        <f t="shared" si="1"/>
        <v>7100000</v>
      </c>
    </row>
    <row r="24" spans="1:4" x14ac:dyDescent="0.25">
      <c r="A24" s="1" t="s">
        <v>114</v>
      </c>
      <c r="B24" s="1"/>
      <c r="C24" s="1"/>
      <c r="D24" s="51">
        <f>SUM(D14:D23)</f>
        <v>66400000</v>
      </c>
    </row>
  </sheetData>
  <mergeCells count="4">
    <mergeCell ref="A1:D1"/>
    <mergeCell ref="A12:D12"/>
    <mergeCell ref="A11:D11"/>
    <mergeCell ref="A2:B2"/>
  </mergeCells>
  <conditionalFormatting sqref="D14:D23">
    <cfRule type="iconSet" priority="1">
      <iconSet>
        <cfvo type="percent" val="0"/>
        <cfvo type="num" val="2000000"/>
        <cfvo type="num" val="5000000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10</vt:i4>
      </vt:variant>
    </vt:vector>
  </HeadingPairs>
  <TitlesOfParts>
    <vt:vector size="17" baseType="lpstr">
      <vt:lpstr>CLIENTES</vt:lpstr>
      <vt:lpstr>PRODUCTOS</vt:lpstr>
      <vt:lpstr>VENDEDORES</vt:lpstr>
      <vt:lpstr>FORMATO DE FACTURA</vt:lpstr>
      <vt:lpstr>Tabla dinamica</vt:lpstr>
      <vt:lpstr>Ventas</vt:lpstr>
      <vt:lpstr>Informes</vt:lpstr>
      <vt:lpstr>baseclientes</vt:lpstr>
      <vt:lpstr>BDVENDEDORES</vt:lpstr>
      <vt:lpstr>BORRAR</vt:lpstr>
      <vt:lpstr>CODCEDULA</vt:lpstr>
      <vt:lpstr>CODPRODUCTOS</vt:lpstr>
      <vt:lpstr>DATOSCLIENTES</vt:lpstr>
      <vt:lpstr>DATOSPRODUCTOS</vt:lpstr>
      <vt:lpstr>DATOSVENDEDORES</vt:lpstr>
      <vt:lpstr>MESESTRIMESTRES</vt:lpstr>
      <vt:lpstr>VENTAS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NORIEGA</dc:creator>
  <cp:lastModifiedBy>NORIEGA</cp:lastModifiedBy>
  <cp:lastPrinted>2015-09-22T22:44:39Z</cp:lastPrinted>
  <dcterms:created xsi:type="dcterms:W3CDTF">2015-09-20T13:00:13Z</dcterms:created>
  <dcterms:modified xsi:type="dcterms:W3CDTF">2015-10-12T01:16:58Z</dcterms:modified>
</cp:coreProperties>
</file>