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investing\Analysis\ICRA\"/>
    </mc:Choice>
  </mc:AlternateContent>
  <xr:revisionPtr revIDLastSave="0" documentId="13_ncr:1_{EB9BE79C-1A8B-463B-9EAE-27D314AB2BB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in" sheetId="1" r:id="rId1"/>
    <sheet name="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D8" i="2"/>
  <c r="E67" i="2"/>
  <c r="E66" i="2"/>
  <c r="E64" i="2"/>
  <c r="D64" i="2"/>
  <c r="E25" i="2"/>
  <c r="D25" i="2"/>
  <c r="C25" i="2"/>
  <c r="H25" i="2"/>
  <c r="G25" i="2"/>
  <c r="F25" i="2"/>
  <c r="E19" i="2"/>
  <c r="H71" i="2"/>
  <c r="G71" i="2"/>
  <c r="F71" i="2"/>
  <c r="H64" i="2"/>
  <c r="G64" i="2"/>
  <c r="F64" i="2"/>
  <c r="H58" i="2"/>
  <c r="G58" i="2"/>
  <c r="F58" i="2"/>
  <c r="E58" i="2"/>
  <c r="H51" i="2"/>
  <c r="G51" i="2"/>
  <c r="F51" i="2"/>
  <c r="E51" i="2"/>
  <c r="H40" i="2"/>
  <c r="G40" i="2"/>
  <c r="F40" i="2"/>
  <c r="E40" i="2"/>
  <c r="D66" i="2"/>
  <c r="D71" i="2" s="1"/>
  <c r="D58" i="2"/>
  <c r="D51" i="2"/>
  <c r="D33" i="2"/>
  <c r="D40" i="2" s="1"/>
  <c r="D19" i="2"/>
  <c r="H10" i="2"/>
  <c r="H24" i="2" s="1"/>
  <c r="G10" i="2"/>
  <c r="G24" i="2" s="1"/>
  <c r="F10" i="2"/>
  <c r="E10" i="2"/>
  <c r="E24" i="2" s="1"/>
  <c r="H15" i="2"/>
  <c r="G15" i="2"/>
  <c r="F15" i="2"/>
  <c r="E15" i="2"/>
  <c r="D15" i="2"/>
  <c r="D10" i="2"/>
  <c r="D16" i="2" s="1"/>
  <c r="C66" i="2"/>
  <c r="C71" i="2" s="1"/>
  <c r="C64" i="2"/>
  <c r="C58" i="2"/>
  <c r="C51" i="2"/>
  <c r="C40" i="2"/>
  <c r="C7" i="2"/>
  <c r="C19" i="2"/>
  <c r="C15" i="2"/>
  <c r="C10" i="2"/>
  <c r="C24" i="2" s="1"/>
  <c r="C5" i="1"/>
  <c r="E71" i="2" l="1"/>
  <c r="D24" i="2"/>
  <c r="D52" i="2"/>
  <c r="F16" i="2"/>
  <c r="F20" i="2" s="1"/>
  <c r="F23" i="2" s="1"/>
  <c r="F24" i="2"/>
  <c r="D20" i="2"/>
  <c r="D23" i="2" s="1"/>
  <c r="D72" i="2"/>
  <c r="D73" i="2" s="1"/>
  <c r="H16" i="2"/>
  <c r="H20" i="2" s="1"/>
  <c r="C52" i="2"/>
  <c r="E16" i="2"/>
  <c r="E20" i="2" s="1"/>
  <c r="C72" i="2"/>
  <c r="C73" i="2" s="1"/>
  <c r="C75" i="2" s="1"/>
  <c r="E72" i="2"/>
  <c r="E73" i="2" s="1"/>
  <c r="F72" i="2"/>
  <c r="F73" i="2" s="1"/>
  <c r="G72" i="2"/>
  <c r="G73" i="2" s="1"/>
  <c r="G16" i="2"/>
  <c r="G20" i="2" s="1"/>
  <c r="H72" i="2"/>
  <c r="H73" i="2" s="1"/>
  <c r="G52" i="2"/>
  <c r="E52" i="2"/>
  <c r="F52" i="2"/>
  <c r="H52" i="2"/>
  <c r="C16" i="2"/>
  <c r="C20" i="2" s="1"/>
  <c r="D75" i="2" l="1"/>
  <c r="D22" i="2"/>
  <c r="F22" i="2"/>
  <c r="H75" i="2"/>
  <c r="E23" i="2"/>
  <c r="E22" i="2"/>
  <c r="H23" i="2"/>
  <c r="H22" i="2"/>
  <c r="C22" i="2"/>
  <c r="C23" i="2"/>
  <c r="F75" i="2"/>
  <c r="E75" i="2"/>
  <c r="G75" i="2"/>
  <c r="G23" i="2"/>
  <c r="G22" i="2"/>
</calcChain>
</file>

<file path=xl/sharedStrings.xml><?xml version="1.0" encoding="utf-8"?>
<sst xmlns="http://schemas.openxmlformats.org/spreadsheetml/2006/main" count="80" uniqueCount="76">
  <si>
    <t>Market Capital</t>
  </si>
  <si>
    <t>Current Price</t>
  </si>
  <si>
    <t>Shares</t>
  </si>
  <si>
    <t>Cash</t>
  </si>
  <si>
    <t>Debt</t>
  </si>
  <si>
    <t>EV</t>
  </si>
  <si>
    <t>ICRA Limited setup in 1991</t>
  </si>
  <si>
    <t>Revenue From operations</t>
  </si>
  <si>
    <t>2019-20</t>
  </si>
  <si>
    <t>In Lacs</t>
  </si>
  <si>
    <t>Other Income</t>
  </si>
  <si>
    <t xml:space="preserve">Total Income </t>
  </si>
  <si>
    <t>Salary</t>
  </si>
  <si>
    <t>Finance Cost</t>
  </si>
  <si>
    <t>Depreciation</t>
  </si>
  <si>
    <t>Other Expenses</t>
  </si>
  <si>
    <t>Total Expenses</t>
  </si>
  <si>
    <t>PBT</t>
  </si>
  <si>
    <t>Current Tax</t>
  </si>
  <si>
    <t>Deferred Tax</t>
  </si>
  <si>
    <t>Total Tax expense</t>
  </si>
  <si>
    <t>PAT</t>
  </si>
  <si>
    <t>EPS</t>
  </si>
  <si>
    <t>Shares Outstanding</t>
  </si>
  <si>
    <t>- Rating, research and other</t>
  </si>
  <si>
    <t xml:space="preserve">- Consulting </t>
  </si>
  <si>
    <t>Assets</t>
  </si>
  <si>
    <t>PPE</t>
  </si>
  <si>
    <t>Goodwill</t>
  </si>
  <si>
    <t>OITA</t>
  </si>
  <si>
    <t>Investments</t>
  </si>
  <si>
    <t>Loans</t>
  </si>
  <si>
    <t>Other Financial assets</t>
  </si>
  <si>
    <t>Defferred Tax</t>
  </si>
  <si>
    <t>NC Tax assets</t>
  </si>
  <si>
    <t>Other NCA</t>
  </si>
  <si>
    <t>Total NCA</t>
  </si>
  <si>
    <t>IA under dev</t>
  </si>
  <si>
    <t>Non Current Assets</t>
  </si>
  <si>
    <t>Current Assets</t>
  </si>
  <si>
    <t>Trade rec</t>
  </si>
  <si>
    <t>Cash and Cash eq</t>
  </si>
  <si>
    <t>Bank Balance</t>
  </si>
  <si>
    <t>Other Current Assets</t>
  </si>
  <si>
    <t>Assets held for sale</t>
  </si>
  <si>
    <t>Total Current Assets</t>
  </si>
  <si>
    <t>Total Assets</t>
  </si>
  <si>
    <t>Equity</t>
  </si>
  <si>
    <t>ESC</t>
  </si>
  <si>
    <t>Other Eq</t>
  </si>
  <si>
    <t>Non con eq</t>
  </si>
  <si>
    <t>Total Eq</t>
  </si>
  <si>
    <t>Non Current Liab</t>
  </si>
  <si>
    <t>Other Financial Liabilities</t>
  </si>
  <si>
    <t>Provisions</t>
  </si>
  <si>
    <t>Total NCL</t>
  </si>
  <si>
    <t>Trade Payable</t>
  </si>
  <si>
    <t>Other Financial Liab</t>
  </si>
  <si>
    <t>Provisons</t>
  </si>
  <si>
    <t>Other Current Liab</t>
  </si>
  <si>
    <t>Total CL</t>
  </si>
  <si>
    <t>Total Liablilities</t>
  </si>
  <si>
    <t>Total Eq and Liab</t>
  </si>
  <si>
    <t>2020-21</t>
  </si>
  <si>
    <t>2021-22</t>
  </si>
  <si>
    <t>2022-23</t>
  </si>
  <si>
    <t>2023-24</t>
  </si>
  <si>
    <t>2024-25</t>
  </si>
  <si>
    <t>Net Profit Ratio</t>
  </si>
  <si>
    <t>Gross Profit Ratio</t>
  </si>
  <si>
    <t>Tax Ratio</t>
  </si>
  <si>
    <t>Right of use assets</t>
  </si>
  <si>
    <t>Lease Liabilities</t>
  </si>
  <si>
    <t>- Knowledge Servies</t>
  </si>
  <si>
    <t>- Market Service</t>
  </si>
  <si>
    <t>- Advances received from customers written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</si>
</sst>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43" fontId="3" fillId="0" borderId="0" xfId="1" applyFont="1"/>
    <xf numFmtId="43" fontId="2" fillId="0" borderId="0" xfId="1" applyFont="1"/>
    <xf numFmtId="43" fontId="2" fillId="0" borderId="0" xfId="1" applyFont="1" applyAlignment="1">
      <alignment horizontal="center"/>
    </xf>
    <xf numFmtId="43" fontId="3" fillId="0" borderId="0" xfId="1" quotePrefix="1" applyFont="1"/>
    <xf numFmtId="43" fontId="2" fillId="0" borderId="0" xfId="1" applyFont="1" applyAlignment="1"/>
    <xf numFmtId="43" fontId="3" fillId="0" borderId="0" xfId="1" quotePrefix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8"/>
  <sheetViews>
    <sheetView workbookViewId="0">
      <selection activeCell="J5" sqref="J5"/>
    </sheetView>
  </sheetViews>
  <sheetFormatPr defaultRowHeight="13.8" x14ac:dyDescent="0.25"/>
  <cols>
    <col min="1" max="1" width="8.88671875" style="2"/>
    <col min="2" max="2" width="17.6640625" style="2" bestFit="1" customWidth="1"/>
    <col min="3" max="16384" width="8.88671875" style="2"/>
  </cols>
  <sheetData>
    <row r="3" spans="2:10" x14ac:dyDescent="0.25">
      <c r="B3" s="1" t="s">
        <v>0</v>
      </c>
      <c r="C3" s="2">
        <v>5650</v>
      </c>
    </row>
    <row r="4" spans="2:10" x14ac:dyDescent="0.25">
      <c r="B4" s="1" t="s">
        <v>1</v>
      </c>
      <c r="C4" s="2">
        <v>5850</v>
      </c>
      <c r="J4" s="2" t="s">
        <v>6</v>
      </c>
    </row>
    <row r="5" spans="2:10" x14ac:dyDescent="0.25">
      <c r="B5" s="1" t="s">
        <v>2</v>
      </c>
      <c r="C5" s="3">
        <f>C3/C4</f>
        <v>0.96581196581196582</v>
      </c>
    </row>
    <row r="6" spans="2:10" x14ac:dyDescent="0.25">
      <c r="B6" s="1" t="s">
        <v>3</v>
      </c>
    </row>
    <row r="7" spans="2:10" x14ac:dyDescent="0.25">
      <c r="B7" s="1" t="s">
        <v>4</v>
      </c>
    </row>
    <row r="8" spans="2:10" x14ac:dyDescent="0.25">
      <c r="B8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1BBD-5FA8-4683-81BD-9F5CAF8A0E4C}">
  <dimension ref="B1:J75"/>
  <sheetViews>
    <sheetView tabSelected="1" workbookViewId="0">
      <selection activeCell="G8" sqref="G8"/>
    </sheetView>
  </sheetViews>
  <sheetFormatPr defaultRowHeight="13.8" x14ac:dyDescent="0.25"/>
  <cols>
    <col min="1" max="1" width="8.88671875" style="3"/>
    <col min="2" max="2" width="32.88671875" style="3" bestFit="1" customWidth="1"/>
    <col min="3" max="5" width="15.21875" style="3" bestFit="1" customWidth="1"/>
    <col min="6" max="8" width="13.109375" style="3" bestFit="1" customWidth="1"/>
    <col min="9" max="16384" width="8.88671875" style="3"/>
  </cols>
  <sheetData>
    <row r="1" spans="2:10" x14ac:dyDescent="0.25">
      <c r="B1" s="4" t="s">
        <v>9</v>
      </c>
    </row>
    <row r="2" spans="2:10" x14ac:dyDescent="0.25">
      <c r="C2" s="5" t="s">
        <v>8</v>
      </c>
      <c r="D2" s="5" t="s">
        <v>63</v>
      </c>
      <c r="E2" s="5" t="s">
        <v>64</v>
      </c>
      <c r="F2" s="5" t="s">
        <v>65</v>
      </c>
      <c r="G2" s="5" t="s">
        <v>66</v>
      </c>
      <c r="H2" s="5" t="s">
        <v>67</v>
      </c>
      <c r="I2" s="4"/>
      <c r="J2" s="4"/>
    </row>
    <row r="3" spans="2:10" x14ac:dyDescent="0.25">
      <c r="B3" s="7" t="s">
        <v>7</v>
      </c>
      <c r="C3" s="4">
        <v>32108.84</v>
      </c>
      <c r="D3" s="4">
        <v>30106.080000000002</v>
      </c>
      <c r="E3" s="4">
        <v>34280.519999999997</v>
      </c>
      <c r="F3" s="4"/>
      <c r="G3" s="4"/>
      <c r="H3" s="4"/>
    </row>
    <row r="4" spans="2:10" x14ac:dyDescent="0.25">
      <c r="B4" s="6" t="s">
        <v>24</v>
      </c>
      <c r="C4" s="3">
        <v>21194.76</v>
      </c>
      <c r="D4" s="3">
        <v>18461.02</v>
      </c>
      <c r="E4" s="3">
        <v>19916.61</v>
      </c>
    </row>
    <row r="5" spans="2:10" x14ac:dyDescent="0.25">
      <c r="B5" s="6" t="s">
        <v>25</v>
      </c>
      <c r="C5" s="3">
        <v>2326.2199999999998</v>
      </c>
      <c r="D5" s="3">
        <v>880.71</v>
      </c>
      <c r="E5" s="3">
        <v>620.09</v>
      </c>
    </row>
    <row r="6" spans="2:10" x14ac:dyDescent="0.25">
      <c r="B6" s="6" t="s">
        <v>73</v>
      </c>
      <c r="C6" s="3">
        <v>7868.09</v>
      </c>
      <c r="D6" s="3">
        <v>9052.68</v>
      </c>
      <c r="E6" s="3">
        <v>11747.11</v>
      </c>
    </row>
    <row r="7" spans="2:10" x14ac:dyDescent="0.25">
      <c r="B7" s="6" t="s">
        <v>74</v>
      </c>
      <c r="C7" s="3">
        <f>513.79+178.91+3.13+23.94</f>
        <v>719.77</v>
      </c>
      <c r="D7" s="3">
        <v>1451.75</v>
      </c>
      <c r="E7" s="3">
        <v>1709.58</v>
      </c>
    </row>
    <row r="8" spans="2:10" ht="27.6" x14ac:dyDescent="0.25">
      <c r="B8" s="8" t="s">
        <v>75</v>
      </c>
      <c r="C8" s="3">
        <v>0</v>
      </c>
      <c r="D8" s="3">
        <f>237.23+22.69</f>
        <v>259.92</v>
      </c>
      <c r="E8" s="3">
        <f>274.87+12.26</f>
        <v>287.13</v>
      </c>
    </row>
    <row r="9" spans="2:10" x14ac:dyDescent="0.25">
      <c r="B9" s="4" t="s">
        <v>10</v>
      </c>
      <c r="C9" s="4">
        <v>4796.75</v>
      </c>
      <c r="D9" s="4">
        <v>4284.66</v>
      </c>
      <c r="E9" s="4">
        <v>4087.55</v>
      </c>
      <c r="F9" s="4"/>
      <c r="G9" s="4"/>
      <c r="H9" s="4"/>
    </row>
    <row r="10" spans="2:10" x14ac:dyDescent="0.25">
      <c r="B10" s="4" t="s">
        <v>11</v>
      </c>
      <c r="C10" s="4">
        <f>+C3+C9</f>
        <v>36905.589999999997</v>
      </c>
      <c r="D10" s="4">
        <f>+D3+D9</f>
        <v>34390.740000000005</v>
      </c>
      <c r="E10" s="4">
        <f>+E3+E9</f>
        <v>38368.07</v>
      </c>
      <c r="F10" s="4">
        <f>+F3+F9</f>
        <v>0</v>
      </c>
      <c r="G10" s="4">
        <f>+G3+G9</f>
        <v>0</v>
      </c>
      <c r="H10" s="4">
        <f>+H3+H9</f>
        <v>0</v>
      </c>
    </row>
    <row r="11" spans="2:10" x14ac:dyDescent="0.25">
      <c r="B11" s="3" t="s">
        <v>12</v>
      </c>
      <c r="C11" s="3">
        <v>16166.87</v>
      </c>
      <c r="D11" s="3">
        <v>17169.900000000001</v>
      </c>
      <c r="E11" s="3">
        <v>17924.810000000001</v>
      </c>
    </row>
    <row r="12" spans="2:10" x14ac:dyDescent="0.25">
      <c r="B12" s="3" t="s">
        <v>13</v>
      </c>
      <c r="C12" s="3">
        <v>204.47</v>
      </c>
      <c r="D12" s="3">
        <v>205.72</v>
      </c>
      <c r="E12" s="3">
        <v>156.13999999999999</v>
      </c>
    </row>
    <row r="13" spans="2:10" x14ac:dyDescent="0.25">
      <c r="B13" s="3" t="s">
        <v>14</v>
      </c>
      <c r="C13" s="3">
        <v>1029.01</v>
      </c>
      <c r="D13" s="3">
        <v>991.86</v>
      </c>
      <c r="E13" s="3">
        <v>781.21</v>
      </c>
    </row>
    <row r="14" spans="2:10" x14ac:dyDescent="0.25">
      <c r="B14" s="3" t="s">
        <v>15</v>
      </c>
      <c r="C14" s="3">
        <v>6357.65</v>
      </c>
      <c r="D14" s="3">
        <v>4822.75</v>
      </c>
      <c r="E14" s="3">
        <v>4297.28</v>
      </c>
    </row>
    <row r="15" spans="2:10" x14ac:dyDescent="0.25">
      <c r="B15" s="4" t="s">
        <v>16</v>
      </c>
      <c r="C15" s="4">
        <f>SUM(C11:C14)</f>
        <v>23758</v>
      </c>
      <c r="D15" s="4">
        <f>SUM(D11:D14)</f>
        <v>23190.230000000003</v>
      </c>
      <c r="E15" s="4">
        <f t="shared" ref="E15:H15" si="0">SUM(E11:E14)</f>
        <v>23159.439999999999</v>
      </c>
      <c r="F15" s="4">
        <f t="shared" si="0"/>
        <v>0</v>
      </c>
      <c r="G15" s="4">
        <f t="shared" si="0"/>
        <v>0</v>
      </c>
      <c r="H15" s="4">
        <f t="shared" si="0"/>
        <v>0</v>
      </c>
    </row>
    <row r="16" spans="2:10" x14ac:dyDescent="0.25">
      <c r="B16" s="4" t="s">
        <v>17</v>
      </c>
      <c r="C16" s="4">
        <f>+C10-C15</f>
        <v>13147.589999999997</v>
      </c>
      <c r="D16" s="4">
        <f>+D10-D15</f>
        <v>11200.510000000002</v>
      </c>
      <c r="E16" s="4">
        <f t="shared" ref="E16:H16" si="1">+E10-E15</f>
        <v>15208.630000000001</v>
      </c>
      <c r="F16" s="4">
        <f t="shared" si="1"/>
        <v>0</v>
      </c>
      <c r="G16" s="4">
        <f t="shared" si="1"/>
        <v>0</v>
      </c>
      <c r="H16" s="4">
        <f t="shared" si="1"/>
        <v>0</v>
      </c>
    </row>
    <row r="17" spans="2:8" x14ac:dyDescent="0.25">
      <c r="B17" s="3" t="s">
        <v>18</v>
      </c>
      <c r="C17" s="3">
        <v>3707.31</v>
      </c>
      <c r="D17" s="3">
        <v>2870.55</v>
      </c>
      <c r="E17" s="3">
        <v>3738.45</v>
      </c>
    </row>
    <row r="18" spans="2:8" x14ac:dyDescent="0.25">
      <c r="B18" s="3" t="s">
        <v>19</v>
      </c>
      <c r="C18" s="3">
        <v>-283.49</v>
      </c>
      <c r="D18" s="3">
        <v>61.62</v>
      </c>
      <c r="E18" s="3">
        <v>116.94</v>
      </c>
    </row>
    <row r="19" spans="2:8" x14ac:dyDescent="0.25">
      <c r="B19" s="3" t="s">
        <v>20</v>
      </c>
      <c r="C19" s="3">
        <f>+C17+C18</f>
        <v>3423.8199999999997</v>
      </c>
      <c r="D19" s="3">
        <f>+D17+D18</f>
        <v>2932.17</v>
      </c>
      <c r="E19" s="3">
        <f>+E17+E18</f>
        <v>3855.39</v>
      </c>
    </row>
    <row r="20" spans="2:8" x14ac:dyDescent="0.25">
      <c r="B20" s="4" t="s">
        <v>21</v>
      </c>
      <c r="C20" s="4">
        <f>+C16-C19</f>
        <v>9723.7699999999968</v>
      </c>
      <c r="D20" s="4">
        <f>+D16-D19</f>
        <v>8268.340000000002</v>
      </c>
      <c r="E20" s="4">
        <f t="shared" ref="E20:H20" si="2">+E16-E19</f>
        <v>11353.240000000002</v>
      </c>
      <c r="F20" s="4">
        <f t="shared" si="2"/>
        <v>0</v>
      </c>
      <c r="G20" s="4">
        <f t="shared" si="2"/>
        <v>0</v>
      </c>
      <c r="H20" s="4">
        <f t="shared" si="2"/>
        <v>0</v>
      </c>
    </row>
    <row r="21" spans="2:8" x14ac:dyDescent="0.25">
      <c r="B21" s="4" t="s">
        <v>22</v>
      </c>
      <c r="C21" s="4">
        <v>99.98</v>
      </c>
      <c r="D21" s="4">
        <v>84.89</v>
      </c>
      <c r="E21" s="4">
        <v>116.74</v>
      </c>
      <c r="F21" s="4"/>
      <c r="G21" s="4"/>
      <c r="H21" s="4"/>
    </row>
    <row r="22" spans="2:8" x14ac:dyDescent="0.25">
      <c r="B22" s="3" t="s">
        <v>23</v>
      </c>
      <c r="C22" s="3">
        <f>+C20/C21</f>
        <v>97.257151430286015</v>
      </c>
      <c r="D22" s="3">
        <f>+D20/D21</f>
        <v>97.400636117328332</v>
      </c>
      <c r="E22" s="3">
        <f t="shared" ref="E22:H22" si="3">+E20/E21</f>
        <v>97.252355662155239</v>
      </c>
      <c r="F22" s="3" t="e">
        <f t="shared" si="3"/>
        <v>#DIV/0!</v>
      </c>
      <c r="G22" s="3" t="e">
        <f t="shared" si="3"/>
        <v>#DIV/0!</v>
      </c>
      <c r="H22" s="3" t="e">
        <f t="shared" si="3"/>
        <v>#DIV/0!</v>
      </c>
    </row>
    <row r="23" spans="2:8" x14ac:dyDescent="0.25">
      <c r="B23" s="3" t="s">
        <v>68</v>
      </c>
      <c r="C23" s="3">
        <f>+C20/C3*100</f>
        <v>30.283778548212879</v>
      </c>
      <c r="D23" s="3">
        <f>+D20/D3*100</f>
        <v>27.464020556645043</v>
      </c>
      <c r="E23" s="3">
        <f>+E20/E3*100</f>
        <v>33.118634139738845</v>
      </c>
      <c r="F23" s="3" t="e">
        <f>+F20/F3*100</f>
        <v>#DIV/0!</v>
      </c>
      <c r="G23" s="3" t="e">
        <f>+G20/G3*100</f>
        <v>#DIV/0!</v>
      </c>
      <c r="H23" s="3" t="e">
        <f>+H20/H3*100</f>
        <v>#DIV/0!</v>
      </c>
    </row>
    <row r="24" spans="2:8" x14ac:dyDescent="0.25">
      <c r="B24" s="3" t="s">
        <v>69</v>
      </c>
      <c r="C24" s="3">
        <f>(C10-C11-C14)/C3*100</f>
        <v>44.788506841106667</v>
      </c>
      <c r="D24" s="3">
        <f>(D10-D11-D14)/D3*100</f>
        <v>41.181349415134761</v>
      </c>
      <c r="E24" s="3">
        <f>(E10-E11-E14)/E3*100</f>
        <v>47.099577252620442</v>
      </c>
      <c r="F24" s="3" t="e">
        <f>(F10-F11-F14)/F3*100</f>
        <v>#DIV/0!</v>
      </c>
      <c r="G24" s="3" t="e">
        <f>(G10-G11-G14)/G3*100</f>
        <v>#DIV/0!</v>
      </c>
      <c r="H24" s="3" t="e">
        <f>(H10-H11-H14)/H3*100</f>
        <v>#DIV/0!</v>
      </c>
    </row>
    <row r="25" spans="2:8" x14ac:dyDescent="0.25">
      <c r="B25" s="3" t="s">
        <v>70</v>
      </c>
      <c r="C25" s="3">
        <f>+C17/C3*100</f>
        <v>11.546072670330041</v>
      </c>
      <c r="D25" s="3">
        <f>+D17/D3*100</f>
        <v>9.5347850002391539</v>
      </c>
      <c r="E25" s="3">
        <f>+E17/E3*100</f>
        <v>10.905464677898703</v>
      </c>
      <c r="F25" s="3" t="e">
        <f>+F19/F3*100</f>
        <v>#DIV/0!</v>
      </c>
      <c r="G25" s="3" t="e">
        <f>+G19/G3*100</f>
        <v>#DIV/0!</v>
      </c>
      <c r="H25" s="3" t="e">
        <f>+H19/H3*100</f>
        <v>#DIV/0!</v>
      </c>
    </row>
    <row r="27" spans="2:8" x14ac:dyDescent="0.25">
      <c r="B27" s="3" t="s">
        <v>26</v>
      </c>
    </row>
    <row r="28" spans="2:8" x14ac:dyDescent="0.25">
      <c r="B28" s="4" t="s">
        <v>38</v>
      </c>
    </row>
    <row r="29" spans="2:8" x14ac:dyDescent="0.25">
      <c r="B29" s="3" t="s">
        <v>27</v>
      </c>
      <c r="C29" s="3">
        <v>5252.48</v>
      </c>
      <c r="D29" s="3">
        <v>4373.29</v>
      </c>
      <c r="E29" s="3">
        <v>2538.1999999999998</v>
      </c>
    </row>
    <row r="30" spans="2:8" x14ac:dyDescent="0.25">
      <c r="B30" s="3" t="s">
        <v>71</v>
      </c>
      <c r="E30" s="3">
        <v>1396.94</v>
      </c>
    </row>
    <row r="31" spans="2:8" x14ac:dyDescent="0.25">
      <c r="B31" s="3" t="s">
        <v>28</v>
      </c>
      <c r="C31" s="3">
        <v>122.53</v>
      </c>
      <c r="D31" s="3">
        <v>122.53</v>
      </c>
      <c r="E31" s="3">
        <v>122.53</v>
      </c>
    </row>
    <row r="32" spans="2:8" x14ac:dyDescent="0.25">
      <c r="B32" s="3" t="s">
        <v>29</v>
      </c>
      <c r="C32" s="3">
        <v>74.599999999999994</v>
      </c>
      <c r="D32" s="3">
        <v>149.16999999999999</v>
      </c>
      <c r="E32" s="3">
        <v>502.25</v>
      </c>
    </row>
    <row r="33" spans="2:8" x14ac:dyDescent="0.25">
      <c r="B33" s="3" t="s">
        <v>37</v>
      </c>
      <c r="C33" s="3">
        <v>204.19</v>
      </c>
      <c r="D33" s="3">
        <f>324.62+16.52</f>
        <v>341.14</v>
      </c>
      <c r="E33" s="3">
        <v>155.19999999999999</v>
      </c>
    </row>
    <row r="34" spans="2:8" x14ac:dyDescent="0.25">
      <c r="B34" s="3" t="s">
        <v>30</v>
      </c>
      <c r="C34" s="3">
        <v>2426.5500000000002</v>
      </c>
      <c r="D34" s="3">
        <v>15775.55</v>
      </c>
      <c r="E34" s="3">
        <v>39165.67</v>
      </c>
    </row>
    <row r="35" spans="2:8" x14ac:dyDescent="0.25">
      <c r="B35" s="3" t="s">
        <v>31</v>
      </c>
      <c r="C35" s="3">
        <v>445.43</v>
      </c>
      <c r="D35" s="3">
        <v>407.76</v>
      </c>
      <c r="E35" s="3">
        <v>5.73</v>
      </c>
    </row>
    <row r="36" spans="2:8" x14ac:dyDescent="0.25">
      <c r="B36" s="3" t="s">
        <v>32</v>
      </c>
      <c r="C36" s="3">
        <v>2106.88</v>
      </c>
      <c r="D36" s="3">
        <v>17144.68</v>
      </c>
      <c r="E36" s="3">
        <v>8251.1</v>
      </c>
    </row>
    <row r="37" spans="2:8" x14ac:dyDescent="0.25">
      <c r="B37" s="3" t="s">
        <v>33</v>
      </c>
      <c r="C37" s="3">
        <v>642.20000000000005</v>
      </c>
      <c r="D37" s="3">
        <v>576.79</v>
      </c>
      <c r="E37" s="3">
        <v>462.72</v>
      </c>
    </row>
    <row r="38" spans="2:8" x14ac:dyDescent="0.25">
      <c r="B38" s="3" t="s">
        <v>34</v>
      </c>
      <c r="C38" s="3">
        <v>1178.75</v>
      </c>
      <c r="D38" s="3">
        <v>1142.0899999999999</v>
      </c>
      <c r="E38" s="3">
        <v>1536.31</v>
      </c>
    </row>
    <row r="39" spans="2:8" x14ac:dyDescent="0.25">
      <c r="B39" s="3" t="s">
        <v>35</v>
      </c>
      <c r="C39" s="3">
        <v>83.47</v>
      </c>
      <c r="D39" s="3">
        <v>68.91</v>
      </c>
      <c r="E39" s="3">
        <v>116.27</v>
      </c>
    </row>
    <row r="40" spans="2:8" x14ac:dyDescent="0.25">
      <c r="B40" s="4" t="s">
        <v>36</v>
      </c>
      <c r="C40" s="4">
        <f>SUM(C29:C39)</f>
        <v>12537.08</v>
      </c>
      <c r="D40" s="4">
        <f>SUM(D29:D39)</f>
        <v>40101.909999999996</v>
      </c>
      <c r="E40" s="4">
        <f t="shared" ref="E40:H40" si="4">SUM(E29:E39)</f>
        <v>54252.92</v>
      </c>
      <c r="F40" s="4">
        <f t="shared" si="4"/>
        <v>0</v>
      </c>
      <c r="G40" s="4">
        <f t="shared" si="4"/>
        <v>0</v>
      </c>
      <c r="H40" s="4">
        <f t="shared" si="4"/>
        <v>0</v>
      </c>
    </row>
    <row r="42" spans="2:8" x14ac:dyDescent="0.25">
      <c r="B42" s="4" t="s">
        <v>39</v>
      </c>
    </row>
    <row r="43" spans="2:8" x14ac:dyDescent="0.25">
      <c r="B43" s="3" t="s">
        <v>30</v>
      </c>
      <c r="C43" s="3">
        <v>7969.99</v>
      </c>
      <c r="D43" s="3">
        <v>1900</v>
      </c>
      <c r="E43" s="3">
        <v>6215</v>
      </c>
    </row>
    <row r="44" spans="2:8" x14ac:dyDescent="0.25">
      <c r="B44" s="3" t="s">
        <v>40</v>
      </c>
      <c r="C44" s="3">
        <v>5719.47</v>
      </c>
      <c r="D44" s="3">
        <v>4750.84</v>
      </c>
      <c r="E44" s="3">
        <v>2649.59</v>
      </c>
    </row>
    <row r="45" spans="2:8" x14ac:dyDescent="0.25">
      <c r="B45" s="3" t="s">
        <v>41</v>
      </c>
      <c r="C45" s="3">
        <v>1620.82</v>
      </c>
      <c r="D45" s="3">
        <v>2844.73</v>
      </c>
      <c r="E45" s="3">
        <v>2192.0300000000002</v>
      </c>
    </row>
    <row r="46" spans="2:8" x14ac:dyDescent="0.25">
      <c r="B46" s="3" t="s">
        <v>42</v>
      </c>
      <c r="C46" s="3">
        <v>51057.83</v>
      </c>
      <c r="D46" s="3">
        <v>37100.559999999998</v>
      </c>
      <c r="E46" s="3">
        <v>28821.439999999999</v>
      </c>
    </row>
    <row r="47" spans="2:8" x14ac:dyDescent="0.25">
      <c r="B47" s="3" t="s">
        <v>31</v>
      </c>
      <c r="C47" s="3">
        <v>36.06</v>
      </c>
      <c r="D47" s="3">
        <v>9.4600000000000009</v>
      </c>
      <c r="E47" s="3">
        <v>2.39</v>
      </c>
    </row>
    <row r="48" spans="2:8" x14ac:dyDescent="0.25">
      <c r="B48" s="3" t="s">
        <v>32</v>
      </c>
      <c r="C48" s="3">
        <v>4171.95</v>
      </c>
      <c r="D48" s="3">
        <v>1720.32</v>
      </c>
      <c r="E48" s="3">
        <v>1987.59</v>
      </c>
    </row>
    <row r="49" spans="2:8" x14ac:dyDescent="0.25">
      <c r="B49" s="3" t="s">
        <v>43</v>
      </c>
      <c r="C49" s="3">
        <v>1411.89</v>
      </c>
      <c r="D49" s="3">
        <v>1173.49</v>
      </c>
      <c r="E49" s="3">
        <v>1726.49</v>
      </c>
    </row>
    <row r="50" spans="2:8" x14ac:dyDescent="0.25">
      <c r="B50" s="3" t="s">
        <v>44</v>
      </c>
      <c r="C50" s="3">
        <v>27.74</v>
      </c>
      <c r="D50" s="3">
        <v>0</v>
      </c>
    </row>
    <row r="51" spans="2:8" x14ac:dyDescent="0.25">
      <c r="B51" s="4" t="s">
        <v>45</v>
      </c>
      <c r="C51" s="4">
        <f>SUM(C43:C50)</f>
        <v>72015.75</v>
      </c>
      <c r="D51" s="4">
        <f>SUM(D43:D50)</f>
        <v>49499.399999999994</v>
      </c>
      <c r="E51" s="4">
        <f t="shared" ref="E51:H51" si="5">SUM(E43:E50)</f>
        <v>43594.529999999992</v>
      </c>
      <c r="F51" s="4">
        <f t="shared" si="5"/>
        <v>0</v>
      </c>
      <c r="G51" s="4">
        <f t="shared" si="5"/>
        <v>0</v>
      </c>
      <c r="H51" s="4">
        <f t="shared" si="5"/>
        <v>0</v>
      </c>
    </row>
    <row r="52" spans="2:8" x14ac:dyDescent="0.25">
      <c r="B52" s="4" t="s">
        <v>46</v>
      </c>
      <c r="C52" s="4">
        <f>+C51+C40</f>
        <v>84552.83</v>
      </c>
      <c r="D52" s="4">
        <f>+D51+D40</f>
        <v>89601.31</v>
      </c>
      <c r="E52" s="4">
        <f t="shared" ref="E52:H52" si="6">+E51+E40</f>
        <v>97847.449999999983</v>
      </c>
      <c r="F52" s="4">
        <f t="shared" si="6"/>
        <v>0</v>
      </c>
      <c r="G52" s="4">
        <f t="shared" si="6"/>
        <v>0</v>
      </c>
      <c r="H52" s="4">
        <f t="shared" si="6"/>
        <v>0</v>
      </c>
    </row>
    <row r="54" spans="2:8" x14ac:dyDescent="0.25">
      <c r="B54" s="4" t="s">
        <v>47</v>
      </c>
    </row>
    <row r="55" spans="2:8" x14ac:dyDescent="0.25">
      <c r="B55" s="3" t="s">
        <v>48</v>
      </c>
      <c r="C55" s="3">
        <v>965.12</v>
      </c>
      <c r="D55" s="3">
        <v>965.12</v>
      </c>
      <c r="E55" s="3">
        <v>965.12</v>
      </c>
    </row>
    <row r="56" spans="2:8" x14ac:dyDescent="0.25">
      <c r="B56" s="3" t="s">
        <v>49</v>
      </c>
      <c r="C56" s="3">
        <v>69196.350000000006</v>
      </c>
      <c r="D56" s="3">
        <v>74807.59</v>
      </c>
      <c r="E56" s="3">
        <v>83395.91</v>
      </c>
    </row>
    <row r="57" spans="2:8" x14ac:dyDescent="0.25">
      <c r="B57" s="3" t="s">
        <v>50</v>
      </c>
      <c r="C57" s="3">
        <v>258.58</v>
      </c>
      <c r="D57" s="3">
        <v>329.36</v>
      </c>
      <c r="E57" s="3">
        <v>411.42</v>
      </c>
    </row>
    <row r="58" spans="2:8" x14ac:dyDescent="0.25">
      <c r="B58" s="4" t="s">
        <v>51</v>
      </c>
      <c r="C58" s="4">
        <f>+C55+C56+C57</f>
        <v>70420.05</v>
      </c>
      <c r="D58" s="4">
        <f>+D55+D56+D57</f>
        <v>76102.069999999992</v>
      </c>
      <c r="E58" s="4">
        <f t="shared" ref="E58:H58" si="7">+E55+E56+E57</f>
        <v>84772.45</v>
      </c>
      <c r="F58" s="4">
        <f t="shared" si="7"/>
        <v>0</v>
      </c>
      <c r="G58" s="4">
        <f t="shared" si="7"/>
        <v>0</v>
      </c>
      <c r="H58" s="4">
        <f t="shared" si="7"/>
        <v>0</v>
      </c>
    </row>
    <row r="60" spans="2:8" x14ac:dyDescent="0.25">
      <c r="B60" s="4" t="s">
        <v>52</v>
      </c>
    </row>
    <row r="61" spans="2:8" x14ac:dyDescent="0.25">
      <c r="B61" s="3" t="s">
        <v>53</v>
      </c>
      <c r="C61" s="3">
        <v>1922.58</v>
      </c>
      <c r="D61" s="3">
        <v>179.82</v>
      </c>
      <c r="E61" s="3">
        <v>92.11</v>
      </c>
    </row>
    <row r="62" spans="2:8" x14ac:dyDescent="0.25">
      <c r="B62" s="3" t="s">
        <v>72</v>
      </c>
      <c r="D62" s="3">
        <v>1368.32</v>
      </c>
      <c r="E62" s="3">
        <v>1122.79</v>
      </c>
    </row>
    <row r="63" spans="2:8" x14ac:dyDescent="0.25">
      <c r="B63" s="3" t="s">
        <v>54</v>
      </c>
      <c r="C63" s="3">
        <v>708.47</v>
      </c>
      <c r="D63" s="3">
        <v>340.1</v>
      </c>
      <c r="E63" s="3">
        <v>311</v>
      </c>
    </row>
    <row r="64" spans="2:8" x14ac:dyDescent="0.25">
      <c r="B64" s="4" t="s">
        <v>55</v>
      </c>
      <c r="C64" s="4">
        <f>+C61+C63</f>
        <v>2631.05</v>
      </c>
      <c r="D64" s="4">
        <f>+D61+D63+D62</f>
        <v>1888.24</v>
      </c>
      <c r="E64" s="4">
        <f>+E61+E63+E62</f>
        <v>1525.9</v>
      </c>
      <c r="F64" s="4">
        <f>+F61+F63</f>
        <v>0</v>
      </c>
      <c r="G64" s="4">
        <f>+G61+G63</f>
        <v>0</v>
      </c>
      <c r="H64" s="4">
        <f>+H61+H63</f>
        <v>0</v>
      </c>
    </row>
    <row r="66" spans="2:8" x14ac:dyDescent="0.25">
      <c r="B66" s="3" t="s">
        <v>56</v>
      </c>
      <c r="C66" s="3">
        <f>11.39+1540.87</f>
        <v>1552.26</v>
      </c>
      <c r="D66" s="3">
        <f>47.6+732.65</f>
        <v>780.25</v>
      </c>
      <c r="E66" s="3">
        <f>52.37+871.58</f>
        <v>923.95</v>
      </c>
    </row>
    <row r="67" spans="2:8" x14ac:dyDescent="0.25">
      <c r="B67" s="3" t="s">
        <v>57</v>
      </c>
      <c r="C67" s="3">
        <v>1163.76</v>
      </c>
      <c r="D67" s="3">
        <v>1197.98</v>
      </c>
      <c r="E67" s="3">
        <f>530.76+279.81</f>
        <v>810.56999999999994</v>
      </c>
    </row>
    <row r="68" spans="2:8" x14ac:dyDescent="0.25">
      <c r="B68" s="3" t="s">
        <v>58</v>
      </c>
      <c r="C68" s="3">
        <v>2368.91</v>
      </c>
      <c r="D68" s="3">
        <v>2929.48</v>
      </c>
      <c r="E68" s="3">
        <v>3650.91</v>
      </c>
    </row>
    <row r="69" spans="2:8" x14ac:dyDescent="0.25">
      <c r="B69" s="3" t="s">
        <v>18</v>
      </c>
      <c r="C69" s="3">
        <v>300.25</v>
      </c>
      <c r="D69" s="3">
        <v>87.31</v>
      </c>
      <c r="E69" s="3">
        <v>74.75</v>
      </c>
    </row>
    <row r="70" spans="2:8" x14ac:dyDescent="0.25">
      <c r="B70" s="3" t="s">
        <v>59</v>
      </c>
      <c r="C70" s="3">
        <v>6116.55</v>
      </c>
      <c r="D70" s="3">
        <v>6615.98</v>
      </c>
      <c r="E70" s="3">
        <v>6088.92</v>
      </c>
    </row>
    <row r="71" spans="2:8" x14ac:dyDescent="0.25">
      <c r="B71" s="4" t="s">
        <v>60</v>
      </c>
      <c r="C71" s="4">
        <f>SUM(C66:C70)</f>
        <v>11501.73</v>
      </c>
      <c r="D71" s="4">
        <f>SUM(D66:D70)</f>
        <v>11611</v>
      </c>
      <c r="E71" s="4">
        <f t="shared" ref="E71:H71" si="8">SUM(E66:E70)</f>
        <v>11549.1</v>
      </c>
      <c r="F71" s="4">
        <f t="shared" si="8"/>
        <v>0</v>
      </c>
      <c r="G71" s="4">
        <f t="shared" si="8"/>
        <v>0</v>
      </c>
      <c r="H71" s="4">
        <f t="shared" si="8"/>
        <v>0</v>
      </c>
    </row>
    <row r="72" spans="2:8" x14ac:dyDescent="0.25">
      <c r="B72" s="4" t="s">
        <v>61</v>
      </c>
      <c r="C72" s="4">
        <f>+C71+C64</f>
        <v>14132.779999999999</v>
      </c>
      <c r="D72" s="4">
        <f>+D71+D64</f>
        <v>13499.24</v>
      </c>
      <c r="E72" s="4">
        <f t="shared" ref="E72:H72" si="9">+E71+E64</f>
        <v>13075</v>
      </c>
      <c r="F72" s="4">
        <f t="shared" si="9"/>
        <v>0</v>
      </c>
      <c r="G72" s="4">
        <f t="shared" si="9"/>
        <v>0</v>
      </c>
      <c r="H72" s="4">
        <f t="shared" si="9"/>
        <v>0</v>
      </c>
    </row>
    <row r="73" spans="2:8" x14ac:dyDescent="0.25">
      <c r="B73" s="4" t="s">
        <v>62</v>
      </c>
      <c r="C73" s="4">
        <f>+C72+C58</f>
        <v>84552.83</v>
      </c>
      <c r="D73" s="4">
        <f>+D72+D58</f>
        <v>89601.31</v>
      </c>
      <c r="E73" s="4">
        <f>+E72+E58</f>
        <v>97847.45</v>
      </c>
      <c r="F73" s="4">
        <f>+F72+F58</f>
        <v>0</v>
      </c>
      <c r="G73" s="4">
        <f>+G72+G58</f>
        <v>0</v>
      </c>
      <c r="H73" s="4">
        <f>+H72+H58</f>
        <v>0</v>
      </c>
    </row>
    <row r="75" spans="2:8" x14ac:dyDescent="0.25">
      <c r="C75" s="3">
        <f>+C73-C52</f>
        <v>0</v>
      </c>
      <c r="D75" s="3">
        <f>+D73-D52</f>
        <v>0</v>
      </c>
      <c r="E75" s="3">
        <f>+E73-E52</f>
        <v>0</v>
      </c>
      <c r="F75" s="3">
        <f>+F73-F52</f>
        <v>0</v>
      </c>
      <c r="G75" s="3">
        <f>+G73-G52</f>
        <v>0</v>
      </c>
      <c r="H75" s="3">
        <f>+H73-H52</f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 Sejpal</cp:lastModifiedBy>
  <dcterms:created xsi:type="dcterms:W3CDTF">2015-06-05T18:17:20Z</dcterms:created>
  <dcterms:modified xsi:type="dcterms:W3CDTF">2025-04-25T16:37:25Z</dcterms:modified>
</cp:coreProperties>
</file>