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125 to " sheetId="1" r:id="rId1"/>
  </sheets>
  <calcPr calcId="124519" fullCalcOnLoad="1"/>
</workbook>
</file>

<file path=xl/sharedStrings.xml><?xml version="1.0" encoding="utf-8"?>
<sst xmlns="http://schemas.openxmlformats.org/spreadsheetml/2006/main" count="7126" uniqueCount="1282">
  <si>
    <t>Hyperlinked Case #</t>
  </si>
  <si>
    <t>Assigned Branch/CC</t>
  </si>
  <si>
    <t>Intake Staff</t>
  </si>
  <si>
    <t>Primary Advocate</t>
  </si>
  <si>
    <t>Client Name</t>
  </si>
  <si>
    <t>Legal Problem Code</t>
  </si>
  <si>
    <t>Income Types</t>
  </si>
  <si>
    <t>Financial Eligibility Override Reason</t>
  </si>
  <si>
    <t>Financial Override Notes (Notes)</t>
  </si>
  <si>
    <t>LSC Eligibility Override Reason</t>
  </si>
  <si>
    <t>Asset Override Reason</t>
  </si>
  <si>
    <t>Client Percentage of Poverty</t>
  </si>
  <si>
    <t>Income Eligible</t>
  </si>
  <si>
    <t>Case Asset Eligible</t>
  </si>
  <si>
    <t>LSC Eligible?</t>
  </si>
  <si>
    <t>CSR: Eligible</t>
  </si>
  <si>
    <t>Date Opened</t>
  </si>
  <si>
    <t>Date Closed</t>
  </si>
  <si>
    <t>BxLS</t>
  </si>
  <si>
    <t>BLS</t>
  </si>
  <si>
    <t>LSU</t>
  </si>
  <si>
    <t>MLS</t>
  </si>
  <si>
    <t>QLS</t>
  </si>
  <si>
    <t>SILS</t>
  </si>
  <si>
    <t>Encarnacion-Badru, Bea</t>
  </si>
  <si>
    <t>Betances, Gabriella</t>
  </si>
  <si>
    <t>Caldwell-Kuru, Hazel</t>
  </si>
  <si>
    <t>Castillo, Angel</t>
  </si>
  <si>
    <t>Cruz-Perez, Javier</t>
  </si>
  <si>
    <t>Dejvongsa, Dokor</t>
  </si>
  <si>
    <t>Bateman, Steven</t>
  </si>
  <si>
    <t>Pettit, Stephanie</t>
  </si>
  <si>
    <t>Prado, Steven</t>
  </si>
  <si>
    <t>Fischman, Jean</t>
  </si>
  <si>
    <t>Santana, Bridgette</t>
  </si>
  <si>
    <t>Gonzalez, Atenedoro</t>
  </si>
  <si>
    <t>Guiral Cuervo, Carolina</t>
  </si>
  <si>
    <t>Hernandez-Guzman, Sandra</t>
  </si>
  <si>
    <t>Salcedo, Luciris</t>
  </si>
  <si>
    <t>Woods, Nicole</t>
  </si>
  <si>
    <t>Lorenzo, Alexis</t>
  </si>
  <si>
    <t>Nacinovich, Anne</t>
  </si>
  <si>
    <t>Ocana, Johanna</t>
  </si>
  <si>
    <t>Rivera, Brunilda</t>
  </si>
  <si>
    <t>Roman, Lurica</t>
  </si>
  <si>
    <t>Rookwood, Shardae</t>
  </si>
  <si>
    <t>Medina, Marta</t>
  </si>
  <si>
    <t>Schryver, Erik</t>
  </si>
  <si>
    <t>Smith, Rebecca</t>
  </si>
  <si>
    <t>Vaz, Marie</t>
  </si>
  <si>
    <t>Pepe, Lailah</t>
  </si>
  <si>
    <t>Alba, Sarah</t>
  </si>
  <si>
    <t>Abrigo, Jose</t>
  </si>
  <si>
    <t>Cisneros, Marisol</t>
  </si>
  <si>
    <t>Escobar, Sarah</t>
  </si>
  <si>
    <t>Calderon, Milta</t>
  </si>
  <si>
    <t>Stephenson, Anne</t>
  </si>
  <si>
    <t>Lane, Diane</t>
  </si>
  <si>
    <t>Cepeda, Jeanette</t>
  </si>
  <si>
    <t>Ross, Jasmine</t>
  </si>
  <si>
    <t>Belhomme, Wilesca</t>
  </si>
  <si>
    <t>Hernandez, Marisol</t>
  </si>
  <si>
    <t>Dunlop-German, Allison</t>
  </si>
  <si>
    <t>Edwards, Zamara</t>
  </si>
  <si>
    <t>Schwartz, Ester</t>
  </si>
  <si>
    <t>Sinton, Jennifer</t>
  </si>
  <si>
    <t>Pacheco, Joe</t>
  </si>
  <si>
    <t>Mendez, Yessenia</t>
  </si>
  <si>
    <t>Salk, Nicole</t>
  </si>
  <si>
    <t>Coludro, Zulma</t>
  </si>
  <si>
    <t>Gibson, Vicki</t>
  </si>
  <si>
    <t>Johnson, Chantal</t>
  </si>
  <si>
    <t>Gonzalez, Gabriela</t>
  </si>
  <si>
    <t>Nunez, Crystal</t>
  </si>
  <si>
    <t>Griffin, Jacquelyn</t>
  </si>
  <si>
    <t>Haarmann, Landry</t>
  </si>
  <si>
    <t>Baldova, Maria</t>
  </si>
  <si>
    <t>Herman, Terry</t>
  </si>
  <si>
    <t>Isobe, Catherine</t>
  </si>
  <si>
    <t>Jackson, Chavette</t>
  </si>
  <si>
    <t>Eisom, Stanley</t>
  </si>
  <si>
    <t>Stadler, Danielle</t>
  </si>
  <si>
    <t>Haynes, Tralane</t>
  </si>
  <si>
    <t>MacRae, John</t>
  </si>
  <si>
    <t>Villalobos, Tanya</t>
  </si>
  <si>
    <t>Miller, Thomas</t>
  </si>
  <si>
    <t>Nachman, Fraidy</t>
  </si>
  <si>
    <t>Zabizhin, Albert</t>
  </si>
  <si>
    <t>Watson, Michael</t>
  </si>
  <si>
    <t>Carter, Corinthia</t>
  </si>
  <si>
    <t>Namuche, Raquel</t>
  </si>
  <si>
    <t>Nataneli, Rachel</t>
  </si>
  <si>
    <t>Odoemene, Udoka</t>
  </si>
  <si>
    <t>Bowman, Cathy</t>
  </si>
  <si>
    <t>St. Louis, Bianca</t>
  </si>
  <si>
    <t>Patel, Mona</t>
  </si>
  <si>
    <t>Sandoval, Sandra</t>
  </si>
  <si>
    <t>Wilkins, Amanda</t>
  </si>
  <si>
    <t>Tan, Andrea</t>
  </si>
  <si>
    <t>Tello, Victor</t>
  </si>
  <si>
    <t>Singh, Ermela</t>
  </si>
  <si>
    <t>Telson, Sarah</t>
  </si>
  <si>
    <t>Twersky, Jonathan</t>
  </si>
  <si>
    <t>Tyler, Johnson</t>
  </si>
  <si>
    <t>Wong, Humbert</t>
  </si>
  <si>
    <t>Zaman, Razeen</t>
  </si>
  <si>
    <t>Cardenas, Lizeth</t>
  </si>
  <si>
    <t>Wong, Angela</t>
  </si>
  <si>
    <t>Sahai, Chelsea</t>
  </si>
  <si>
    <t>Deolarte, Stephanie</t>
  </si>
  <si>
    <t>Cook, Veronica</t>
  </si>
  <si>
    <t>Guzman Velazquez, Leida</t>
  </si>
  <si>
    <t>Miranda, Stephanie</t>
  </si>
  <si>
    <t>Amponsah, Oheneba</t>
  </si>
  <si>
    <t>Perez Hicks, Kris</t>
  </si>
  <si>
    <t>Guerra, Yolanda</t>
  </si>
  <si>
    <t>Vitale, Soo Kyung</t>
  </si>
  <si>
    <t>Benitez, Vicenta</t>
  </si>
  <si>
    <t>Garcia, Delci</t>
  </si>
  <si>
    <t>Vergeli, Evelyn</t>
  </si>
  <si>
    <t>Honan, Thomas</t>
  </si>
  <si>
    <t>Garcia, Keiannis</t>
  </si>
  <si>
    <t>Pepitone, Dan</t>
  </si>
  <si>
    <t>Arias, Johanna</t>
  </si>
  <si>
    <t>Rodriguez, Ana</t>
  </si>
  <si>
    <t>Pozo, Caridad</t>
  </si>
  <si>
    <t>Casey, Jonnelle</t>
  </si>
  <si>
    <t>Bernardez, Florencita</t>
  </si>
  <si>
    <t>Flores, Irene</t>
  </si>
  <si>
    <t>Camargo, Tatiana</t>
  </si>
  <si>
    <t>Chalas, Mayra</t>
  </si>
  <si>
    <t>Dworkin, Brian</t>
  </si>
  <si>
    <t>Espinal, Wendy</t>
  </si>
  <si>
    <t>Alvarado, Zuly</t>
  </si>
  <si>
    <t>Gamble, Taylor</t>
  </si>
  <si>
    <t>Goldberg, Heather</t>
  </si>
  <si>
    <t>Gonzalez, Migdalia</t>
  </si>
  <si>
    <t>Coss, John</t>
  </si>
  <si>
    <t>Hammersmith, Amy</t>
  </si>
  <si>
    <t>Islam, Tasnim</t>
  </si>
  <si>
    <t>Erner, Tobi</t>
  </si>
  <si>
    <t>Jacobs, Alex</t>
  </si>
  <si>
    <t>Jonas, Myrtle</t>
  </si>
  <si>
    <t>Kash, Julie</t>
  </si>
  <si>
    <t>Button, Kylen</t>
  </si>
  <si>
    <t>Katz, Cindy</t>
  </si>
  <si>
    <t>Kim, Jennie</t>
  </si>
  <si>
    <t>Lam, Kevin</t>
  </si>
  <si>
    <t>Mui, Ernie</t>
  </si>
  <si>
    <t>Madrid, Andrea</t>
  </si>
  <si>
    <t>Chua, Janice</t>
  </si>
  <si>
    <t>Maltezos, Alexander</t>
  </si>
  <si>
    <t>Scherman, Randi</t>
  </si>
  <si>
    <t>Price, Meredith</t>
  </si>
  <si>
    <t>Rodriguez, Priscilla</t>
  </si>
  <si>
    <t>Romeo, Franklin</t>
  </si>
  <si>
    <t>Sambataro, Debra</t>
  </si>
  <si>
    <t>Saywack, Priam</t>
  </si>
  <si>
    <t>Sun, Rachel</t>
  </si>
  <si>
    <t>Chan, Vincce</t>
  </si>
  <si>
    <t>Diaz, Christhian</t>
  </si>
  <si>
    <t>Sampert, Monica</t>
  </si>
  <si>
    <t>Torres, Elizabeth</t>
  </si>
  <si>
    <t>Martinez, Renee</t>
  </si>
  <si>
    <t>Gurung, Rina</t>
  </si>
  <si>
    <t>Smith, Jeanne</t>
  </si>
  <si>
    <t>Bauer, Kai</t>
  </si>
  <si>
    <t>Puleo Jr, Michael</t>
  </si>
  <si>
    <t>Nadeau-Rifkind, Al</t>
  </si>
  <si>
    <t>Craycroft, Andrew</t>
  </si>
  <si>
    <t>Teitelbaum, Genna</t>
  </si>
  <si>
    <t>Savinon, Clara</t>
  </si>
  <si>
    <t>Williams, Lorilei</t>
  </si>
  <si>
    <t>Ansari, Saif</t>
  </si>
  <si>
    <t>Cappellini, Bianca</t>
  </si>
  <si>
    <t>DeVolld, Angela</t>
  </si>
  <si>
    <t>Feliz, Oswald</t>
  </si>
  <si>
    <t>Fukuda, Noriko</t>
  </si>
  <si>
    <t>Lowery, Liam</t>
  </si>
  <si>
    <t>Rosen, David</t>
  </si>
  <si>
    <t>Sanchez, Richard</t>
  </si>
  <si>
    <t>Schafler, Eliza</t>
  </si>
  <si>
    <t>Succop, Steven</t>
  </si>
  <si>
    <t>Tongo, Salima</t>
  </si>
  <si>
    <t>Bailey, Michael</t>
  </si>
  <si>
    <t>Baltimore, Beth</t>
  </si>
  <si>
    <t>Bedard, Nancy</t>
  </si>
  <si>
    <t>Castillo, Evette</t>
  </si>
  <si>
    <t>Corsaro, Veronica</t>
  </si>
  <si>
    <t>Cowen, Lindsay</t>
  </si>
  <si>
    <t>Crisona, Kathryn</t>
  </si>
  <si>
    <t>Deluca, Sally</t>
  </si>
  <si>
    <t>Eisenberg, Jennifer</t>
  </si>
  <si>
    <t>Farrell, Emily</t>
  </si>
  <si>
    <t>Gardner III, George</t>
  </si>
  <si>
    <t>Gathing, Vance</t>
  </si>
  <si>
    <t>Ginsberg, Irene</t>
  </si>
  <si>
    <t>Hecht-Felella, Laura</t>
  </si>
  <si>
    <t>James, Natalie</t>
  </si>
  <si>
    <t>Joly, Coco</t>
  </si>
  <si>
    <t>Kramer, Kramer</t>
  </si>
  <si>
    <t>Krishnaswamy, Pavita</t>
  </si>
  <si>
    <t>Lee, Jooyeon</t>
  </si>
  <si>
    <t>Marchena, Ivan</t>
  </si>
  <si>
    <t>McCormick, James</t>
  </si>
  <si>
    <t>McCowen, Tamella</t>
  </si>
  <si>
    <t>Ortiz, Andrew</t>
  </si>
  <si>
    <t>Pangonis, Dustin</t>
  </si>
  <si>
    <t>Roman, Melissa</t>
  </si>
  <si>
    <t>Stevens, Jean</t>
  </si>
  <si>
    <t>Stone, Gary</t>
  </si>
  <si>
    <t>Surette, Gibb</t>
  </si>
  <si>
    <t>Tavis, Anna</t>
  </si>
  <si>
    <t>Taylor, Stephanie</t>
  </si>
  <si>
    <t>Torres, Jasmin</t>
  </si>
  <si>
    <t>Xie, Vivian</t>
  </si>
  <si>
    <t>Eagan, Emilie</t>
  </si>
  <si>
    <t>Kransdorf, William</t>
  </si>
  <si>
    <t>Abbas, Sayeda</t>
  </si>
  <si>
    <t>Carlier, Milton</t>
  </si>
  <si>
    <t>Heller, Steven</t>
  </si>
  <si>
    <t>Kelly, Kitanya</t>
  </si>
  <si>
    <t>Mendia-Yadaicela, Michelle</t>
  </si>
  <si>
    <t>Mottley, Darlene</t>
  </si>
  <si>
    <t>Ascher, Ann</t>
  </si>
  <si>
    <t>Atuegbu, Chidera</t>
  </si>
  <si>
    <t>Barrett, Samantha</t>
  </si>
  <si>
    <t>Diaz, Lino</t>
  </si>
  <si>
    <t>Foster, Tara</t>
  </si>
  <si>
    <t>Hoque, Shatti</t>
  </si>
  <si>
    <t>Lin, Evelyn</t>
  </si>
  <si>
    <t>Lin, Tina</t>
  </si>
  <si>
    <t>Mattessich, Sandra</t>
  </si>
  <si>
    <t>Newton, Christopher</t>
  </si>
  <si>
    <t>Salas, Emma</t>
  </si>
  <si>
    <t>Santos, Marisol</t>
  </si>
  <si>
    <t>Tadepalli, Ashwin</t>
  </si>
  <si>
    <t>Umoke, Jacob</t>
  </si>
  <si>
    <t>Urizar, Ana</t>
  </si>
  <si>
    <t>Velez, Cristina</t>
  </si>
  <si>
    <t>Baldwin, Sarah</t>
  </si>
  <si>
    <t>Broodie-Stewart, M'Ral</t>
  </si>
  <si>
    <t>Burns, Erin</t>
  </si>
  <si>
    <t>Eugenio, Rosanna</t>
  </si>
  <si>
    <t>Falco, Fara</t>
  </si>
  <si>
    <t>Golden, Tashanna</t>
  </si>
  <si>
    <t>Granfield, Rachel</t>
  </si>
  <si>
    <t>Hernandez, Nadia</t>
  </si>
  <si>
    <t>Hong, Connie</t>
  </si>
  <si>
    <t>Kenick, William</t>
  </si>
  <si>
    <t>Lerman, Jennifer</t>
  </si>
  <si>
    <t>Manaugh, Sara</t>
  </si>
  <si>
    <t>Patel, Kinjal</t>
  </si>
  <si>
    <t>Ramos, Kathryn</t>
  </si>
  <si>
    <t>Rave, Helen</t>
  </si>
  <si>
    <t>Serra, Natalie</t>
  </si>
  <si>
    <t>Solis-Silva, Perla</t>
  </si>
  <si>
    <t>Tillona, Thomas</t>
  </si>
  <si>
    <t>Diaz, Yesenia</t>
  </si>
  <si>
    <t>Ramos, Dorcas</t>
  </si>
  <si>
    <t>Hutaf, Jeffrey</t>
  </si>
  <si>
    <t>Mckenzie, Carla</t>
  </si>
  <si>
    <t>Ruiz, Karla</t>
  </si>
  <si>
    <t>Grayson, Vera</t>
  </si>
  <si>
    <t>Soboe, Vivian</t>
  </si>
  <si>
    <t>Ndungu, Mary</t>
  </si>
  <si>
    <t>Blake, Paulette</t>
  </si>
  <si>
    <t>Thomas, Serrina</t>
  </si>
  <si>
    <t>Quezada, Josephine</t>
  </si>
  <si>
    <t>Webber, John</t>
  </si>
  <si>
    <t>Pichardo, Joselyn</t>
  </si>
  <si>
    <t>Simmons, Barbara</t>
  </si>
  <si>
    <t>Kanazoe, Adama</t>
  </si>
  <si>
    <t>Lindsay, Lunval Aston</t>
  </si>
  <si>
    <t>Reyes, Chaila Yamileth</t>
  </si>
  <si>
    <t>Hyatt McKenzie, Joan</t>
  </si>
  <si>
    <t>Cruz, Ignacio</t>
  </si>
  <si>
    <t>Pena, Daniel</t>
  </si>
  <si>
    <t>Luna, Anselmo A</t>
  </si>
  <si>
    <t>Rodriguez, Evan</t>
  </si>
  <si>
    <t>Guillen, Juan R.</t>
  </si>
  <si>
    <t>Pimentel, Jose</t>
  </si>
  <si>
    <t>Corporan, Ana</t>
  </si>
  <si>
    <t>Morales, Luis</t>
  </si>
  <si>
    <t>Vasquez, Elvira</t>
  </si>
  <si>
    <t>Castro, Claritza</t>
  </si>
  <si>
    <t>Rosa, Julia</t>
  </si>
  <si>
    <t>Reynoso, Jorge</t>
  </si>
  <si>
    <t>Louis, Adele</t>
  </si>
  <si>
    <t>Bah, Souleymane</t>
  </si>
  <si>
    <t>Astor, Brunilda</t>
  </si>
  <si>
    <t>Rivaz-Guzman, Sharbie C.</t>
  </si>
  <si>
    <t>Guilaouogui, Delphine</t>
  </si>
  <si>
    <t>Ali, Yiselt</t>
  </si>
  <si>
    <t>Stern, Richard</t>
  </si>
  <si>
    <t>Pardo, Rosalba</t>
  </si>
  <si>
    <t>Scott, Roderick</t>
  </si>
  <si>
    <t>Pineiro, Jason</t>
  </si>
  <si>
    <t>Loadholt, Willie</t>
  </si>
  <si>
    <t>Sween, Tyrell</t>
  </si>
  <si>
    <t>Garraway, Aaden</t>
  </si>
  <si>
    <t>Law, Terrie</t>
  </si>
  <si>
    <t>Rodriguez, Rene O.</t>
  </si>
  <si>
    <t>Surpris, Janelle</t>
  </si>
  <si>
    <t>Stranahan, Colin</t>
  </si>
  <si>
    <t>Simon, Nelia</t>
  </si>
  <si>
    <t>Pena, Esperanza</t>
  </si>
  <si>
    <t>Joseph, Liautaud</t>
  </si>
  <si>
    <t>Munroe, Rudolph</t>
  </si>
  <si>
    <t>Flores, Rosa Marie</t>
  </si>
  <si>
    <t>Diaz Guadalupe, Lillian</t>
  </si>
  <si>
    <t>Velasquez, Alphonso</t>
  </si>
  <si>
    <t>Fajardo, Wilson</t>
  </si>
  <si>
    <t>Belledent, Ricardy</t>
  </si>
  <si>
    <t>Marelli-Banham, Daniela</t>
  </si>
  <si>
    <t>munoz, juan</t>
  </si>
  <si>
    <t>Millwood-Nicholson, Christina</t>
  </si>
  <si>
    <t>Guppy, Lennor</t>
  </si>
  <si>
    <t>Folk, Kevin</t>
  </si>
  <si>
    <t>Davis, Audrey D.</t>
  </si>
  <si>
    <t>Noe, Yvette</t>
  </si>
  <si>
    <t>Aslam, Iqbal</t>
  </si>
  <si>
    <t>Knight, Ralph A</t>
  </si>
  <si>
    <t>Maier, Charles Henry</t>
  </si>
  <si>
    <t>Albanese, Rudolph</t>
  </si>
  <si>
    <t>Rannazzo, Anne</t>
  </si>
  <si>
    <t>Semple, Denise</t>
  </si>
  <si>
    <t>Hayes, Paulette</t>
  </si>
  <si>
    <t>Tucker, John M.</t>
  </si>
  <si>
    <t>Duke, Winston</t>
  </si>
  <si>
    <t>Hionas, Lynn</t>
  </si>
  <si>
    <t>Chong, Lucille</t>
  </si>
  <si>
    <t>Perez, Carmen</t>
  </si>
  <si>
    <t>Melgar, Maria G</t>
  </si>
  <si>
    <t>Wilson, Joan</t>
  </si>
  <si>
    <t>Alexis, Michael</t>
  </si>
  <si>
    <t>Garcia, Javier</t>
  </si>
  <si>
    <t>Soto, Olga</t>
  </si>
  <si>
    <t>Petti, Loreanna</t>
  </si>
  <si>
    <t>Pierre, Johanne</t>
  </si>
  <si>
    <t>Kemp, Tameka</t>
  </si>
  <si>
    <t>Hinton, Shani</t>
  </si>
  <si>
    <t>Watkins, Patricia</t>
  </si>
  <si>
    <t>Glenn, Kevin</t>
  </si>
  <si>
    <t>Trotman, Sian</t>
  </si>
  <si>
    <t>Mason, Marlyn</t>
  </si>
  <si>
    <t>Ates, Antoinette S.</t>
  </si>
  <si>
    <t>Hasan, Radi</t>
  </si>
  <si>
    <t>McFarland, Viola</t>
  </si>
  <si>
    <t>Onikute-Arifu, Rabiat</t>
  </si>
  <si>
    <t>Fisher, Rena</t>
  </si>
  <si>
    <t>Maynard, Shaunder</t>
  </si>
  <si>
    <t>Devore, Dorothy</t>
  </si>
  <si>
    <t>John, Sandra</t>
  </si>
  <si>
    <t>Adekoya, George L.</t>
  </si>
  <si>
    <t>Bereguete, Elfrida</t>
  </si>
  <si>
    <t>Grant, Donna</t>
  </si>
  <si>
    <t>Rodriguez, Jaylynn</t>
  </si>
  <si>
    <t>Mason, Howard</t>
  </si>
  <si>
    <t>McCullough, Gwendolyn</t>
  </si>
  <si>
    <t>Thompson, Brenda</t>
  </si>
  <si>
    <t>Charles-Davis, Etherlena</t>
  </si>
  <si>
    <t>Dallas, Sandra</t>
  </si>
  <si>
    <t>Williams, Mardelle</t>
  </si>
  <si>
    <t>Segerman, Audrey</t>
  </si>
  <si>
    <t>Kessler, Jeffrey</t>
  </si>
  <si>
    <t>Ramirez, Vilma</t>
  </si>
  <si>
    <t>Ferrin, Rigel A</t>
  </si>
  <si>
    <t>Palma, Tanya</t>
  </si>
  <si>
    <t>Guy, Taya</t>
  </si>
  <si>
    <t>Velasquez, Doriel</t>
  </si>
  <si>
    <t>Cuthbert, Malcolm</t>
  </si>
  <si>
    <t>Green, Calvin</t>
  </si>
  <si>
    <t>Williams, Tasia</t>
  </si>
  <si>
    <t>Johnson, Robert</t>
  </si>
  <si>
    <t>Belcher-Chase, Shanika</t>
  </si>
  <si>
    <t>Morales, Abigail</t>
  </si>
  <si>
    <t>Jack, Dane</t>
  </si>
  <si>
    <t>John, Michelle</t>
  </si>
  <si>
    <t>Rivera, Melissa</t>
  </si>
  <si>
    <t>Williams, Qwali</t>
  </si>
  <si>
    <t>Walker, Chanette</t>
  </si>
  <si>
    <t>Jones, Jennifer</t>
  </si>
  <si>
    <t>Littles, Jai</t>
  </si>
  <si>
    <t>Hiraldo, Katherine</t>
  </si>
  <si>
    <t>Vasquez, Carmen</t>
  </si>
  <si>
    <t>Quiroz, Carmela</t>
  </si>
  <si>
    <t>Aviles, Mercedes</t>
  </si>
  <si>
    <t>Jimenez, Rafael</t>
  </si>
  <si>
    <t>Hernandez, Edgard</t>
  </si>
  <si>
    <t>Jones, Andrea</t>
  </si>
  <si>
    <t>Jefferson, Clifton</t>
  </si>
  <si>
    <t>govea, delfina</t>
  </si>
  <si>
    <t>Defina, Pasquale</t>
  </si>
  <si>
    <t>Drozd, Elena</t>
  </si>
  <si>
    <t>Kirschner, Anita</t>
  </si>
  <si>
    <t>Miranda, Ana</t>
  </si>
  <si>
    <t>Chavez, Efren</t>
  </si>
  <si>
    <t>Cambian, Carmen</t>
  </si>
  <si>
    <t>Scott, Barrington</t>
  </si>
  <si>
    <t>Korzun, Yuliya</t>
  </si>
  <si>
    <t>Sanchez, Alexis</t>
  </si>
  <si>
    <t>Arizaga, Maria</t>
  </si>
  <si>
    <t>Kilichowski, Hoathi</t>
  </si>
  <si>
    <t>Sutherland, Dionne</t>
  </si>
  <si>
    <t>Johnson, Louise</t>
  </si>
  <si>
    <t>Reid, Beryl</t>
  </si>
  <si>
    <t>Cody, Willie</t>
  </si>
  <si>
    <t>Piekarski, Levi</t>
  </si>
  <si>
    <t>Granda, Maria I</t>
  </si>
  <si>
    <t>Linna, Dan</t>
  </si>
  <si>
    <t>Matos, Melanie</t>
  </si>
  <si>
    <t>St Louis, Stephen</t>
  </si>
  <si>
    <t>Adeleye, Raliat</t>
  </si>
  <si>
    <t>Harewood, Ingrid</t>
  </si>
  <si>
    <t>Magny, Roc</t>
  </si>
  <si>
    <t>Faulk, Domingo</t>
  </si>
  <si>
    <t>Arnold, Dorothy</t>
  </si>
  <si>
    <t>Bailey, Ebony</t>
  </si>
  <si>
    <t>Debnam, Veronica</t>
  </si>
  <si>
    <t>Williams, Karen</t>
  </si>
  <si>
    <t>Hardamon, Zora</t>
  </si>
  <si>
    <t>Abiodun, Olayemi</t>
  </si>
  <si>
    <t>Peterkin, Tenisha</t>
  </si>
  <si>
    <t>Smalls, Angelita</t>
  </si>
  <si>
    <t>McKay, Madaline</t>
  </si>
  <si>
    <t>Wiggins, Latoya</t>
  </si>
  <si>
    <t>Etienne, Carine</t>
  </si>
  <si>
    <t>Slowe, Tanya</t>
  </si>
  <si>
    <t>Nazario, Eric</t>
  </si>
  <si>
    <t>Nazario, Jacqueline</t>
  </si>
  <si>
    <t>Small, Julie</t>
  </si>
  <si>
    <t>James, Rochelle</t>
  </si>
  <si>
    <t>Yates, Karen</t>
  </si>
  <si>
    <t>Perez, Antoine</t>
  </si>
  <si>
    <t>Laroche, Marie</t>
  </si>
  <si>
    <t>Delva, Eric</t>
  </si>
  <si>
    <t>Carim Jr, Don Michael</t>
  </si>
  <si>
    <t>Day, Dorlus</t>
  </si>
  <si>
    <t>Kirby, Shelden</t>
  </si>
  <si>
    <t>Romero, Humberto</t>
  </si>
  <si>
    <t>Price, Elsa</t>
  </si>
  <si>
    <t>Kellam, Rasaan</t>
  </si>
  <si>
    <t>Anderson, Monique</t>
  </si>
  <si>
    <t>France, Marie</t>
  </si>
  <si>
    <t>Lamour, Glenda</t>
  </si>
  <si>
    <t>Fortune, Jason P.</t>
  </si>
  <si>
    <t>Ye, Li</t>
  </si>
  <si>
    <t>Elumeze, Anthony</t>
  </si>
  <si>
    <t>Williams, Valerie</t>
  </si>
  <si>
    <t>Carrasquillo, Elias</t>
  </si>
  <si>
    <t>Sainsurin, Myrleine</t>
  </si>
  <si>
    <t>Madera, Juan</t>
  </si>
  <si>
    <t>Mongiello, Wahiba</t>
  </si>
  <si>
    <t>Harris, Roshannee</t>
  </si>
  <si>
    <t>Taylor, Jessica</t>
  </si>
  <si>
    <t>Geiger, Tai</t>
  </si>
  <si>
    <t>Silverman, Susan</t>
  </si>
  <si>
    <t>Oliva, Salvatore</t>
  </si>
  <si>
    <t>Abdullah, Salimah</t>
  </si>
  <si>
    <t>Charter, Patricia</t>
  </si>
  <si>
    <t>Starobinskaya, Svetlana</t>
  </si>
  <si>
    <t>Nadirova, Ekaterina</t>
  </si>
  <si>
    <t>Roberts, Manuel</t>
  </si>
  <si>
    <t>Maynard, Sharon</t>
  </si>
  <si>
    <t>Marrero, nancy</t>
  </si>
  <si>
    <t>Khan, Jubil</t>
  </si>
  <si>
    <t>Antoine, Myrlene</t>
  </si>
  <si>
    <t>Gonzalez, Jorge</t>
  </si>
  <si>
    <t>Cortes, Carmelita</t>
  </si>
  <si>
    <t>Maxey, Britney</t>
  </si>
  <si>
    <t>Thornhill- Kinch, Mavis A</t>
  </si>
  <si>
    <t>Haywood, Alva</t>
  </si>
  <si>
    <t>Lewandowski, Dorothy</t>
  </si>
  <si>
    <t>Glasgow, Angela S</t>
  </si>
  <si>
    <t>Rahman, Waziur</t>
  </si>
  <si>
    <t>Silver, Howard</t>
  </si>
  <si>
    <t>Saidykhan, Fatoumata</t>
  </si>
  <si>
    <t>Douglas Camille, Mauricia</t>
  </si>
  <si>
    <t>Zelaya, Raquel</t>
  </si>
  <si>
    <t>Rodriguez, Silvestre</t>
  </si>
  <si>
    <t>Castro, Edwin</t>
  </si>
  <si>
    <t>Vidals, Celestino</t>
  </si>
  <si>
    <t>Ayala, Lesby</t>
  </si>
  <si>
    <t>Gomez Fuentes, Leonardo</t>
  </si>
  <si>
    <t>Altamirano, Juan</t>
  </si>
  <si>
    <t>Jimenez, Jennifer</t>
  </si>
  <si>
    <t>Pulla, Rosa</t>
  </si>
  <si>
    <t>Lewis, Ulin E.</t>
  </si>
  <si>
    <t>Merle, Zulaika A</t>
  </si>
  <si>
    <t>Curreri, Genevieve</t>
  </si>
  <si>
    <t>Gomez Fuentes, Marvin</t>
  </si>
  <si>
    <t>Alekseev, Aleksei</t>
  </si>
  <si>
    <t>De Mota, Abel</t>
  </si>
  <si>
    <t>Bienaime, Yolkingtz</t>
  </si>
  <si>
    <t>Caballero, Milton Leonel</t>
  </si>
  <si>
    <t>Rodriguez, Fernando</t>
  </si>
  <si>
    <t>Alegre Kopp, Sheila E</t>
  </si>
  <si>
    <t>De Leon-Gomez, Ismael</t>
  </si>
  <si>
    <t>Gomez, Irene Sofia</t>
  </si>
  <si>
    <t>Singh, Vijay</t>
  </si>
  <si>
    <t>Rodriguez, Fernando A</t>
  </si>
  <si>
    <t>Gomez, Delmy</t>
  </si>
  <si>
    <t>Real, Jenny</t>
  </si>
  <si>
    <t>Aguilar, Josefina</t>
  </si>
  <si>
    <t>Cardoza Nevarez, Maria de los Angeles</t>
  </si>
  <si>
    <t>Abdul-Mani, Hasanah</t>
  </si>
  <si>
    <t>Bastardo, Genesis</t>
  </si>
  <si>
    <t>Escobar, Nicole</t>
  </si>
  <si>
    <t>Lopez, Cesar</t>
  </si>
  <si>
    <t>Ortega, Nelly</t>
  </si>
  <si>
    <t>Pakiakis, Manuel</t>
  </si>
  <si>
    <t>Rodriguez, Marcia</t>
  </si>
  <si>
    <t>Thomas, Sandra</t>
  </si>
  <si>
    <t>Robletto, Joe</t>
  </si>
  <si>
    <t>Ramirez, Jazmin</t>
  </si>
  <si>
    <t>Nikolopoulos, Anna</t>
  </si>
  <si>
    <t>Campbell, Octavia-Mercedes</t>
  </si>
  <si>
    <t>Manko, Liuba</t>
  </si>
  <si>
    <t>Roberts, Jennifer</t>
  </si>
  <si>
    <t>Mourissa Sam, Shanna</t>
  </si>
  <si>
    <t>Mai (for Yanzhen He), Jianfang</t>
  </si>
  <si>
    <t>Navarro, Ruben</t>
  </si>
  <si>
    <t>Bhimsingh, Heeraman</t>
  </si>
  <si>
    <t>Gopie, Amawattee</t>
  </si>
  <si>
    <t>Ramcharan, Dalin</t>
  </si>
  <si>
    <t>Shah, Pragnabahen</t>
  </si>
  <si>
    <t>Rupnarine, Mellesa</t>
  </si>
  <si>
    <t>Alexander, Lolita</t>
  </si>
  <si>
    <t>Whyms, Charles</t>
  </si>
  <si>
    <t>Pierce, Desiree</t>
  </si>
  <si>
    <t>Girdhari, Basmattie</t>
  </si>
  <si>
    <t>Wilder, Borne</t>
  </si>
  <si>
    <t>Aslamzada, Mohammed</t>
  </si>
  <si>
    <t>Henry, Cardel</t>
  </si>
  <si>
    <t>Morillo, Humberto D</t>
  </si>
  <si>
    <t>Kelly, Richard</t>
  </si>
  <si>
    <t>Pressley, Vinette</t>
  </si>
  <si>
    <t>Rodriguez, Elizabeth</t>
  </si>
  <si>
    <t>Stokley, Regina</t>
  </si>
  <si>
    <t>Perdomo, William</t>
  </si>
  <si>
    <t>Forrest, Beverly</t>
  </si>
  <si>
    <t>Wilson, Martine</t>
  </si>
  <si>
    <t>Williams, Gail</t>
  </si>
  <si>
    <t>Corcino, Maria</t>
  </si>
  <si>
    <t>Ortiz, Loriana</t>
  </si>
  <si>
    <t>Freire, Martha</t>
  </si>
  <si>
    <t>Trujillo, Triniidad</t>
  </si>
  <si>
    <t>Garcia, Melissa</t>
  </si>
  <si>
    <t>Tapia Morales, Leticia</t>
  </si>
  <si>
    <t>Rivera Sanchez, Ana</t>
  </si>
  <si>
    <t>Harvey, Yasmin</t>
  </si>
  <si>
    <t>Remigio, Yareli</t>
  </si>
  <si>
    <t>Cancel, David</t>
  </si>
  <si>
    <t>Tavarez, Reinaldo</t>
  </si>
  <si>
    <t>Cuc-Garcia, Jose</t>
  </si>
  <si>
    <t>Scott, Andrew</t>
  </si>
  <si>
    <t>Kadir, Fadia</t>
  </si>
  <si>
    <t>Dolor, Gervin</t>
  </si>
  <si>
    <t>Nunez, Apolonia</t>
  </si>
  <si>
    <t>Vidal, Jannine</t>
  </si>
  <si>
    <t>Din, Salah</t>
  </si>
  <si>
    <t>Defreitas, Richard</t>
  </si>
  <si>
    <t>Barcia, Jose</t>
  </si>
  <si>
    <t>Laotegguelnodji, Madeleine</t>
  </si>
  <si>
    <t>Dawkins, Valesia</t>
  </si>
  <si>
    <t>Aziz, MD A</t>
  </si>
  <si>
    <t>Ivery, Carmela</t>
  </si>
  <si>
    <t>Espeut, Eric</t>
  </si>
  <si>
    <t>khanam, aysha</t>
  </si>
  <si>
    <t>diaz-cruz, stephanie</t>
  </si>
  <si>
    <t>Vaz, Anna-Kay</t>
  </si>
  <si>
    <t>Rodriguez, Miriam</t>
  </si>
  <si>
    <t>Mahmoodi, Aileen</t>
  </si>
  <si>
    <t>Roth, Margarita</t>
  </si>
  <si>
    <t>Disla, Ralda J</t>
  </si>
  <si>
    <t>Urena, Gabriel</t>
  </si>
  <si>
    <t>Cole, Khadijah</t>
  </si>
  <si>
    <t>George, Natalie</t>
  </si>
  <si>
    <t>Fermin, Marlette</t>
  </si>
  <si>
    <t>Lomax, Walter</t>
  </si>
  <si>
    <t>Khalid, Shahzadi s</t>
  </si>
  <si>
    <t>Leitch, Estwick</t>
  </si>
  <si>
    <t>Knights, Joseph</t>
  </si>
  <si>
    <t>Bachhu, Shrimati</t>
  </si>
  <si>
    <t>Mahadeo, Nureshwar</t>
  </si>
  <si>
    <t>Corso, Virgilio</t>
  </si>
  <si>
    <t>Atienza, Editha</t>
  </si>
  <si>
    <t>Chowdhury, Mohammed</t>
  </si>
  <si>
    <t>Peters, Tanuja</t>
  </si>
  <si>
    <t>Singh, Dudnauth</t>
  </si>
  <si>
    <t>Beegan, Dyal J</t>
  </si>
  <si>
    <t>Singh, Nankumar</t>
  </si>
  <si>
    <t>Sabransingh, Umadai</t>
  </si>
  <si>
    <t>Ragasa, Ephraim L</t>
  </si>
  <si>
    <t>Dhanraj, Jairam</t>
  </si>
  <si>
    <t>Veerapen, Indrawatti</t>
  </si>
  <si>
    <t>Blackwell, Frankie</t>
  </si>
  <si>
    <t>Estrada, Maria</t>
  </si>
  <si>
    <t>Jagroop, Jenny</t>
  </si>
  <si>
    <t>Presinal, Xiomarh</t>
  </si>
  <si>
    <t>Anant, Bissessar</t>
  </si>
  <si>
    <t>Dookran, Radha</t>
  </si>
  <si>
    <t>Katchmer, Joyce</t>
  </si>
  <si>
    <t>Osorio, Sonia</t>
  </si>
  <si>
    <t>Seecoomer, Joanne</t>
  </si>
  <si>
    <t>Alam, Marlene</t>
  </si>
  <si>
    <t>Tahera, Syeda</t>
  </si>
  <si>
    <t>Metellus, Jean-Baptiste</t>
  </si>
  <si>
    <t>Rahman, Afifa</t>
  </si>
  <si>
    <t>Celaya Hernandez, Blanca</t>
  </si>
  <si>
    <t>Jenkins, Christine</t>
  </si>
  <si>
    <t>Wilson, Susie</t>
  </si>
  <si>
    <t>Eady, Donna</t>
  </si>
  <si>
    <t>Rivera, Maria</t>
  </si>
  <si>
    <t>King, Betty</t>
  </si>
  <si>
    <t>Canton, Ariel</t>
  </si>
  <si>
    <t>Shaw, June Sco</t>
  </si>
  <si>
    <t>Morales, Jasmine</t>
  </si>
  <si>
    <t>Ali, Abir</t>
  </si>
  <si>
    <t>Ballyram, Kelvin</t>
  </si>
  <si>
    <t>Narvaez Padilla, Mirian</t>
  </si>
  <si>
    <t>Vera, Jose</t>
  </si>
  <si>
    <t>Salomon, Stanley</t>
  </si>
  <si>
    <t>Pulliam, Darroll</t>
  </si>
  <si>
    <t>Bocomehounou, Francois</t>
  </si>
  <si>
    <t>Martinez-Ramirez, Orbelina Clarisel</t>
  </si>
  <si>
    <t>Swarna, Michael</t>
  </si>
  <si>
    <t>Rodriguez, Juan</t>
  </si>
  <si>
    <t>Schneider, Geraldine</t>
  </si>
  <si>
    <t>Palacios Argueta, Roney</t>
  </si>
  <si>
    <t>Padilla Borjas, Gaby Michelle</t>
  </si>
  <si>
    <t>Jimenez Pelico, Henry Juvencio</t>
  </si>
  <si>
    <t>Bandeira, Joao Paulo</t>
  </si>
  <si>
    <t>Cruz, Julia</t>
  </si>
  <si>
    <t>George, Wilma</t>
  </si>
  <si>
    <t>Maron, Lisa</t>
  </si>
  <si>
    <t>Randolph, Shantel</t>
  </si>
  <si>
    <t>Kilikci, Dilara</t>
  </si>
  <si>
    <t>Hill, Phylicia</t>
  </si>
  <si>
    <t>Sanchez, Elvia</t>
  </si>
  <si>
    <t>Zhang, Bin</t>
  </si>
  <si>
    <t>Devard, Niesha</t>
  </si>
  <si>
    <t>Kumari, Vandana</t>
  </si>
  <si>
    <t>Cliford, Melvin</t>
  </si>
  <si>
    <t>Guerrer, Shirley</t>
  </si>
  <si>
    <t>Bastieu, Ronald</t>
  </si>
  <si>
    <t>Jenkins, Robert</t>
  </si>
  <si>
    <t>Harrington, Estell</t>
  </si>
  <si>
    <t>Hernandez, Francisca</t>
  </si>
  <si>
    <t>Hunte, Ronald</t>
  </si>
  <si>
    <t>Todd, Miriam</t>
  </si>
  <si>
    <t>Kinsler, Judith Cooper</t>
  </si>
  <si>
    <t>DeLeon, Ana</t>
  </si>
  <si>
    <t>Moton, Ansonia</t>
  </si>
  <si>
    <t>McGlone, Mike</t>
  </si>
  <si>
    <t>McMillian, Jason</t>
  </si>
  <si>
    <t>Payne, John</t>
  </si>
  <si>
    <t>Lowe, Tiffany</t>
  </si>
  <si>
    <t>Rokka, Saraswati</t>
  </si>
  <si>
    <t>Hua Zou, Jia</t>
  </si>
  <si>
    <t>Ramdial, Vidyawattie</t>
  </si>
  <si>
    <t>Torres, Andrew</t>
  </si>
  <si>
    <t>Cordova, Vanny B.</t>
  </si>
  <si>
    <t>Cabral Galva, Katherine S.</t>
  </si>
  <si>
    <t>Li, Mei Yun</t>
  </si>
  <si>
    <t>Opare, Afua</t>
  </si>
  <si>
    <t>Collins, Charline</t>
  </si>
  <si>
    <t>Liberos, Miguel</t>
  </si>
  <si>
    <t>Larsen, Jan</t>
  </si>
  <si>
    <t>Cruz Cabrera, Mercedes</t>
  </si>
  <si>
    <t>Miller, Lesa</t>
  </si>
  <si>
    <t>Banach, Krystyna</t>
  </si>
  <si>
    <t>Torres, Silvia</t>
  </si>
  <si>
    <t>Arias Molina, Sonia</t>
  </si>
  <si>
    <t>Holley, Shanelle</t>
  </si>
  <si>
    <t>Shum, Charlotte</t>
  </si>
  <si>
    <t>Mejia Ramos, Vanessa</t>
  </si>
  <si>
    <t>Jafree, Masooma K</t>
  </si>
  <si>
    <t>Wong, Liping</t>
  </si>
  <si>
    <t>Kuroki, Koji</t>
  </si>
  <si>
    <t>Campos, Giovanny</t>
  </si>
  <si>
    <t>Lu, Sophie</t>
  </si>
  <si>
    <t>Reed, Valerie</t>
  </si>
  <si>
    <t>Diaz, Natashia</t>
  </si>
  <si>
    <t>Magloire, Ghislaine</t>
  </si>
  <si>
    <t>Placide, Prime-Rose</t>
  </si>
  <si>
    <t>Kelly, Kerryann</t>
  </si>
  <si>
    <t>Groves, Marie T</t>
  </si>
  <si>
    <t>Clarke, Marjorie</t>
  </si>
  <si>
    <t>Labunsky, Valentyn</t>
  </si>
  <si>
    <t>Rodriguez, Delfina</t>
  </si>
  <si>
    <t>Lagos, Azael</t>
  </si>
  <si>
    <t>Lopez de Souza, Adalberto</t>
  </si>
  <si>
    <t>Nachande, Judith</t>
  </si>
  <si>
    <t>Cho, Jang Hwa</t>
  </si>
  <si>
    <t>Akther, Sayma</t>
  </si>
  <si>
    <t>Williams, Donald</t>
  </si>
  <si>
    <t>Benitez Sarmiento, Thaily</t>
  </si>
  <si>
    <t>Kim, Young Yeo</t>
  </si>
  <si>
    <t>Granados-Enamorado, Emely</t>
  </si>
  <si>
    <t>Chakrane, Dounia</t>
  </si>
  <si>
    <t>Villavicencio Rojas, Andre</t>
  </si>
  <si>
    <t>Pitcairn, Shermayne Lance</t>
  </si>
  <si>
    <t>Lee, Mina</t>
  </si>
  <si>
    <t>Garcia, Ivonne</t>
  </si>
  <si>
    <t>Erazo Sarmiento, Alexandra</t>
  </si>
  <si>
    <t>Sarmiento Martinez, Denia</t>
  </si>
  <si>
    <t>Rizardo, Leona</t>
  </si>
  <si>
    <t>Won, Min A</t>
  </si>
  <si>
    <t>Painchaud, Ann Marie</t>
  </si>
  <si>
    <t>Howell, Shannika</t>
  </si>
  <si>
    <t>Hatchett, Doris</t>
  </si>
  <si>
    <t>Morreale, Michael</t>
  </si>
  <si>
    <t>Baro, Doussou</t>
  </si>
  <si>
    <t>Irizarry, Luke</t>
  </si>
  <si>
    <t>Joseph, Zoe</t>
  </si>
  <si>
    <t>Gonzalez, Lucas</t>
  </si>
  <si>
    <t>Stroud, Xavier</t>
  </si>
  <si>
    <t>Morreale, Matthew</t>
  </si>
  <si>
    <t>Moore, Brielle</t>
  </si>
  <si>
    <t>Cerio, Robert</t>
  </si>
  <si>
    <t>Cherry-Donaldson, Ajulet</t>
  </si>
  <si>
    <t>Bolvito Lopez, Ruben</t>
  </si>
  <si>
    <t>Yakubu, Jamila</t>
  </si>
  <si>
    <t>Titus, Monica</t>
  </si>
  <si>
    <t>Tello, Alvaro</t>
  </si>
  <si>
    <t>Gerges, Maher</t>
  </si>
  <si>
    <t>Tkachuk, Maksym</t>
  </si>
  <si>
    <t>Murillo, Yeny</t>
  </si>
  <si>
    <t>Diaz, Delmi</t>
  </si>
  <si>
    <t>Liburd, Alice</t>
  </si>
  <si>
    <t>Salzman, Victoria</t>
  </si>
  <si>
    <t>Fite, Jeffrey</t>
  </si>
  <si>
    <t>Addison, Lynchell</t>
  </si>
  <si>
    <t>Hall, Lavette</t>
  </si>
  <si>
    <t>Mitchell, Emily</t>
  </si>
  <si>
    <t>Wooten, Robert</t>
  </si>
  <si>
    <t>Malone, Karen</t>
  </si>
  <si>
    <t>Sizova, Alla</t>
  </si>
  <si>
    <t>Cruz, Lisa</t>
  </si>
  <si>
    <t>Moltisanti, Gina</t>
  </si>
  <si>
    <t>Deshields, Leevora</t>
  </si>
  <si>
    <t>Colucci, Thomas</t>
  </si>
  <si>
    <t>Andrews, Kaliesha</t>
  </si>
  <si>
    <t>Maruffi, Debra</t>
  </si>
  <si>
    <t>Brown, Patricia</t>
  </si>
  <si>
    <t>Cirello, Stacy</t>
  </si>
  <si>
    <t>Tompkins, Maria</t>
  </si>
  <si>
    <t>Cohen, Linda</t>
  </si>
  <si>
    <t>Marino, Geraldine</t>
  </si>
  <si>
    <t>Bromfield, Carmen</t>
  </si>
  <si>
    <t>Alejo, Sofia</t>
  </si>
  <si>
    <t>Peral, Juan Jesus</t>
  </si>
  <si>
    <t>Garcia, Marce</t>
  </si>
  <si>
    <t>Alfieri, Albert</t>
  </si>
  <si>
    <t>Duro, Patricia</t>
  </si>
  <si>
    <t>Vicidomini, Vincent</t>
  </si>
  <si>
    <t>Samura, Mary</t>
  </si>
  <si>
    <t>Korostyshevskiy, Eugene</t>
  </si>
  <si>
    <t>Pugh, Monica</t>
  </si>
  <si>
    <t>Larson, Judith</t>
  </si>
  <si>
    <t>Torres, Stephanie</t>
  </si>
  <si>
    <t>Franklin, Pilayne</t>
  </si>
  <si>
    <t>Ziegler, Veronica</t>
  </si>
  <si>
    <t>Varela, Gregory</t>
  </si>
  <si>
    <t>Villa-Ruiz, Maria</t>
  </si>
  <si>
    <t>Mcgowan, Stephanie</t>
  </si>
  <si>
    <t>Garcia Blanco, Edgar Eli</t>
  </si>
  <si>
    <t>Molina, Saidy</t>
  </si>
  <si>
    <t>Hernandez, Gabriel</t>
  </si>
  <si>
    <t>Garcia Blanco, Leslie Alejandra</t>
  </si>
  <si>
    <t>Pavia, Maria</t>
  </si>
  <si>
    <t>Pavia, Pablo</t>
  </si>
  <si>
    <t>Blanco De Garcia, Ingrid Albertina</t>
  </si>
  <si>
    <t>Beltran olvera, Victor Hugo</t>
  </si>
  <si>
    <t>Roldos, Marisol</t>
  </si>
  <si>
    <t>Glen, Edwardo</t>
  </si>
  <si>
    <t>Sidorovich, Ted</t>
  </si>
  <si>
    <t>Maria, Shorok</t>
  </si>
  <si>
    <t>Gray, Aliyah</t>
  </si>
  <si>
    <t>Osiegbu, Andy</t>
  </si>
  <si>
    <t>Richard, Diana</t>
  </si>
  <si>
    <t>Martinez, Sara</t>
  </si>
  <si>
    <t>Donayre, Carmen</t>
  </si>
  <si>
    <t>Vidal, Isidra</t>
  </si>
  <si>
    <t>Ortega, Armando</t>
  </si>
  <si>
    <t>Espino, Yareli</t>
  </si>
  <si>
    <t>Gomez Cortez, Damaris Carina</t>
  </si>
  <si>
    <t>Duran Garcia, Hector</t>
  </si>
  <si>
    <t>Gittens, Jasmine</t>
  </si>
  <si>
    <t>Miuccio, Jacqueline</t>
  </si>
  <si>
    <t>Kearney, Robert</t>
  </si>
  <si>
    <t>Creegan, Dawn</t>
  </si>
  <si>
    <t>Caceres, Evelyn</t>
  </si>
  <si>
    <t>Devoll, Rosalina N.</t>
  </si>
  <si>
    <t>Prebish, Bella</t>
  </si>
  <si>
    <t>Hepkins, Daphne</t>
  </si>
  <si>
    <t>Frangu, Dzile</t>
  </si>
  <si>
    <t>Joseph, Louis</t>
  </si>
  <si>
    <t>Garcia- Carro, Malaquias</t>
  </si>
  <si>
    <t>Herrera, Concepcion</t>
  </si>
  <si>
    <t>Miranda, Miranda</t>
  </si>
  <si>
    <t>Aquino, Jessica</t>
  </si>
  <si>
    <t>Nortey, Mary</t>
  </si>
  <si>
    <t>Hernandez Hernandez, Erick</t>
  </si>
  <si>
    <t>Mehdi, Syed</t>
  </si>
  <si>
    <t>Romero Cabello, Fanny</t>
  </si>
  <si>
    <t>Maldonado, Jose</t>
  </si>
  <si>
    <t>Benacio, Jorge</t>
  </si>
  <si>
    <t>Bulik, Lucyna</t>
  </si>
  <si>
    <t>Pantoja Benavides, Noe</t>
  </si>
  <si>
    <t>Ayala, Jesus</t>
  </si>
  <si>
    <t>63 Private Landlord/Tenant</t>
  </si>
  <si>
    <t>69 Other Housing</t>
  </si>
  <si>
    <t>04 Collection Practices / Creditor Harassment</t>
  </si>
  <si>
    <t>61 Federally Subsidized Housing</t>
  </si>
  <si>
    <t>81 Immigration/Naturalization</t>
  </si>
  <si>
    <t>64 Public Housing</t>
  </si>
  <si>
    <t>71 TANF</t>
  </si>
  <si>
    <t>37 Domestic Abuse</t>
  </si>
  <si>
    <t>67 Mortgage Foreclosures (Not Predatory Lending/Practices)</t>
  </si>
  <si>
    <t>76 Unemployment Compensation</t>
  </si>
  <si>
    <t>89 Other Individual Rights</t>
  </si>
  <si>
    <t>51 Medicaid</t>
  </si>
  <si>
    <t>95 Wills and Estates</t>
  </si>
  <si>
    <t>02 Collect/Repo/Def/Garnsh</t>
  </si>
  <si>
    <t>34 Name Change</t>
  </si>
  <si>
    <t>19 Other Education</t>
  </si>
  <si>
    <t>96 Advanced Directives/Powers of Attorney</t>
  </si>
  <si>
    <t>77 Veterans Benefits</t>
  </si>
  <si>
    <t>38 Support</t>
  </si>
  <si>
    <t>68 Mortgage Predatory Lending/Practices</t>
  </si>
  <si>
    <t>31 Custody/Visitation</t>
  </si>
  <si>
    <t>32 Divorce/Sep./Annul.</t>
  </si>
  <si>
    <t>62 Homeownership/Real Property (Not Foreclosure)</t>
  </si>
  <si>
    <t>79 Other Income Maintenence</t>
  </si>
  <si>
    <t>75 SSI</t>
  </si>
  <si>
    <t>99 Other Miscellaneous</t>
  </si>
  <si>
    <t>39 Other Family</t>
  </si>
  <si>
    <t>01 Bankruptcy/Debtor Relief</t>
  </si>
  <si>
    <t>29 Other Employment</t>
  </si>
  <si>
    <t>22 Wage Claims and Other FLSA Issues</t>
  </si>
  <si>
    <t>21 Employment Discrimination</t>
  </si>
  <si>
    <t>24 Taxes (Not EITC)</t>
  </si>
  <si>
    <t>74 SSDI</t>
  </si>
  <si>
    <t>73 Food Stamps</t>
  </si>
  <si>
    <t>44 Minor Guardianship / Conservatorship</t>
  </si>
  <si>
    <t>91 Legal Assist. to Non-Profit Org. or Group (Incl. Incorp./Diss.)</t>
  </si>
  <si>
    <t>66 Housing Discrimination</t>
  </si>
  <si>
    <t>09 Other Consumer/Finance</t>
  </si>
  <si>
    <t>23 EITC (Earned Income Tax Credit)</t>
  </si>
  <si>
    <t>13 Special Education/Learning Disabilities</t>
  </si>
  <si>
    <t>12 Discipline (Including Expulsion and Suspension)</t>
  </si>
  <si>
    <t>Employment</t>
  </si>
  <si>
    <t>Social Security Disability, SSI</t>
  </si>
  <si>
    <t>Social Security</t>
  </si>
  <si>
    <t>Both SSI and SSD, Employment</t>
  </si>
  <si>
    <t>Disability, Other, Workers Compensation</t>
  </si>
  <si>
    <t>Other, Social Security Disability</t>
  </si>
  <si>
    <t>Veterans Benefits</t>
  </si>
  <si>
    <t>Rental Income, Social Security Disability</t>
  </si>
  <si>
    <t>Pension/Retirement (Not Soc. Sec.), Social Security Disability</t>
  </si>
  <si>
    <t>Employment, Social Security Retirement</t>
  </si>
  <si>
    <t>Disability, Employment</t>
  </si>
  <si>
    <t>Social Security, Unemployment Compensation</t>
  </si>
  <si>
    <t>Employment, Welfare</t>
  </si>
  <si>
    <t>Pension/Retirement (Not Soc. Sec.), Social Security</t>
  </si>
  <si>
    <t>Child Support, Unemployment Compensation</t>
  </si>
  <si>
    <t>Employment, Social Security, Unemployment Compensation</t>
  </si>
  <si>
    <t>Employment, Food Stamps (SNAP)</t>
  </si>
  <si>
    <t>Social Security Retirement</t>
  </si>
  <si>
    <t>Employment (Self-Employed), Social Security Retirement</t>
  </si>
  <si>
    <t>Employment, SN/HASA</t>
  </si>
  <si>
    <t>Food Stamps (SNAP), Other</t>
  </si>
  <si>
    <t>Unemployment Compensation</t>
  </si>
  <si>
    <t>Employment (Self-Employed)</t>
  </si>
  <si>
    <t>Employment, Pension/Retirement (Not Soc. Sec.), Social Security</t>
  </si>
  <si>
    <t>Employment (Self-Employed), Other</t>
  </si>
  <si>
    <t>Employment, Social Security Disability</t>
  </si>
  <si>
    <t>Pension/Retirement (Not Soc. Sec.)</t>
  </si>
  <si>
    <t>Employment, Other</t>
  </si>
  <si>
    <t>Pension/Retirement (Not Soc. Sec.), Social Security Retirement</t>
  </si>
  <si>
    <t>Social Security, Veterans Benefits</t>
  </si>
  <si>
    <t>Employment, Social Security</t>
  </si>
  <si>
    <t>Spousal Employment</t>
  </si>
  <si>
    <t>Employment, Rental Income</t>
  </si>
  <si>
    <t>Rental Income</t>
  </si>
  <si>
    <t>Other, Rental Income, Social Security Disability, Social Security Retirement</t>
  </si>
  <si>
    <t>Social Security Disability</t>
  </si>
  <si>
    <t>Other</t>
  </si>
  <si>
    <t>Child Support, Employment, Food Stamps (SNAP), SSI</t>
  </si>
  <si>
    <t>Rental Income, Social Security Retirement</t>
  </si>
  <si>
    <t>Disability, Rental Income, Social Security Disability</t>
  </si>
  <si>
    <t>Pension/Retirement (Not Soc. Sec.), Social Security Disability, Social Security Retirement</t>
  </si>
  <si>
    <t>Employment (Self-Employed), Rental Income</t>
  </si>
  <si>
    <t>Employment, Pension/Retirement (Not Soc. Sec.), Social Security, Social Security Disability</t>
  </si>
  <si>
    <t>Rental Income, Social Security</t>
  </si>
  <si>
    <t>Employment, Employment (Self-Employed), Pension/Retirement (Not Soc. Sec.), SSI</t>
  </si>
  <si>
    <t>Food Stamps (SNAP), Social Security</t>
  </si>
  <si>
    <t>Both SSI and SSD, Food Stamps (SNAP)</t>
  </si>
  <si>
    <t>Employment, SSI</t>
  </si>
  <si>
    <t>SN/HASA</t>
  </si>
  <si>
    <t>Child Support, Employment</t>
  </si>
  <si>
    <t>Employment, Welfare - Fam. Assis.</t>
  </si>
  <si>
    <t>Child Support, SSI</t>
  </si>
  <si>
    <t>Employment, Unemployment Compensation</t>
  </si>
  <si>
    <t>Employment, Food Stamps (SNAP), General Assistance, Pension/Retirement (Not Soc. Sec.), Social Security, Social Security Disability</t>
  </si>
  <si>
    <t>Employment, Food Stamps (SNAP), TANF</t>
  </si>
  <si>
    <t>Food Stamps (SNAP), Pension/Retirement (Not Soc. Sec.), Social Security Retirement</t>
  </si>
  <si>
    <t>Food Stamps (SNAP), Social Security Disability</t>
  </si>
  <si>
    <t>Employment, Food Stamps (SNAP), Social Security</t>
  </si>
  <si>
    <t>Food Stamps (SNAP), Other, SSI</t>
  </si>
  <si>
    <t>Social Security, SSI, Welfare - Fam. Assis.</t>
  </si>
  <si>
    <t>Social Security Disability, Worker's Compensation</t>
  </si>
  <si>
    <t>Employment, Social Security, Workers Compensation</t>
  </si>
  <si>
    <t>Disability, Employment (Self-Employed)</t>
  </si>
  <si>
    <t>Employment, Veterans Benefits</t>
  </si>
  <si>
    <t>Disability</t>
  </si>
  <si>
    <t>Employment, Employment (Self-Employed)</t>
  </si>
  <si>
    <t>Food Stamps (SNAP), Social Security Retirement, SSI</t>
  </si>
  <si>
    <t>Other, Pension/Retirement (Not Soc. Sec.), Social Security</t>
  </si>
  <si>
    <t>Social Security Retirement, SSI</t>
  </si>
  <si>
    <t>Employment, Food Stamps (SNAP), Welfare</t>
  </si>
  <si>
    <t>Social Security Disability, Veterans Benefits</t>
  </si>
  <si>
    <t>Employment, Spousal Employment</t>
  </si>
  <si>
    <t>Other, Pension/Retirement (Not Soc. Sec.), Social Security Retirement</t>
  </si>
  <si>
    <t>Alimony</t>
  </si>
  <si>
    <t>Food Stamps (SNAP), Pension/Retirement (Not Soc. Sec.), Social Security, Unemployment Compensation</t>
  </si>
  <si>
    <t>Employment, Food Stamps (SNAP), Pension/Retirement (Not Soc. Sec.), Social Security, Welfare, Worker's Compensation</t>
  </si>
  <si>
    <t>Employment, Pension/Retirement (Not Soc. Sec.)</t>
  </si>
  <si>
    <t>Employment, Pension/Retirement (Not Soc. Sec.), SSI</t>
  </si>
  <si>
    <t>Employment, Food Stamps (SNAP), Welfare - Fam. Assis.</t>
  </si>
  <si>
    <t>Employment, Food Stamps (SNAP), SSI</t>
  </si>
  <si>
    <t>Employment, Food Stamps (SNAP), Social Security Disability</t>
  </si>
  <si>
    <t>Employment, Employment (Self-Employed), Spousal Employment</t>
  </si>
  <si>
    <t>Social Security Disability, Workers Compensation</t>
  </si>
  <si>
    <t>Pension/Retirement (Not Soc. Sec.), Social Security Retirement, Worker's Compensation</t>
  </si>
  <si>
    <t>Alimony, Employment (Self-Employed), Social Security</t>
  </si>
  <si>
    <t>Pension/Retirement (Not Soc. Sec.), SSI</t>
  </si>
  <si>
    <t>Disability, Food Stamps (SNAP), Other</t>
  </si>
  <si>
    <t>Child Support, Employment, Food Stamps (SNAP)</t>
  </si>
  <si>
    <t>Food Stamps (SNAP), Unemployment Compensation</t>
  </si>
  <si>
    <t>Employment, Welfare, Welfare - Fam. Assis.</t>
  </si>
  <si>
    <t>Disability, Social Security</t>
  </si>
  <si>
    <t>Both SSI and SSD</t>
  </si>
  <si>
    <t>Child Support, Social Security Retirement, Spousal Employment</t>
  </si>
  <si>
    <t>Expenses (including dependent care, transportation, clothing, equipment) related to employment, job training or employment-related education</t>
  </si>
  <si>
    <t>Fixed debts and obligations</t>
  </si>
  <si>
    <t>Other significant factors that affect the applicant's ability to afford legal assistance  (please specify below)</t>
  </si>
  <si>
    <t>Income prospects (such as seasonal variation in income)</t>
  </si>
  <si>
    <t>Legal assistance needed to obtain or maintain government benefits for low income families or persons with disabilities</t>
  </si>
  <si>
    <t>Non-medical expenses associated with age or disability</t>
  </si>
  <si>
    <t>Client seeking to maintain government benefits for low-income families (use ONLY for HH over 200% poverty. This situation is rare. If you have questions, please ask a supervisor.)</t>
  </si>
  <si>
    <t>Current taxes</t>
  </si>
  <si>
    <t>fixed obligations of rent that is 90% of income and an overcharge; meritorious defenses of overcharge</t>
  </si>
  <si>
    <t xml:space="preserve">Expenses related to work
 </t>
  </si>
  <si>
    <t>Fixed debts and obligations.</t>
  </si>
  <si>
    <t>Mortgage payment $2590</t>
  </si>
  <si>
    <t>Fixed debt second lien mortgage</t>
  </si>
  <si>
    <t>Mortgage Loan</t>
  </si>
  <si>
    <t>rent obligations</t>
  </si>
  <si>
    <t>Monthly rental obligation</t>
  </si>
  <si>
    <t>client has fixed debts. he supports his elder parents and is supporting his wife and step daughter in DR.</t>
  </si>
  <si>
    <t>yearly rental obligations</t>
  </si>
  <si>
    <t>Rent and other expenses</t>
  </si>
  <si>
    <t>Medical conditions</t>
  </si>
  <si>
    <t>client does not stable employment at the time and income has fluctuated.</t>
  </si>
  <si>
    <t>fixed debts &amp; obligations</t>
  </si>
  <si>
    <t>fixed debts and obligations</t>
  </si>
  <si>
    <t>incorrectly overridden, should ineligible</t>
  </si>
  <si>
    <t>Unstable income</t>
  </si>
  <si>
    <t>ALL PA BENEFITS</t>
  </si>
  <si>
    <t>Rent and other expenses.</t>
  </si>
  <si>
    <t>Rent and other exenses.</t>
  </si>
  <si>
    <t>Rent</t>
  </si>
  <si>
    <t>rent</t>
  </si>
  <si>
    <t>rental</t>
  </si>
  <si>
    <t>high expenses</t>
  </si>
  <si>
    <t>Duplicate case</t>
  </si>
  <si>
    <t>Also seasonal variation in husband's salary.</t>
  </si>
  <si>
    <t>rent, bills</t>
  </si>
  <si>
    <t>housing expenses</t>
  </si>
  <si>
    <t>cannot afford an attorney. Long term rent stabilized tenant. MLS working with building,</t>
  </si>
  <si>
    <t>Cannot afford to pay for lawyer/attorney to represent in court</t>
  </si>
  <si>
    <t>Cannot afford to pay for lawyer to represent in court</t>
  </si>
  <si>
    <t>Client seeking services as a DV victim her expenses exceed cannot afford private counsel.</t>
  </si>
  <si>
    <t>Client has a lot of expenses and can't afford private counsel for divorce. Client was a victim of DV.</t>
  </si>
  <si>
    <t>Client is currently in a DV shelter. Income just enough to provide for herself and child.</t>
  </si>
  <si>
    <t>Client is still in school and needs to help parent with expenses.</t>
  </si>
  <si>
    <t>Client is in a DV situation with her spouse. She's trying to leave her spouse. Doesn't have extra income for private counsel.</t>
  </si>
  <si>
    <t>No additional assets DV victim and can't afford private counsel for OP case and future divorce process.</t>
  </si>
  <si>
    <t>No full time employment client needs to provide addt. support for the children. Client can't afford private counsel. Client is a victim of DV.</t>
  </si>
  <si>
    <t>associated w/ separation from partner due to DV</t>
  </si>
  <si>
    <t>FJC client/ Domestic violence survivor seeking advice on custody/visitation issue, unable to afford attorney</t>
  </si>
  <si>
    <t>-</t>
  </si>
  <si>
    <t>Angela Wong</t>
  </si>
  <si>
    <t>client also has fixed debts and obligations.  Owes taxes on income from work and unemployment insurance benefits.</t>
  </si>
  <si>
    <t>Rent.  No prospects of increase in income.</t>
  </si>
  <si>
    <t>Improper Override</t>
  </si>
  <si>
    <t>Fixed rent and unreliable employment</t>
  </si>
  <si>
    <t>Fixed rent $700</t>
  </si>
  <si>
    <t>mortgage</t>
  </si>
  <si>
    <t>DV Victim</t>
  </si>
  <si>
    <t>expenses related to client's move outside of marital home due to DV</t>
  </si>
  <si>
    <t>The client's salary is under 200% of poverty guidelines, which is barely enough to live in nyc let alone be able to afford legal counsel.</t>
  </si>
  <si>
    <t>medical bills, CC, etc.</t>
  </si>
  <si>
    <t>CC debt, school loans, etc</t>
  </si>
  <si>
    <t>has rent and obligations that prevent him from hiring private attorney</t>
  </si>
  <si>
    <t>utilities, rent etc.</t>
  </si>
  <si>
    <t>dental bill $1700 for child's braces</t>
  </si>
  <si>
    <t>CC debts that ex had opened in client's name</t>
  </si>
  <si>
    <t>utilities, mortgage</t>
  </si>
  <si>
    <t>utilities, etc.</t>
  </si>
  <si>
    <t>Client cannot afford attorney.</t>
  </si>
  <si>
    <t>Client lives in a assisted living and has rental obligations, she is unable to afford private counsel.</t>
  </si>
  <si>
    <t>Rent, utilities, CC debt, etc.</t>
  </si>
  <si>
    <t>rent, utilities, etc.</t>
  </si>
  <si>
    <t>Client has other financial obligations and is unable to afford a private attorney.</t>
  </si>
  <si>
    <t>husband died, hospital bills, funeral services, etc.</t>
  </si>
  <si>
    <t>mortgage, utilities</t>
  </si>
  <si>
    <t>Utilities, CC payments, etc.</t>
  </si>
  <si>
    <t>Duplicate Case</t>
  </si>
  <si>
    <t>Social Work File – No Legal Assistance</t>
  </si>
  <si>
    <t>Executive Director Approval</t>
  </si>
  <si>
    <t>Project Director Approval</t>
  </si>
  <si>
    <t>No</t>
  </si>
  <si>
    <t>Yes</t>
  </si>
  <si>
    <t xml:space="preserve"> </t>
  </si>
  <si>
    <t>05/16/2019</t>
  </si>
  <si>
    <t>05/23/2019</t>
  </si>
  <si>
    <t>06/09/2019</t>
  </si>
  <si>
    <t>05/08/2019</t>
  </si>
  <si>
    <t>04/05/2019</t>
  </si>
  <si>
    <t>05/29/2019</t>
  </si>
  <si>
    <t>04/17/2019</t>
  </si>
  <si>
    <t>04/25/2019</t>
  </si>
  <si>
    <t>04/01/2019</t>
  </si>
  <si>
    <t>07/10/2019</t>
  </si>
  <si>
    <t>06/13/2019</t>
  </si>
  <si>
    <t>04/15/2019</t>
  </si>
  <si>
    <t>06/06/2019</t>
  </si>
  <si>
    <t>06/20/2019</t>
  </si>
  <si>
    <t>05/21/2019</t>
  </si>
  <si>
    <t>07/11/2019</t>
  </si>
  <si>
    <t>05/13/2010</t>
  </si>
  <si>
    <t>06/27/2019</t>
  </si>
  <si>
    <t>05/30/2019</t>
  </si>
  <si>
    <t>06/05/2019</t>
  </si>
  <si>
    <t>04/18/2019</t>
  </si>
  <si>
    <t>06/04/2019</t>
  </si>
  <si>
    <t>06/12/2019</t>
  </si>
  <si>
    <t>05/13/2019</t>
  </si>
  <si>
    <t>05/10/2019</t>
  </si>
  <si>
    <t>07/03/2019</t>
  </si>
  <si>
    <t>06/10/2019</t>
  </si>
  <si>
    <t>04/19/2019</t>
  </si>
  <si>
    <t>05/07/2019</t>
  </si>
  <si>
    <t>03/05/2019</t>
  </si>
  <si>
    <t>03/07/2019</t>
  </si>
  <si>
    <t>03/29/2019</t>
  </si>
  <si>
    <t>03/19/2019</t>
  </si>
  <si>
    <t>02/06/2018</t>
  </si>
  <si>
    <t>05/01/2019</t>
  </si>
  <si>
    <t>03/02/2019</t>
  </si>
  <si>
    <t>03/28/2019</t>
  </si>
  <si>
    <t>06/19/2019</t>
  </si>
  <si>
    <t>05/22/2019</t>
  </si>
  <si>
    <t>05/24/2019</t>
  </si>
  <si>
    <t>04/11/2019</t>
  </si>
  <si>
    <t>03/14/2019</t>
  </si>
  <si>
    <t>04/04/2019</t>
  </si>
  <si>
    <t>06/07/2019</t>
  </si>
  <si>
    <t>06/27/2017</t>
  </si>
  <si>
    <t>05/06/2019</t>
  </si>
  <si>
    <t>12/06/2017</t>
  </si>
  <si>
    <t>05/14/2019</t>
  </si>
  <si>
    <t>03/18/2019</t>
  </si>
  <si>
    <t>02/19/2019</t>
  </si>
  <si>
    <t>10/16/2018</t>
  </si>
  <si>
    <t>02/04/2019</t>
  </si>
  <si>
    <t>01/17/2019</t>
  </si>
  <si>
    <t>01/03/2019</t>
  </si>
  <si>
    <t>03/12/2019</t>
  </si>
  <si>
    <t>07/01/2019</t>
  </si>
  <si>
    <t>02/08/2019</t>
  </si>
  <si>
    <t>01/14/2019</t>
  </si>
  <si>
    <t>01/23/2019</t>
  </si>
  <si>
    <t>02/11/2019</t>
  </si>
  <si>
    <t>04/29/2019</t>
  </si>
  <si>
    <t>03/27/2019</t>
  </si>
  <si>
    <t>11/30/2018</t>
  </si>
  <si>
    <t>02/15/2019</t>
  </si>
  <si>
    <t>03/25/2019</t>
  </si>
  <si>
    <t>05/02/2019</t>
  </si>
  <si>
    <t>03/21/2019</t>
  </si>
  <si>
    <t>04/09/2019</t>
  </si>
  <si>
    <t>01/08/2019</t>
  </si>
  <si>
    <t>12/11/2018</t>
  </si>
  <si>
    <t>12/17/2018</t>
  </si>
  <si>
    <t>12/05/2018</t>
  </si>
  <si>
    <t>05/03/2019</t>
  </si>
  <si>
    <t>03/11/2019</t>
  </si>
  <si>
    <t>02/08/2018</t>
  </si>
  <si>
    <t>06/03/2019</t>
  </si>
  <si>
    <t>06/25/2019</t>
  </si>
  <si>
    <t>02/07/2019</t>
  </si>
  <si>
    <t>12/19/2018</t>
  </si>
  <si>
    <t>11/28/2018</t>
  </si>
  <si>
    <t>03/20/2019</t>
  </si>
  <si>
    <t>01/22/2019</t>
  </si>
  <si>
    <t>01/10/2019</t>
  </si>
  <si>
    <t>12/28/2018</t>
  </si>
  <si>
    <t>04/03/2019</t>
  </si>
  <si>
    <t>07/08/2019</t>
  </si>
  <si>
    <t>12/20/2018</t>
  </si>
  <si>
    <t>07/12/2019</t>
  </si>
  <si>
    <t>04/30/2019</t>
  </si>
  <si>
    <t>03/13/2019</t>
  </si>
  <si>
    <t>05/31/2018</t>
  </si>
  <si>
    <t>06/18/2019</t>
  </si>
  <si>
    <t>02/26/2019</t>
  </si>
  <si>
    <t>05/17/2019</t>
  </si>
  <si>
    <t>02/13/2019</t>
  </si>
  <si>
    <t>01/24/2019</t>
  </si>
  <si>
    <t>04/23/2019</t>
  </si>
  <si>
    <t>02/25/2019</t>
  </si>
  <si>
    <t>02/22/2019</t>
  </si>
  <si>
    <t>02/21/2019</t>
  </si>
  <si>
    <t>03/04/2019</t>
  </si>
  <si>
    <t>04/24/2019</t>
  </si>
  <si>
    <t>06/17/2019</t>
  </si>
  <si>
    <t>04/02/2019</t>
  </si>
  <si>
    <t>07/02/2019</t>
  </si>
  <si>
    <t>12/07/2018</t>
  </si>
  <si>
    <t>04/10/2019</t>
  </si>
  <si>
    <t>10/29/2013</t>
  </si>
  <si>
    <t>05/09/2018</t>
  </si>
  <si>
    <t>02/14/2019</t>
  </si>
  <si>
    <t>01/09/2019</t>
  </si>
  <si>
    <t>02/01/2018</t>
  </si>
  <si>
    <t>06/29/2018</t>
  </si>
  <si>
    <t>02/27/2018</t>
  </si>
  <si>
    <t>01/28/2019</t>
  </si>
  <si>
    <t>06/14/2019</t>
  </si>
  <si>
    <t>09/30/2018</t>
  </si>
  <si>
    <t>02/06/2019</t>
  </si>
  <si>
    <t>02/20/2019</t>
  </si>
  <si>
    <t>03/01/2018</t>
  </si>
  <si>
    <t>01/31/2019</t>
  </si>
  <si>
    <t>05/20/2019</t>
  </si>
  <si>
    <t>03/26/2019</t>
  </si>
  <si>
    <t>11/02/2018</t>
  </si>
  <si>
    <t>06/24/2019</t>
  </si>
  <si>
    <t>06/11/2019</t>
  </si>
  <si>
    <t>01/30/2017</t>
  </si>
  <si>
    <t>01/25/2019</t>
  </si>
  <si>
    <t>07/09/2019</t>
  </si>
  <si>
    <t>11/19/2018</t>
  </si>
  <si>
    <t>06/20/2018</t>
  </si>
  <si>
    <t>04/22/2019</t>
  </si>
  <si>
    <t>02/27/2019</t>
  </si>
  <si>
    <t>12/31/2018</t>
  </si>
  <si>
    <t>06/04/2018</t>
  </si>
  <si>
    <t>10/09/2018</t>
  </si>
  <si>
    <t>01/08/2018</t>
  </si>
  <si>
    <t>03/13/2018</t>
  </si>
  <si>
    <t>02/08/2017</t>
  </si>
  <si>
    <t>03/22/2018</t>
  </si>
  <si>
    <t>05/09/2019</t>
  </si>
  <si>
    <t>06/21/2019</t>
  </si>
  <si>
    <t>05/28/2019</t>
  </si>
  <si>
    <t>04/16/2019</t>
  </si>
  <si>
    <t>01/07/2019</t>
  </si>
  <si>
    <t>01/16/2019</t>
  </si>
  <si>
    <t>04/08/2019</t>
  </si>
  <si>
    <t>01/29/2019</t>
  </si>
  <si>
    <t>07/24/2018</t>
  </si>
  <si>
    <t>05/23/2018</t>
  </si>
  <si>
    <t>06/27/2018</t>
  </si>
  <si>
    <t>05/07/2018</t>
  </si>
  <si>
    <t>07/23/2018</t>
  </si>
  <si>
    <t>05/11/2018</t>
  </si>
  <si>
    <t>11/28/2017</t>
  </si>
  <si>
    <t>10/31/2016</t>
  </si>
  <si>
    <t>10/06/2017</t>
  </si>
  <si>
    <t>01/27/2017</t>
  </si>
  <si>
    <t>10/07/2016</t>
  </si>
  <si>
    <t>04/24/2018</t>
  </si>
  <si>
    <t>09/05/2017</t>
  </si>
  <si>
    <t>06/26/2019</t>
  </si>
  <si>
    <t>08/15/2017</t>
  </si>
  <si>
    <t>11/14/2018</t>
  </si>
  <si>
    <t>09/11/2018</t>
  </si>
  <si>
    <t>06/28/2019</t>
  </si>
  <si>
    <t>01/18/2019</t>
  </si>
  <si>
    <t>01/15/2019</t>
  </si>
  <si>
    <t>03/28/2017</t>
  </si>
  <si>
    <t>09/08/2016</t>
  </si>
  <si>
    <t>02/05/2019</t>
  </si>
  <si>
    <t>08/15/2018</t>
  </si>
  <si>
    <t>02/21/2018</t>
  </si>
  <si>
    <t>01/04/2019</t>
  </si>
  <si>
    <t>02/28/2019</t>
  </si>
  <si>
    <t>03/28/2018</t>
  </si>
  <si>
    <t>10/23/2015</t>
  </si>
  <si>
    <t>02/23/2015</t>
  </si>
  <si>
    <t>05/04/2018</t>
  </si>
  <si>
    <t>01/11/2019</t>
  </si>
  <si>
    <t>12/06/2018</t>
  </si>
  <si>
    <t>03/15/2019</t>
  </si>
  <si>
    <t>07/19/2018</t>
  </si>
  <si>
    <t>04/25/2018</t>
  </si>
  <si>
    <t>04/23/2018</t>
  </si>
  <si>
    <t>11/27/2018</t>
  </si>
  <si>
    <t>07/17/2018</t>
  </si>
  <si>
    <t>01/26/2018</t>
  </si>
  <si>
    <t>10/24/2018</t>
  </si>
  <si>
    <t>07/30/2018</t>
  </si>
  <si>
    <t>09/07/2018</t>
  </si>
  <si>
    <t>08/31/2015</t>
  </si>
  <si>
    <t>05/31/2019</t>
  </si>
  <si>
    <t>12/10/2018</t>
  </si>
  <si>
    <t>05/15/2018</t>
  </si>
  <si>
    <t>04/20/2018</t>
  </si>
  <si>
    <t>06/13/2018</t>
  </si>
  <si>
    <t>04/26/2019</t>
  </si>
  <si>
    <t>11/21/2017</t>
  </si>
  <si>
    <t>12/20/2017</t>
  </si>
  <si>
    <t>03/06/2019</t>
  </si>
  <si>
    <t>07/25/2018</t>
  </si>
  <si>
    <t>08/07/2018</t>
  </si>
  <si>
    <t>04/12/2019</t>
  </si>
  <si>
    <t>07/27/2018</t>
  </si>
  <si>
    <t>01/04/2018</t>
  </si>
  <si>
    <t>03/21/2018</t>
  </si>
  <si>
    <t>11/15/2017</t>
  </si>
  <si>
    <t>05/03/2018</t>
  </si>
  <si>
    <t>06/29/2017</t>
  </si>
  <si>
    <t>03/21/2017</t>
  </si>
  <si>
    <t>02/20/2018</t>
  </si>
  <si>
    <t>05/08/2018</t>
  </si>
  <si>
    <t>05/16/2017</t>
  </si>
  <si>
    <t>12/27/2018</t>
  </si>
  <si>
    <t>06/11/2018</t>
  </si>
  <si>
    <t>11/20/2017</t>
  </si>
  <si>
    <t>02/28/2018</t>
  </si>
  <si>
    <t>08/27/2018</t>
  </si>
  <si>
    <t>11/30/2017</t>
  </si>
  <si>
    <t>09/25/2018</t>
  </si>
  <si>
    <t>01/30/2019</t>
  </si>
  <si>
    <t>04/10/2017</t>
  </si>
  <si>
    <t>04/09/2018</t>
  </si>
  <si>
    <t>12/04/2017</t>
  </si>
  <si>
    <t>04/10/2018</t>
  </si>
  <si>
    <t>04/06/2018</t>
  </si>
  <si>
    <t>05/29/2018</t>
  </si>
  <si>
    <t>04/03/2018</t>
  </si>
  <si>
    <t>03/27/2017</t>
  </si>
  <si>
    <t>04/30/2018</t>
  </si>
  <si>
    <t>06/26/2018</t>
  </si>
  <si>
    <t>03/26/2018</t>
  </si>
  <si>
    <t>12/04/2018</t>
  </si>
  <si>
    <t>04/02/2018</t>
  </si>
  <si>
    <t>07/19/2017</t>
  </si>
  <si>
    <t>08/30/2018</t>
  </si>
  <si>
    <t>01/02/2019</t>
  </si>
  <si>
    <t>01/12/2017</t>
  </si>
  <si>
    <t>10/15/2018</t>
  </si>
  <si>
    <t>11/16/2016</t>
  </si>
  <si>
    <t>11/01/2017</t>
  </si>
  <si>
    <t>02/27/2017</t>
  </si>
  <si>
    <t>05/15/2019</t>
  </si>
  <si>
    <t>04/13/2019</t>
  </si>
  <si>
    <t>01/13/2019</t>
  </si>
  <si>
    <t>07/07/2019</t>
  </si>
  <si>
    <t>03/23/2019</t>
  </si>
  <si>
    <t>02/01/2019</t>
  </si>
  <si>
    <t>07/14/2019</t>
  </si>
  <si>
    <t>07/04/2019</t>
  </si>
  <si>
    <t>03/01/2019</t>
  </si>
  <si>
    <t>03/31/2019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</si>
</sst>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15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HYPERLINK("https://lsnyc.legalserver.org/matter/dynamic-profile/view/1900043","19-1900043")</f>
        <v>0</v>
      </c>
      <c r="B2" t="s">
        <v>18</v>
      </c>
      <c r="C2" t="s">
        <v>24</v>
      </c>
      <c r="D2" t="s">
        <v>173</v>
      </c>
      <c r="E2" t="s">
        <v>258</v>
      </c>
      <c r="F2" t="s">
        <v>813</v>
      </c>
      <c r="G2" t="s">
        <v>854</v>
      </c>
      <c r="H2" t="s">
        <v>947</v>
      </c>
      <c r="L2">
        <v>140.18</v>
      </c>
      <c r="M2" t="s">
        <v>1026</v>
      </c>
      <c r="N2" t="s">
        <v>1027</v>
      </c>
      <c r="O2" t="s">
        <v>1026</v>
      </c>
      <c r="P2" t="s">
        <v>1028</v>
      </c>
      <c r="Q2" t="s">
        <v>1029</v>
      </c>
    </row>
    <row r="3" spans="1:18">
      <c r="A3" s="1">
        <f>HYPERLINK("https://lsnyc.legalserver.org/matter/dynamic-profile/view/1900613","19-1900613")</f>
        <v>0</v>
      </c>
      <c r="B3" t="s">
        <v>18</v>
      </c>
      <c r="C3" t="s">
        <v>25</v>
      </c>
      <c r="D3" t="s">
        <v>25</v>
      </c>
      <c r="E3" t="s">
        <v>259</v>
      </c>
      <c r="F3" t="s">
        <v>813</v>
      </c>
      <c r="G3" t="s">
        <v>855</v>
      </c>
      <c r="L3">
        <v>136.26</v>
      </c>
      <c r="M3" t="s">
        <v>1026</v>
      </c>
      <c r="N3" t="s">
        <v>1027</v>
      </c>
      <c r="O3" t="s">
        <v>1026</v>
      </c>
      <c r="P3" t="s">
        <v>1028</v>
      </c>
      <c r="Q3" t="s">
        <v>1030</v>
      </c>
    </row>
    <row r="4" spans="1:18">
      <c r="A4" s="1">
        <f>HYPERLINK("https://lsnyc.legalserver.org/matter/dynamic-profile/view/1901962","19-1901962")</f>
        <v>0</v>
      </c>
      <c r="B4" t="s">
        <v>18</v>
      </c>
      <c r="C4" t="s">
        <v>26</v>
      </c>
      <c r="D4" t="s">
        <v>26</v>
      </c>
      <c r="E4" t="s">
        <v>260</v>
      </c>
      <c r="F4" t="s">
        <v>814</v>
      </c>
      <c r="G4" t="s">
        <v>856</v>
      </c>
      <c r="H4" t="s">
        <v>948</v>
      </c>
      <c r="I4" t="s">
        <v>955</v>
      </c>
      <c r="L4">
        <v>136.43</v>
      </c>
      <c r="M4" t="s">
        <v>1026</v>
      </c>
      <c r="N4" t="s">
        <v>1028</v>
      </c>
      <c r="O4" t="s">
        <v>1026</v>
      </c>
      <c r="P4" t="s">
        <v>1028</v>
      </c>
      <c r="Q4" t="s">
        <v>1031</v>
      </c>
    </row>
    <row r="5" spans="1:18">
      <c r="A5" s="1">
        <f>HYPERLINK("https://lsnyc.legalserver.org/matter/dynamic-profile/view/1899933","19-1899933")</f>
        <v>0</v>
      </c>
      <c r="B5" t="s">
        <v>18</v>
      </c>
      <c r="C5" t="s">
        <v>26</v>
      </c>
      <c r="D5" t="s">
        <v>26</v>
      </c>
      <c r="E5" t="s">
        <v>261</v>
      </c>
      <c r="F5" t="s">
        <v>815</v>
      </c>
      <c r="G5" t="s">
        <v>854</v>
      </c>
      <c r="H5" t="s">
        <v>947</v>
      </c>
      <c r="I5" t="s">
        <v>956</v>
      </c>
      <c r="L5">
        <v>187.53</v>
      </c>
      <c r="M5" t="s">
        <v>1026</v>
      </c>
      <c r="N5" t="s">
        <v>1027</v>
      </c>
      <c r="O5" t="s">
        <v>1026</v>
      </c>
      <c r="P5" t="s">
        <v>1028</v>
      </c>
      <c r="Q5" t="s">
        <v>1032</v>
      </c>
    </row>
    <row r="6" spans="1:18">
      <c r="A6" s="1">
        <f>HYPERLINK("https://lsnyc.legalserver.org/matter/dynamic-profile/view/1901961","19-1901961")</f>
        <v>0</v>
      </c>
      <c r="B6" t="s">
        <v>18</v>
      </c>
      <c r="C6" t="s">
        <v>26</v>
      </c>
      <c r="D6" t="s">
        <v>26</v>
      </c>
      <c r="E6" t="s">
        <v>260</v>
      </c>
      <c r="F6" t="s">
        <v>813</v>
      </c>
      <c r="G6" t="s">
        <v>856</v>
      </c>
      <c r="H6" t="s">
        <v>948</v>
      </c>
      <c r="I6" t="s">
        <v>955</v>
      </c>
      <c r="L6">
        <v>136.43</v>
      </c>
      <c r="M6" t="s">
        <v>1026</v>
      </c>
      <c r="N6" t="s">
        <v>1027</v>
      </c>
      <c r="O6" t="s">
        <v>1026</v>
      </c>
      <c r="P6" t="s">
        <v>1028</v>
      </c>
      <c r="Q6" t="s">
        <v>1031</v>
      </c>
    </row>
    <row r="7" spans="1:18">
      <c r="A7" s="1">
        <f>HYPERLINK("https://lsnyc.legalserver.org/matter/dynamic-profile/view/1896099","19-1896099")</f>
        <v>0</v>
      </c>
      <c r="B7" t="s">
        <v>18</v>
      </c>
      <c r="C7" t="s">
        <v>27</v>
      </c>
      <c r="D7" t="s">
        <v>174</v>
      </c>
      <c r="E7" t="s">
        <v>262</v>
      </c>
      <c r="F7" t="s">
        <v>813</v>
      </c>
      <c r="G7" t="s">
        <v>854</v>
      </c>
      <c r="L7">
        <v>170.11</v>
      </c>
      <c r="M7" t="s">
        <v>1026</v>
      </c>
      <c r="N7" t="s">
        <v>1027</v>
      </c>
      <c r="O7" t="s">
        <v>1026</v>
      </c>
      <c r="P7" t="s">
        <v>1028</v>
      </c>
      <c r="Q7" t="s">
        <v>1033</v>
      </c>
    </row>
    <row r="8" spans="1:18">
      <c r="A8" s="1">
        <f>HYPERLINK("https://lsnyc.legalserver.org/matter/dynamic-profile/view/1900929","19-1900929")</f>
        <v>0</v>
      </c>
      <c r="B8" t="s">
        <v>18</v>
      </c>
      <c r="C8" t="s">
        <v>28</v>
      </c>
      <c r="D8" t="s">
        <v>28</v>
      </c>
      <c r="E8" t="s">
        <v>263</v>
      </c>
      <c r="F8" t="s">
        <v>816</v>
      </c>
      <c r="G8" t="s">
        <v>857</v>
      </c>
      <c r="L8">
        <v>195.15</v>
      </c>
      <c r="M8" t="s">
        <v>1026</v>
      </c>
      <c r="N8" t="s">
        <v>1027</v>
      </c>
      <c r="O8" t="s">
        <v>1026</v>
      </c>
      <c r="P8" t="s">
        <v>1028</v>
      </c>
      <c r="Q8" t="s">
        <v>1034</v>
      </c>
    </row>
    <row r="9" spans="1:18">
      <c r="A9" s="1">
        <f>HYPERLINK("https://lsnyc.legalserver.org/matter/dynamic-profile/view/1897133","19-1897133")</f>
        <v>0</v>
      </c>
      <c r="B9" t="s">
        <v>18</v>
      </c>
      <c r="C9" t="s">
        <v>29</v>
      </c>
      <c r="D9" t="s">
        <v>29</v>
      </c>
      <c r="E9" t="s">
        <v>264</v>
      </c>
      <c r="F9" t="s">
        <v>817</v>
      </c>
      <c r="G9" t="s">
        <v>854</v>
      </c>
      <c r="L9">
        <v>166.53</v>
      </c>
      <c r="M9" t="s">
        <v>1026</v>
      </c>
      <c r="N9" t="s">
        <v>1027</v>
      </c>
      <c r="O9" t="s">
        <v>1026</v>
      </c>
      <c r="P9" t="s">
        <v>1028</v>
      </c>
      <c r="Q9" t="s">
        <v>1035</v>
      </c>
    </row>
    <row r="10" spans="1:18">
      <c r="A10" s="1">
        <f>HYPERLINK("https://lsnyc.legalserver.org/matter/dynamic-profile/view/1898028","19-1898028")</f>
        <v>0</v>
      </c>
      <c r="B10" t="s">
        <v>18</v>
      </c>
      <c r="C10" t="s">
        <v>29</v>
      </c>
      <c r="D10" t="s">
        <v>29</v>
      </c>
      <c r="E10" t="s">
        <v>265</v>
      </c>
      <c r="F10" t="s">
        <v>817</v>
      </c>
      <c r="G10" t="s">
        <v>854</v>
      </c>
      <c r="L10">
        <v>144.12</v>
      </c>
      <c r="M10" t="s">
        <v>1026</v>
      </c>
      <c r="N10" t="s">
        <v>1027</v>
      </c>
      <c r="O10" t="s">
        <v>1026</v>
      </c>
      <c r="P10" t="s">
        <v>1028</v>
      </c>
      <c r="Q10" t="s">
        <v>1036</v>
      </c>
    </row>
    <row r="11" spans="1:18">
      <c r="A11" s="1">
        <f>HYPERLINK("https://lsnyc.legalserver.org/matter/dynamic-profile/view/1895425","19-1895425")</f>
        <v>0</v>
      </c>
      <c r="B11" t="s">
        <v>18</v>
      </c>
      <c r="C11" t="s">
        <v>30</v>
      </c>
      <c r="D11" t="s">
        <v>175</v>
      </c>
      <c r="E11" t="s">
        <v>266</v>
      </c>
      <c r="F11" t="s">
        <v>818</v>
      </c>
      <c r="G11" t="s">
        <v>854</v>
      </c>
      <c r="L11">
        <v>196.89</v>
      </c>
      <c r="M11" t="s">
        <v>1026</v>
      </c>
      <c r="N11" t="s">
        <v>1027</v>
      </c>
      <c r="O11" t="s">
        <v>1026</v>
      </c>
      <c r="P11" t="s">
        <v>1026</v>
      </c>
      <c r="Q11" t="s">
        <v>1037</v>
      </c>
      <c r="R11" t="s">
        <v>1068</v>
      </c>
    </row>
    <row r="12" spans="1:18">
      <c r="A12" s="1">
        <f>HYPERLINK("https://lsnyc.legalserver.org/matter/dynamic-profile/view/1904446","19-1904446")</f>
        <v>0</v>
      </c>
      <c r="B12" t="s">
        <v>18</v>
      </c>
      <c r="C12" t="s">
        <v>31</v>
      </c>
      <c r="D12" t="s">
        <v>176</v>
      </c>
      <c r="E12" t="s">
        <v>267</v>
      </c>
      <c r="F12" t="s">
        <v>813</v>
      </c>
      <c r="G12" t="s">
        <v>854</v>
      </c>
      <c r="L12">
        <v>159.91</v>
      </c>
      <c r="M12" t="s">
        <v>1026</v>
      </c>
      <c r="N12" t="s">
        <v>1027</v>
      </c>
      <c r="O12" t="s">
        <v>1026</v>
      </c>
      <c r="P12" t="s">
        <v>1028</v>
      </c>
      <c r="Q12" t="s">
        <v>1038</v>
      </c>
    </row>
    <row r="13" spans="1:18">
      <c r="A13" s="1">
        <f>HYPERLINK("https://lsnyc.legalserver.org/matter/dynamic-profile/view/1900603","19-1900603")</f>
        <v>0</v>
      </c>
      <c r="B13" t="s">
        <v>18</v>
      </c>
      <c r="C13" t="s">
        <v>32</v>
      </c>
      <c r="D13" t="s">
        <v>176</v>
      </c>
      <c r="E13" t="s">
        <v>268</v>
      </c>
      <c r="F13" t="s">
        <v>813</v>
      </c>
      <c r="G13" t="s">
        <v>858</v>
      </c>
      <c r="L13">
        <v>146.04</v>
      </c>
      <c r="M13" t="s">
        <v>1026</v>
      </c>
      <c r="N13" t="s">
        <v>1027</v>
      </c>
      <c r="O13" t="s">
        <v>1026</v>
      </c>
      <c r="P13" t="s">
        <v>1028</v>
      </c>
      <c r="Q13" t="s">
        <v>1030</v>
      </c>
    </row>
    <row r="14" spans="1:18">
      <c r="A14" s="1">
        <f>HYPERLINK("https://lsnyc.legalserver.org/matter/dynamic-profile/view/1902340","19-1902340")</f>
        <v>0</v>
      </c>
      <c r="B14" t="s">
        <v>18</v>
      </c>
      <c r="C14" t="s">
        <v>33</v>
      </c>
      <c r="D14" t="s">
        <v>33</v>
      </c>
      <c r="E14" t="s">
        <v>269</v>
      </c>
      <c r="F14" t="s">
        <v>813</v>
      </c>
      <c r="G14" t="s">
        <v>854</v>
      </c>
      <c r="L14">
        <v>147.84</v>
      </c>
      <c r="M14" t="s">
        <v>1026</v>
      </c>
      <c r="N14" t="s">
        <v>1027</v>
      </c>
      <c r="O14" t="s">
        <v>1026</v>
      </c>
      <c r="P14" t="s">
        <v>1028</v>
      </c>
      <c r="Q14" t="s">
        <v>1039</v>
      </c>
    </row>
    <row r="15" spans="1:18">
      <c r="A15" s="1">
        <f>HYPERLINK("https://lsnyc.legalserver.org/matter/dynamic-profile/view/1896938","19-1896938")</f>
        <v>0</v>
      </c>
      <c r="B15" t="s">
        <v>18</v>
      </c>
      <c r="C15" t="s">
        <v>34</v>
      </c>
      <c r="D15" t="s">
        <v>177</v>
      </c>
      <c r="E15" t="s">
        <v>270</v>
      </c>
      <c r="F15" t="s">
        <v>819</v>
      </c>
      <c r="G15" t="s">
        <v>854</v>
      </c>
      <c r="L15">
        <v>158.21</v>
      </c>
      <c r="M15" t="s">
        <v>1026</v>
      </c>
      <c r="N15" t="s">
        <v>1027</v>
      </c>
      <c r="O15" t="s">
        <v>1026</v>
      </c>
      <c r="P15" t="s">
        <v>1028</v>
      </c>
      <c r="Q15" t="s">
        <v>1040</v>
      </c>
    </row>
    <row r="16" spans="1:18">
      <c r="A16" s="1">
        <f>HYPERLINK("https://lsnyc.legalserver.org/matter/dynamic-profile/view/1901820","19-1901820")</f>
        <v>0</v>
      </c>
      <c r="B16" t="s">
        <v>18</v>
      </c>
      <c r="C16" t="s">
        <v>35</v>
      </c>
      <c r="D16" t="s">
        <v>35</v>
      </c>
      <c r="E16" t="s">
        <v>271</v>
      </c>
      <c r="F16" t="s">
        <v>813</v>
      </c>
      <c r="G16" t="s">
        <v>859</v>
      </c>
      <c r="L16">
        <v>152.84</v>
      </c>
      <c r="M16" t="s">
        <v>1026</v>
      </c>
      <c r="N16" t="s">
        <v>1027</v>
      </c>
      <c r="O16" t="s">
        <v>1026</v>
      </c>
      <c r="P16" t="s">
        <v>1028</v>
      </c>
      <c r="Q16" t="s">
        <v>1041</v>
      </c>
    </row>
    <row r="17" spans="1:18">
      <c r="A17" s="1">
        <f>HYPERLINK("https://lsnyc.legalserver.org/matter/dynamic-profile/view/1896390","19-1896390")</f>
        <v>0</v>
      </c>
      <c r="B17" t="s">
        <v>18</v>
      </c>
      <c r="C17" t="s">
        <v>36</v>
      </c>
      <c r="D17" t="s">
        <v>36</v>
      </c>
      <c r="E17" t="s">
        <v>272</v>
      </c>
      <c r="F17" t="s">
        <v>820</v>
      </c>
      <c r="G17" t="s">
        <v>854</v>
      </c>
      <c r="L17">
        <v>127.74</v>
      </c>
      <c r="M17" t="s">
        <v>1026</v>
      </c>
      <c r="N17" t="s">
        <v>1027</v>
      </c>
      <c r="O17" t="s">
        <v>1026</v>
      </c>
      <c r="P17" t="s">
        <v>1026</v>
      </c>
      <c r="Q17" t="s">
        <v>1042</v>
      </c>
      <c r="R17" t="s">
        <v>1042</v>
      </c>
    </row>
    <row r="18" spans="1:18">
      <c r="A18" s="1">
        <f>HYPERLINK("https://lsnyc.legalserver.org/matter/dynamic-profile/view/1900374","19-1900374")</f>
        <v>0</v>
      </c>
      <c r="B18" t="s">
        <v>18</v>
      </c>
      <c r="C18" t="s">
        <v>37</v>
      </c>
      <c r="D18" t="s">
        <v>37</v>
      </c>
      <c r="E18" t="s">
        <v>273</v>
      </c>
      <c r="F18" t="s">
        <v>817</v>
      </c>
      <c r="G18" t="s">
        <v>860</v>
      </c>
      <c r="L18">
        <v>141.93</v>
      </c>
      <c r="M18" t="s">
        <v>1026</v>
      </c>
      <c r="N18" t="s">
        <v>1027</v>
      </c>
      <c r="O18" t="s">
        <v>1026</v>
      </c>
      <c r="P18" t="s">
        <v>1028</v>
      </c>
      <c r="Q18" t="s">
        <v>1043</v>
      </c>
    </row>
    <row r="19" spans="1:18">
      <c r="A19" s="1">
        <f>HYPERLINK("https://lsnyc.legalserver.org/matter/dynamic-profile/view/1904519","19-1904519")</f>
        <v>0</v>
      </c>
      <c r="B19" t="s">
        <v>18</v>
      </c>
      <c r="C19" t="s">
        <v>37</v>
      </c>
      <c r="D19" t="s">
        <v>37</v>
      </c>
      <c r="E19" t="s">
        <v>274</v>
      </c>
      <c r="F19" t="s">
        <v>817</v>
      </c>
      <c r="G19" t="s">
        <v>854</v>
      </c>
      <c r="H19" t="s">
        <v>948</v>
      </c>
      <c r="I19" t="s">
        <v>957</v>
      </c>
      <c r="L19">
        <v>132.58</v>
      </c>
      <c r="M19" t="s">
        <v>1026</v>
      </c>
      <c r="N19" t="s">
        <v>1027</v>
      </c>
      <c r="O19" t="s">
        <v>1027</v>
      </c>
      <c r="P19" t="s">
        <v>1028</v>
      </c>
      <c r="Q19" t="s">
        <v>1044</v>
      </c>
    </row>
    <row r="20" spans="1:18">
      <c r="A20" s="1">
        <f>HYPERLINK("https://lsnyc.legalserver.org/matter/dynamic-profile/view/1900035","19-1900035")</f>
        <v>0</v>
      </c>
      <c r="B20" t="s">
        <v>18</v>
      </c>
      <c r="C20" t="s">
        <v>38</v>
      </c>
      <c r="D20" t="s">
        <v>40</v>
      </c>
      <c r="E20" t="s">
        <v>275</v>
      </c>
      <c r="F20" t="s">
        <v>821</v>
      </c>
      <c r="G20" t="s">
        <v>861</v>
      </c>
      <c r="H20" t="s">
        <v>948</v>
      </c>
      <c r="I20" t="s">
        <v>958</v>
      </c>
      <c r="L20">
        <v>138.45</v>
      </c>
      <c r="M20" t="s">
        <v>1026</v>
      </c>
      <c r="N20" t="s">
        <v>1027</v>
      </c>
      <c r="O20" t="s">
        <v>1026</v>
      </c>
      <c r="P20" t="s">
        <v>1028</v>
      </c>
      <c r="Q20" t="s">
        <v>1029</v>
      </c>
    </row>
    <row r="21" spans="1:18">
      <c r="A21" s="1">
        <f>HYPERLINK("https://lsnyc.legalserver.org/matter/dynamic-profile/view/4001354","X10E-14001354")</f>
        <v>0</v>
      </c>
      <c r="B21" t="s">
        <v>18</v>
      </c>
      <c r="C21" t="s">
        <v>39</v>
      </c>
      <c r="D21" t="s">
        <v>40</v>
      </c>
      <c r="E21" t="s">
        <v>276</v>
      </c>
      <c r="F21" t="s">
        <v>821</v>
      </c>
      <c r="G21" t="s">
        <v>862</v>
      </c>
      <c r="L21">
        <v>163.07</v>
      </c>
      <c r="M21" t="s">
        <v>1026</v>
      </c>
      <c r="N21" t="s">
        <v>1027</v>
      </c>
      <c r="O21" t="s">
        <v>1026</v>
      </c>
      <c r="P21" t="s">
        <v>1026</v>
      </c>
      <c r="Q21" t="s">
        <v>1045</v>
      </c>
      <c r="R21" t="s">
        <v>1038</v>
      </c>
    </row>
    <row r="22" spans="1:18">
      <c r="A22" s="1">
        <f>HYPERLINK("https://lsnyc.legalserver.org/matter/dynamic-profile/view/1903564","19-1903564")</f>
        <v>0</v>
      </c>
      <c r="B22" t="s">
        <v>18</v>
      </c>
      <c r="C22" t="s">
        <v>40</v>
      </c>
      <c r="D22" t="s">
        <v>40</v>
      </c>
      <c r="E22" t="s">
        <v>277</v>
      </c>
      <c r="F22" t="s">
        <v>821</v>
      </c>
      <c r="G22" t="s">
        <v>863</v>
      </c>
      <c r="H22" t="s">
        <v>948</v>
      </c>
      <c r="I22" t="s">
        <v>959</v>
      </c>
      <c r="K22" t="s">
        <v>1025</v>
      </c>
      <c r="L22">
        <v>183.71</v>
      </c>
      <c r="M22" t="s">
        <v>1026</v>
      </c>
      <c r="N22" t="s">
        <v>1027</v>
      </c>
      <c r="O22" t="s">
        <v>1026</v>
      </c>
      <c r="P22" t="s">
        <v>1028</v>
      </c>
      <c r="Q22" t="s">
        <v>1046</v>
      </c>
    </row>
    <row r="23" spans="1:18">
      <c r="A23" s="1">
        <f>HYPERLINK("https://lsnyc.legalserver.org/matter/dynamic-profile/view/1902857","19-1902857")</f>
        <v>0</v>
      </c>
      <c r="B23" t="s">
        <v>18</v>
      </c>
      <c r="C23" t="s">
        <v>38</v>
      </c>
      <c r="D23" t="s">
        <v>40</v>
      </c>
      <c r="E23" t="s">
        <v>278</v>
      </c>
      <c r="F23" t="s">
        <v>821</v>
      </c>
      <c r="G23" t="s">
        <v>864</v>
      </c>
      <c r="H23" t="s">
        <v>948</v>
      </c>
      <c r="I23" t="s">
        <v>960</v>
      </c>
      <c r="L23">
        <v>165.73</v>
      </c>
      <c r="M23" t="s">
        <v>1026</v>
      </c>
      <c r="N23" t="s">
        <v>1027</v>
      </c>
      <c r="O23" t="s">
        <v>1026</v>
      </c>
      <c r="P23" t="s">
        <v>1028</v>
      </c>
      <c r="Q23" t="s">
        <v>1042</v>
      </c>
    </row>
    <row r="24" spans="1:18">
      <c r="A24" s="1">
        <f>HYPERLINK("https://lsnyc.legalserver.org/matter/dynamic-profile/view/1901604","19-1901604")</f>
        <v>0</v>
      </c>
      <c r="B24" t="s">
        <v>18</v>
      </c>
      <c r="C24" t="s">
        <v>34</v>
      </c>
      <c r="D24" t="s">
        <v>178</v>
      </c>
      <c r="E24" t="s">
        <v>279</v>
      </c>
      <c r="F24" t="s">
        <v>813</v>
      </c>
      <c r="G24" t="s">
        <v>865</v>
      </c>
      <c r="H24" t="s">
        <v>948</v>
      </c>
      <c r="I24" t="s">
        <v>961</v>
      </c>
      <c r="L24">
        <v>153.93</v>
      </c>
      <c r="M24" t="s">
        <v>1026</v>
      </c>
      <c r="N24" t="s">
        <v>1027</v>
      </c>
      <c r="O24" t="s">
        <v>1026</v>
      </c>
      <c r="P24" t="s">
        <v>1026</v>
      </c>
      <c r="Q24" t="s">
        <v>1047</v>
      </c>
      <c r="R24" t="s">
        <v>1041</v>
      </c>
    </row>
    <row r="25" spans="1:18">
      <c r="A25" s="1">
        <f>HYPERLINK("https://lsnyc.legalserver.org/matter/dynamic-profile/view/1901621","19-1901621")</f>
        <v>0</v>
      </c>
      <c r="B25" t="s">
        <v>18</v>
      </c>
      <c r="C25" t="s">
        <v>41</v>
      </c>
      <c r="D25" t="s">
        <v>41</v>
      </c>
      <c r="E25" t="s">
        <v>280</v>
      </c>
      <c r="F25" t="s">
        <v>822</v>
      </c>
      <c r="G25" t="s">
        <v>854</v>
      </c>
      <c r="J25" t="s">
        <v>1022</v>
      </c>
      <c r="L25">
        <v>156.02</v>
      </c>
      <c r="M25" t="s">
        <v>1026</v>
      </c>
      <c r="N25" t="s">
        <v>1027</v>
      </c>
      <c r="O25" t="s">
        <v>1027</v>
      </c>
      <c r="P25" t="s">
        <v>1027</v>
      </c>
      <c r="Q25" t="s">
        <v>1048</v>
      </c>
      <c r="R25" t="s">
        <v>1048</v>
      </c>
    </row>
    <row r="26" spans="1:18">
      <c r="A26" s="1">
        <f>HYPERLINK("https://lsnyc.legalserver.org/matter/dynamic-profile/view/1897413","19-1897413")</f>
        <v>0</v>
      </c>
      <c r="B26" t="s">
        <v>18</v>
      </c>
      <c r="C26" t="s">
        <v>42</v>
      </c>
      <c r="D26" t="s">
        <v>42</v>
      </c>
      <c r="E26" t="s">
        <v>281</v>
      </c>
      <c r="F26" t="s">
        <v>813</v>
      </c>
      <c r="G26" t="s">
        <v>854</v>
      </c>
      <c r="L26">
        <v>160.13</v>
      </c>
      <c r="M26" t="s">
        <v>1026</v>
      </c>
      <c r="N26" t="s">
        <v>1027</v>
      </c>
      <c r="O26" t="s">
        <v>1026</v>
      </c>
      <c r="P26" t="s">
        <v>1028</v>
      </c>
      <c r="Q26" t="s">
        <v>1049</v>
      </c>
    </row>
    <row r="27" spans="1:18">
      <c r="A27" s="1">
        <f>HYPERLINK("https://lsnyc.legalserver.org/matter/dynamic-profile/view/1901481","19-1901481")</f>
        <v>0</v>
      </c>
      <c r="B27" t="s">
        <v>18</v>
      </c>
      <c r="C27" t="s">
        <v>31</v>
      </c>
      <c r="D27" t="s">
        <v>31</v>
      </c>
      <c r="E27" t="s">
        <v>282</v>
      </c>
      <c r="F27" t="s">
        <v>813</v>
      </c>
      <c r="G27" t="s">
        <v>854</v>
      </c>
      <c r="H27" t="s">
        <v>948</v>
      </c>
      <c r="I27" t="s">
        <v>962</v>
      </c>
      <c r="L27">
        <v>153.76</v>
      </c>
      <c r="M27" t="s">
        <v>1026</v>
      </c>
      <c r="N27" t="s">
        <v>1027</v>
      </c>
      <c r="O27" t="s">
        <v>1026</v>
      </c>
      <c r="P27" t="s">
        <v>1028</v>
      </c>
      <c r="Q27" t="s">
        <v>1050</v>
      </c>
    </row>
    <row r="28" spans="1:18">
      <c r="A28" s="1">
        <f>HYPERLINK("https://lsnyc.legalserver.org/matter/dynamic-profile/view/1897176","19-1897176")</f>
        <v>0</v>
      </c>
      <c r="B28" t="s">
        <v>18</v>
      </c>
      <c r="C28" t="s">
        <v>43</v>
      </c>
      <c r="D28" t="s">
        <v>43</v>
      </c>
      <c r="E28" t="s">
        <v>283</v>
      </c>
      <c r="F28" t="s">
        <v>817</v>
      </c>
      <c r="G28" t="s">
        <v>854</v>
      </c>
      <c r="H28" t="s">
        <v>949</v>
      </c>
      <c r="I28" t="s">
        <v>963</v>
      </c>
      <c r="L28">
        <v>184.51</v>
      </c>
      <c r="M28" t="s">
        <v>1026</v>
      </c>
      <c r="N28" t="s">
        <v>1027</v>
      </c>
      <c r="O28" t="s">
        <v>1026</v>
      </c>
      <c r="P28" t="s">
        <v>1028</v>
      </c>
      <c r="Q28" t="s">
        <v>1035</v>
      </c>
    </row>
    <row r="29" spans="1:18">
      <c r="A29" s="1">
        <f>HYPERLINK("https://lsnyc.legalserver.org/matter/dynamic-profile/view/1902176","19-1902176")</f>
        <v>0</v>
      </c>
      <c r="B29" t="s">
        <v>18</v>
      </c>
      <c r="C29" t="s">
        <v>44</v>
      </c>
      <c r="D29" t="s">
        <v>44</v>
      </c>
      <c r="E29" t="s">
        <v>284</v>
      </c>
      <c r="F29" t="s">
        <v>819</v>
      </c>
      <c r="G29" t="s">
        <v>866</v>
      </c>
      <c r="L29">
        <v>135.95</v>
      </c>
      <c r="M29" t="s">
        <v>1026</v>
      </c>
      <c r="N29" t="s">
        <v>1027</v>
      </c>
      <c r="O29" t="s">
        <v>1026</v>
      </c>
      <c r="P29" t="s">
        <v>1028</v>
      </c>
      <c r="Q29" t="s">
        <v>1051</v>
      </c>
    </row>
    <row r="30" spans="1:18">
      <c r="A30" s="1">
        <f>HYPERLINK("https://lsnyc.legalserver.org/matter/dynamic-profile/view/1904076","19-1904076")</f>
        <v>0</v>
      </c>
      <c r="B30" t="s">
        <v>18</v>
      </c>
      <c r="C30" t="s">
        <v>45</v>
      </c>
      <c r="D30" t="s">
        <v>45</v>
      </c>
      <c r="E30" t="s">
        <v>285</v>
      </c>
      <c r="F30" t="s">
        <v>813</v>
      </c>
      <c r="G30" t="s">
        <v>854</v>
      </c>
      <c r="L30">
        <v>154.71</v>
      </c>
      <c r="M30" t="s">
        <v>1026</v>
      </c>
      <c r="N30" t="s">
        <v>1027</v>
      </c>
      <c r="O30" t="s">
        <v>1026</v>
      </c>
      <c r="P30" t="s">
        <v>1028</v>
      </c>
      <c r="Q30" t="s">
        <v>1046</v>
      </c>
    </row>
    <row r="31" spans="1:18">
      <c r="A31" s="1">
        <f>HYPERLINK("https://lsnyc.legalserver.org/matter/dynamic-profile/view/1899588","19-1899588")</f>
        <v>0</v>
      </c>
      <c r="B31" t="s">
        <v>18</v>
      </c>
      <c r="C31" t="s">
        <v>45</v>
      </c>
      <c r="D31" t="s">
        <v>45</v>
      </c>
      <c r="E31" t="s">
        <v>286</v>
      </c>
      <c r="F31" t="s">
        <v>813</v>
      </c>
      <c r="G31" t="s">
        <v>867</v>
      </c>
      <c r="L31">
        <v>163.91</v>
      </c>
      <c r="M31" t="s">
        <v>1026</v>
      </c>
      <c r="N31" t="s">
        <v>1027</v>
      </c>
      <c r="O31" t="s">
        <v>1026</v>
      </c>
      <c r="P31" t="s">
        <v>1028</v>
      </c>
      <c r="Q31" t="s">
        <v>1052</v>
      </c>
    </row>
    <row r="32" spans="1:18">
      <c r="A32" s="1">
        <f>HYPERLINK("https://lsnyc.legalserver.org/matter/dynamic-profile/view/1899467","19-1899467")</f>
        <v>0</v>
      </c>
      <c r="B32" t="s">
        <v>18</v>
      </c>
      <c r="C32" t="s">
        <v>24</v>
      </c>
      <c r="D32" t="s">
        <v>179</v>
      </c>
      <c r="E32" t="s">
        <v>287</v>
      </c>
      <c r="F32" t="s">
        <v>813</v>
      </c>
      <c r="G32" t="s">
        <v>854</v>
      </c>
      <c r="H32" t="s">
        <v>948</v>
      </c>
      <c r="I32" t="s">
        <v>964</v>
      </c>
      <c r="L32">
        <v>158.46</v>
      </c>
      <c r="M32" t="s">
        <v>1026</v>
      </c>
      <c r="N32" t="s">
        <v>1027</v>
      </c>
      <c r="O32" t="s">
        <v>1026</v>
      </c>
      <c r="P32" t="s">
        <v>1028</v>
      </c>
      <c r="Q32" t="s">
        <v>1053</v>
      </c>
    </row>
    <row r="33" spans="1:18">
      <c r="A33" s="1">
        <f>HYPERLINK("https://lsnyc.legalserver.org/matter/dynamic-profile/view/1904176","19-1904176")</f>
        <v>0</v>
      </c>
      <c r="B33" t="s">
        <v>18</v>
      </c>
      <c r="C33" t="s">
        <v>46</v>
      </c>
      <c r="D33" t="s">
        <v>180</v>
      </c>
      <c r="E33" t="s">
        <v>288</v>
      </c>
      <c r="F33" t="s">
        <v>819</v>
      </c>
      <c r="G33" t="s">
        <v>868</v>
      </c>
      <c r="L33">
        <v>170.67</v>
      </c>
      <c r="M33" t="s">
        <v>1026</v>
      </c>
      <c r="N33" t="s">
        <v>1027</v>
      </c>
      <c r="O33" t="s">
        <v>1026</v>
      </c>
      <c r="P33" t="s">
        <v>1028</v>
      </c>
      <c r="Q33" t="s">
        <v>1054</v>
      </c>
    </row>
    <row r="34" spans="1:18">
      <c r="A34" s="1">
        <f>HYPERLINK("https://lsnyc.legalserver.org/matter/dynamic-profile/view/1902069","19-1902069")</f>
        <v>0</v>
      </c>
      <c r="B34" t="s">
        <v>18</v>
      </c>
      <c r="C34" t="s">
        <v>45</v>
      </c>
      <c r="D34" t="s">
        <v>181</v>
      </c>
      <c r="E34" t="s">
        <v>289</v>
      </c>
      <c r="F34" t="s">
        <v>813</v>
      </c>
      <c r="G34" t="s">
        <v>869</v>
      </c>
      <c r="L34">
        <v>153.98</v>
      </c>
      <c r="M34" t="s">
        <v>1026</v>
      </c>
      <c r="N34" t="s">
        <v>1027</v>
      </c>
      <c r="O34" t="s">
        <v>1026</v>
      </c>
      <c r="P34" t="s">
        <v>1028</v>
      </c>
      <c r="Q34" t="s">
        <v>1055</v>
      </c>
    </row>
    <row r="35" spans="1:18">
      <c r="A35" s="1">
        <f>HYPERLINK("https://lsnyc.legalserver.org/matter/dynamic-profile/view/1902113","19-1902113")</f>
        <v>0</v>
      </c>
      <c r="B35" t="s">
        <v>18</v>
      </c>
      <c r="C35" t="s">
        <v>47</v>
      </c>
      <c r="D35" t="s">
        <v>47</v>
      </c>
      <c r="E35" t="s">
        <v>290</v>
      </c>
      <c r="F35" t="s">
        <v>813</v>
      </c>
      <c r="G35" t="s">
        <v>867</v>
      </c>
      <c r="L35">
        <v>192.15</v>
      </c>
      <c r="M35" t="s">
        <v>1026</v>
      </c>
      <c r="N35" t="s">
        <v>1027</v>
      </c>
      <c r="O35" t="s">
        <v>1026</v>
      </c>
      <c r="P35" t="s">
        <v>1026</v>
      </c>
      <c r="Q35" t="s">
        <v>1055</v>
      </c>
      <c r="R35" t="s">
        <v>1055</v>
      </c>
    </row>
    <row r="36" spans="1:18">
      <c r="A36" s="1">
        <f>HYPERLINK("https://lsnyc.legalserver.org/matter/dynamic-profile/view/1897493","19-1897493")</f>
        <v>0</v>
      </c>
      <c r="B36" t="s">
        <v>18</v>
      </c>
      <c r="C36" t="s">
        <v>48</v>
      </c>
      <c r="D36" t="s">
        <v>48</v>
      </c>
      <c r="E36" t="s">
        <v>291</v>
      </c>
      <c r="F36" t="s">
        <v>823</v>
      </c>
      <c r="G36" t="s">
        <v>870</v>
      </c>
      <c r="J36" t="s">
        <v>1023</v>
      </c>
      <c r="L36">
        <v>134.07</v>
      </c>
      <c r="M36" t="s">
        <v>1026</v>
      </c>
      <c r="N36" t="s">
        <v>1027</v>
      </c>
      <c r="O36" t="s">
        <v>1027</v>
      </c>
      <c r="P36" t="s">
        <v>1028</v>
      </c>
      <c r="Q36" t="s">
        <v>1056</v>
      </c>
    </row>
    <row r="37" spans="1:18">
      <c r="A37" s="1">
        <f>HYPERLINK("https://lsnyc.legalserver.org/matter/dynamic-profile/view/1899145","19-1899145")</f>
        <v>0</v>
      </c>
      <c r="B37" t="s">
        <v>18</v>
      </c>
      <c r="C37" t="s">
        <v>32</v>
      </c>
      <c r="D37" t="s">
        <v>182</v>
      </c>
      <c r="E37" t="s">
        <v>292</v>
      </c>
      <c r="F37" t="s">
        <v>813</v>
      </c>
      <c r="G37" t="s">
        <v>854</v>
      </c>
      <c r="L37">
        <v>140.65</v>
      </c>
      <c r="M37" t="s">
        <v>1026</v>
      </c>
      <c r="N37" t="s">
        <v>1027</v>
      </c>
      <c r="O37" t="s">
        <v>1026</v>
      </c>
      <c r="P37" t="s">
        <v>1028</v>
      </c>
      <c r="Q37" t="s">
        <v>1057</v>
      </c>
    </row>
    <row r="38" spans="1:18">
      <c r="A38" s="1">
        <f>HYPERLINK("https://lsnyc.legalserver.org/matter/dynamic-profile/view/1902831","19-1902831")</f>
        <v>0</v>
      </c>
      <c r="B38" t="s">
        <v>18</v>
      </c>
      <c r="C38" t="s">
        <v>32</v>
      </c>
      <c r="D38" t="s">
        <v>183</v>
      </c>
      <c r="E38" t="s">
        <v>293</v>
      </c>
      <c r="F38" t="s">
        <v>813</v>
      </c>
      <c r="G38" t="s">
        <v>854</v>
      </c>
      <c r="L38">
        <v>178.05</v>
      </c>
      <c r="M38" t="s">
        <v>1026</v>
      </c>
      <c r="N38" t="s">
        <v>1027</v>
      </c>
      <c r="O38" t="s">
        <v>1026</v>
      </c>
      <c r="P38" t="s">
        <v>1028</v>
      </c>
      <c r="Q38" t="s">
        <v>1042</v>
      </c>
    </row>
    <row r="39" spans="1:18">
      <c r="A39" s="1">
        <f>HYPERLINK("https://lsnyc.legalserver.org/matter/dynamic-profile/view/1899256","19-1899256")</f>
        <v>0</v>
      </c>
      <c r="B39" t="s">
        <v>18</v>
      </c>
      <c r="C39" t="s">
        <v>49</v>
      </c>
      <c r="D39" t="s">
        <v>49</v>
      </c>
      <c r="E39" t="s">
        <v>294</v>
      </c>
      <c r="F39" t="s">
        <v>824</v>
      </c>
      <c r="G39" t="s">
        <v>871</v>
      </c>
      <c r="L39">
        <v>136.24</v>
      </c>
      <c r="M39" t="s">
        <v>1026</v>
      </c>
      <c r="N39" t="s">
        <v>1027</v>
      </c>
      <c r="O39" t="s">
        <v>1026</v>
      </c>
      <c r="P39" t="s">
        <v>1028</v>
      </c>
      <c r="Q39" t="s">
        <v>1032</v>
      </c>
    </row>
    <row r="40" spans="1:18">
      <c r="A40" s="1">
        <f>HYPERLINK("https://lsnyc.legalserver.org/matter/dynamic-profile/view/1892708","19-1892708")</f>
        <v>0</v>
      </c>
      <c r="B40" t="s">
        <v>19</v>
      </c>
      <c r="C40" t="s">
        <v>50</v>
      </c>
      <c r="D40" t="s">
        <v>51</v>
      </c>
      <c r="E40" t="s">
        <v>295</v>
      </c>
      <c r="F40" t="s">
        <v>825</v>
      </c>
      <c r="G40" t="s">
        <v>872</v>
      </c>
      <c r="L40">
        <v>136.78</v>
      </c>
      <c r="M40" t="s">
        <v>1026</v>
      </c>
      <c r="N40" t="s">
        <v>1027</v>
      </c>
      <c r="O40" t="s">
        <v>1026</v>
      </c>
      <c r="P40" t="s">
        <v>1026</v>
      </c>
      <c r="Q40" t="s">
        <v>1058</v>
      </c>
      <c r="R40" t="s">
        <v>1044</v>
      </c>
    </row>
    <row r="41" spans="1:18">
      <c r="A41" s="1">
        <f>HYPERLINK("https://lsnyc.legalserver.org/matter/dynamic-profile/view/1899103","19-1899103")</f>
        <v>0</v>
      </c>
      <c r="B41" t="s">
        <v>19</v>
      </c>
      <c r="C41" t="s">
        <v>51</v>
      </c>
      <c r="D41" t="s">
        <v>51</v>
      </c>
      <c r="E41" t="s">
        <v>296</v>
      </c>
      <c r="F41" t="s">
        <v>826</v>
      </c>
      <c r="G41" t="s">
        <v>854</v>
      </c>
      <c r="L41">
        <v>142.97</v>
      </c>
      <c r="M41" t="s">
        <v>1026</v>
      </c>
      <c r="N41" t="s">
        <v>1027</v>
      </c>
      <c r="O41" t="s">
        <v>1026</v>
      </c>
      <c r="P41" t="s">
        <v>1028</v>
      </c>
      <c r="Q41" t="s">
        <v>1057</v>
      </c>
    </row>
    <row r="42" spans="1:18">
      <c r="A42" s="1">
        <f>HYPERLINK("https://lsnyc.legalserver.org/matter/dynamic-profile/view/1892954","19-1892954")</f>
        <v>0</v>
      </c>
      <c r="B42" t="s">
        <v>19</v>
      </c>
      <c r="C42" t="s">
        <v>52</v>
      </c>
      <c r="D42" t="s">
        <v>51</v>
      </c>
      <c r="E42" t="s">
        <v>297</v>
      </c>
      <c r="F42" t="s">
        <v>827</v>
      </c>
      <c r="G42" t="s">
        <v>854</v>
      </c>
      <c r="L42">
        <v>166.53</v>
      </c>
      <c r="M42" t="s">
        <v>1026</v>
      </c>
      <c r="N42" t="s">
        <v>1027</v>
      </c>
      <c r="O42" t="s">
        <v>1026</v>
      </c>
      <c r="P42" t="s">
        <v>1028</v>
      </c>
      <c r="Q42" t="s">
        <v>1059</v>
      </c>
    </row>
    <row r="43" spans="1:18">
      <c r="A43" s="1">
        <f>HYPERLINK("https://lsnyc.legalserver.org/matter/dynamic-profile/view/1895274","19-1895274")</f>
        <v>0</v>
      </c>
      <c r="B43" t="s">
        <v>19</v>
      </c>
      <c r="C43" t="s">
        <v>53</v>
      </c>
      <c r="D43" t="s">
        <v>184</v>
      </c>
      <c r="E43" t="s">
        <v>298</v>
      </c>
      <c r="F43" t="s">
        <v>813</v>
      </c>
      <c r="G43" t="s">
        <v>854</v>
      </c>
      <c r="H43" t="s">
        <v>948</v>
      </c>
      <c r="I43" t="s">
        <v>965</v>
      </c>
      <c r="L43">
        <v>134.08</v>
      </c>
      <c r="M43" t="s">
        <v>1026</v>
      </c>
      <c r="N43" t="s">
        <v>1027</v>
      </c>
      <c r="O43" t="s">
        <v>1026</v>
      </c>
      <c r="P43" t="s">
        <v>1028</v>
      </c>
      <c r="Q43" t="s">
        <v>1060</v>
      </c>
    </row>
    <row r="44" spans="1:18">
      <c r="A44" s="1">
        <f>HYPERLINK("https://lsnyc.legalserver.org/matter/dynamic-profile/view/1894284","19-1894284")</f>
        <v>0</v>
      </c>
      <c r="B44" t="s">
        <v>19</v>
      </c>
      <c r="C44" t="s">
        <v>54</v>
      </c>
      <c r="D44" t="s">
        <v>185</v>
      </c>
      <c r="E44" t="s">
        <v>299</v>
      </c>
      <c r="F44" t="s">
        <v>817</v>
      </c>
      <c r="G44" t="s">
        <v>854</v>
      </c>
      <c r="L44">
        <v>138.38</v>
      </c>
      <c r="M44" t="s">
        <v>1026</v>
      </c>
      <c r="N44" t="s">
        <v>1027</v>
      </c>
      <c r="O44" t="s">
        <v>1026</v>
      </c>
      <c r="P44" t="s">
        <v>1028</v>
      </c>
      <c r="Q44" t="s">
        <v>1061</v>
      </c>
    </row>
    <row r="45" spans="1:18">
      <c r="A45" s="1">
        <f>HYPERLINK("https://lsnyc.legalserver.org/matter/dynamic-profile/view/1858326","18-1858326")</f>
        <v>0</v>
      </c>
      <c r="B45" t="s">
        <v>19</v>
      </c>
      <c r="C45" t="s">
        <v>55</v>
      </c>
      <c r="D45" t="s">
        <v>186</v>
      </c>
      <c r="E45" t="s">
        <v>300</v>
      </c>
      <c r="F45" t="s">
        <v>828</v>
      </c>
      <c r="G45" t="s">
        <v>854</v>
      </c>
      <c r="L45">
        <v>154.47</v>
      </c>
      <c r="M45" t="s">
        <v>1026</v>
      </c>
      <c r="N45" t="s">
        <v>1027</v>
      </c>
      <c r="O45" t="s">
        <v>1026</v>
      </c>
      <c r="P45" t="s">
        <v>1028</v>
      </c>
      <c r="Q45" t="s">
        <v>1062</v>
      </c>
    </row>
    <row r="46" spans="1:18">
      <c r="A46" s="1">
        <f>HYPERLINK("https://lsnyc.legalserver.org/matter/dynamic-profile/view/1898638","19-1898638")</f>
        <v>0</v>
      </c>
      <c r="B46" t="s">
        <v>19</v>
      </c>
      <c r="C46" t="s">
        <v>56</v>
      </c>
      <c r="D46" t="s">
        <v>187</v>
      </c>
      <c r="E46" t="s">
        <v>301</v>
      </c>
      <c r="F46" t="s">
        <v>829</v>
      </c>
      <c r="G46" t="s">
        <v>873</v>
      </c>
      <c r="L46">
        <v>195.22</v>
      </c>
      <c r="M46" t="s">
        <v>1026</v>
      </c>
      <c r="N46" t="s">
        <v>1027</v>
      </c>
      <c r="O46" t="s">
        <v>1026</v>
      </c>
      <c r="P46" t="s">
        <v>1028</v>
      </c>
      <c r="Q46" t="s">
        <v>1063</v>
      </c>
    </row>
    <row r="47" spans="1:18">
      <c r="A47" s="1">
        <f>HYPERLINK("https://lsnyc.legalserver.org/matter/dynamic-profile/view/1892472","19-1892472")</f>
        <v>0</v>
      </c>
      <c r="B47" t="s">
        <v>19</v>
      </c>
      <c r="C47" t="s">
        <v>57</v>
      </c>
      <c r="D47" t="s">
        <v>58</v>
      </c>
      <c r="E47" t="s">
        <v>302</v>
      </c>
      <c r="F47" t="s">
        <v>813</v>
      </c>
      <c r="G47" t="s">
        <v>874</v>
      </c>
      <c r="L47">
        <v>144.12</v>
      </c>
      <c r="M47" t="s">
        <v>1026</v>
      </c>
      <c r="N47" t="s">
        <v>1027</v>
      </c>
      <c r="O47" t="s">
        <v>1026</v>
      </c>
      <c r="P47" t="s">
        <v>1028</v>
      </c>
      <c r="Q47" t="s">
        <v>1064</v>
      </c>
    </row>
    <row r="48" spans="1:18">
      <c r="A48" s="1">
        <f>HYPERLINK("https://lsnyc.legalserver.org/matter/dynamic-profile/view/1899144","19-1899144")</f>
        <v>0</v>
      </c>
      <c r="B48" t="s">
        <v>19</v>
      </c>
      <c r="C48" t="s">
        <v>58</v>
      </c>
      <c r="D48" t="s">
        <v>58</v>
      </c>
      <c r="E48" t="s">
        <v>303</v>
      </c>
      <c r="F48" t="s">
        <v>813</v>
      </c>
      <c r="G48" t="s">
        <v>875</v>
      </c>
      <c r="L48">
        <v>187.35</v>
      </c>
      <c r="M48" t="s">
        <v>1026</v>
      </c>
      <c r="N48" t="s">
        <v>1027</v>
      </c>
      <c r="O48" t="s">
        <v>1026</v>
      </c>
      <c r="P48" t="s">
        <v>1028</v>
      </c>
      <c r="Q48" t="s">
        <v>1057</v>
      </c>
    </row>
    <row r="49" spans="1:18">
      <c r="A49" s="1">
        <f>HYPERLINK("https://lsnyc.legalserver.org/matter/dynamic-profile/view/1895216","19-1895216")</f>
        <v>0</v>
      </c>
      <c r="B49" t="s">
        <v>19</v>
      </c>
      <c r="C49" t="s">
        <v>58</v>
      </c>
      <c r="D49" t="s">
        <v>58</v>
      </c>
      <c r="E49" t="s">
        <v>304</v>
      </c>
      <c r="F49" t="s">
        <v>813</v>
      </c>
      <c r="G49" t="s">
        <v>876</v>
      </c>
      <c r="J49" t="s">
        <v>1022</v>
      </c>
      <c r="L49">
        <v>160.13</v>
      </c>
      <c r="M49" t="s">
        <v>1026</v>
      </c>
      <c r="N49" t="s">
        <v>1027</v>
      </c>
      <c r="O49" t="s">
        <v>1027</v>
      </c>
      <c r="P49" t="s">
        <v>1028</v>
      </c>
      <c r="Q49" t="s">
        <v>1065</v>
      </c>
    </row>
    <row r="50" spans="1:18">
      <c r="A50" s="1">
        <f>HYPERLINK("https://lsnyc.legalserver.org/matter/dynamic-profile/view/1902775","19-1902775")</f>
        <v>0</v>
      </c>
      <c r="B50" t="s">
        <v>19</v>
      </c>
      <c r="C50" t="s">
        <v>59</v>
      </c>
      <c r="D50" t="s">
        <v>188</v>
      </c>
      <c r="E50" t="s">
        <v>305</v>
      </c>
      <c r="F50" t="s">
        <v>813</v>
      </c>
      <c r="G50" t="s">
        <v>877</v>
      </c>
      <c r="L50">
        <v>152.57</v>
      </c>
      <c r="M50" t="s">
        <v>1026</v>
      </c>
      <c r="N50" t="s">
        <v>1027</v>
      </c>
      <c r="O50" t="s">
        <v>1026</v>
      </c>
      <c r="P50" t="s">
        <v>1028</v>
      </c>
      <c r="Q50" t="s">
        <v>1066</v>
      </c>
    </row>
    <row r="51" spans="1:18">
      <c r="A51" s="1">
        <f>HYPERLINK("https://lsnyc.legalserver.org/matter/dynamic-profile/view/1900617","19-1900617")</f>
        <v>0</v>
      </c>
      <c r="B51" t="s">
        <v>19</v>
      </c>
      <c r="C51" t="s">
        <v>59</v>
      </c>
      <c r="D51" t="s">
        <v>188</v>
      </c>
      <c r="E51" t="s">
        <v>306</v>
      </c>
      <c r="F51" t="s">
        <v>813</v>
      </c>
      <c r="G51" t="s">
        <v>854</v>
      </c>
      <c r="L51">
        <v>192.65</v>
      </c>
      <c r="M51" t="s">
        <v>1026</v>
      </c>
      <c r="N51" t="s">
        <v>1027</v>
      </c>
      <c r="O51" t="s">
        <v>1026</v>
      </c>
      <c r="P51" t="s">
        <v>1028</v>
      </c>
      <c r="Q51" t="s">
        <v>1030</v>
      </c>
    </row>
    <row r="52" spans="1:18">
      <c r="A52" s="1">
        <f>HYPERLINK("https://lsnyc.legalserver.org/matter/dynamic-profile/view/1900440","19-1900440")</f>
        <v>0</v>
      </c>
      <c r="B52" t="s">
        <v>19</v>
      </c>
      <c r="C52" t="s">
        <v>59</v>
      </c>
      <c r="D52" t="s">
        <v>188</v>
      </c>
      <c r="E52" t="s">
        <v>307</v>
      </c>
      <c r="F52" t="s">
        <v>813</v>
      </c>
      <c r="G52" t="s">
        <v>878</v>
      </c>
      <c r="L52">
        <v>158.46</v>
      </c>
      <c r="M52" t="s">
        <v>1026</v>
      </c>
      <c r="N52" t="s">
        <v>1027</v>
      </c>
      <c r="O52" t="s">
        <v>1026</v>
      </c>
      <c r="P52" t="s">
        <v>1028</v>
      </c>
      <c r="Q52" t="s">
        <v>1067</v>
      </c>
    </row>
    <row r="53" spans="1:18">
      <c r="A53" s="1">
        <f>HYPERLINK("https://lsnyc.legalserver.org/matter/dynamic-profile/view/1900735","19-1900735")</f>
        <v>0</v>
      </c>
      <c r="B53" t="s">
        <v>19</v>
      </c>
      <c r="C53" t="s">
        <v>60</v>
      </c>
      <c r="D53" t="s">
        <v>189</v>
      </c>
      <c r="E53" t="s">
        <v>308</v>
      </c>
      <c r="F53" t="s">
        <v>813</v>
      </c>
      <c r="G53" t="s">
        <v>854</v>
      </c>
      <c r="L53">
        <v>130.99</v>
      </c>
      <c r="M53" t="s">
        <v>1026</v>
      </c>
      <c r="N53" t="s">
        <v>1027</v>
      </c>
      <c r="O53" t="s">
        <v>1026</v>
      </c>
      <c r="P53" t="s">
        <v>1028</v>
      </c>
      <c r="Q53" t="s">
        <v>1068</v>
      </c>
    </row>
    <row r="54" spans="1:18">
      <c r="A54" s="1">
        <f>HYPERLINK("https://lsnyc.legalserver.org/matter/dynamic-profile/view/1896717","19-1896717")</f>
        <v>0</v>
      </c>
      <c r="B54" t="s">
        <v>19</v>
      </c>
      <c r="C54" t="s">
        <v>59</v>
      </c>
      <c r="D54" t="s">
        <v>189</v>
      </c>
      <c r="E54" t="s">
        <v>309</v>
      </c>
      <c r="F54" t="s">
        <v>813</v>
      </c>
      <c r="G54" t="s">
        <v>854</v>
      </c>
      <c r="L54">
        <v>135.96</v>
      </c>
      <c r="M54" t="s">
        <v>1026</v>
      </c>
      <c r="N54" t="s">
        <v>1027</v>
      </c>
      <c r="O54" t="s">
        <v>1026</v>
      </c>
      <c r="P54" t="s">
        <v>1028</v>
      </c>
      <c r="Q54" t="s">
        <v>1069</v>
      </c>
    </row>
    <row r="55" spans="1:18">
      <c r="A55" s="1">
        <f>HYPERLINK("https://lsnyc.legalserver.org/matter/dynamic-profile/view/1893742","19-1893742")</f>
        <v>0</v>
      </c>
      <c r="B55" t="s">
        <v>19</v>
      </c>
      <c r="C55" t="s">
        <v>53</v>
      </c>
      <c r="D55" t="s">
        <v>190</v>
      </c>
      <c r="E55" t="s">
        <v>310</v>
      </c>
      <c r="F55" t="s">
        <v>813</v>
      </c>
      <c r="G55" t="s">
        <v>854</v>
      </c>
      <c r="H55" t="s">
        <v>948</v>
      </c>
      <c r="I55" t="s">
        <v>965</v>
      </c>
      <c r="L55">
        <v>150.24</v>
      </c>
      <c r="M55" t="s">
        <v>1026</v>
      </c>
      <c r="N55" t="s">
        <v>1027</v>
      </c>
      <c r="O55" t="s">
        <v>1026</v>
      </c>
      <c r="P55" t="s">
        <v>1028</v>
      </c>
      <c r="Q55" t="s">
        <v>1070</v>
      </c>
    </row>
    <row r="56" spans="1:18">
      <c r="A56" s="1">
        <f>HYPERLINK("https://lsnyc.legalserver.org/matter/dynamic-profile/view/1895973","19-1895973")</f>
        <v>0</v>
      </c>
      <c r="B56" t="s">
        <v>19</v>
      </c>
      <c r="C56" t="s">
        <v>54</v>
      </c>
      <c r="D56" t="s">
        <v>190</v>
      </c>
      <c r="E56" t="s">
        <v>311</v>
      </c>
      <c r="F56" t="s">
        <v>813</v>
      </c>
      <c r="G56" t="s">
        <v>876</v>
      </c>
      <c r="L56">
        <v>144.12</v>
      </c>
      <c r="M56" t="s">
        <v>1026</v>
      </c>
      <c r="N56" t="s">
        <v>1027</v>
      </c>
      <c r="O56" t="s">
        <v>1026</v>
      </c>
      <c r="P56" t="s">
        <v>1028</v>
      </c>
      <c r="Q56" t="s">
        <v>1071</v>
      </c>
    </row>
    <row r="57" spans="1:18">
      <c r="A57" s="1">
        <f>HYPERLINK("https://lsnyc.legalserver.org/matter/dynamic-profile/view/1901944","19-1901944")</f>
        <v>0</v>
      </c>
      <c r="B57" t="s">
        <v>19</v>
      </c>
      <c r="C57" t="s">
        <v>61</v>
      </c>
      <c r="D57" t="s">
        <v>191</v>
      </c>
      <c r="E57" t="s">
        <v>312</v>
      </c>
      <c r="F57" t="s">
        <v>830</v>
      </c>
      <c r="G57" t="s">
        <v>860</v>
      </c>
      <c r="H57" t="s">
        <v>948</v>
      </c>
      <c r="I57" t="s">
        <v>966</v>
      </c>
      <c r="L57">
        <v>191.28</v>
      </c>
      <c r="M57" t="s">
        <v>1026</v>
      </c>
      <c r="N57" t="s">
        <v>1026</v>
      </c>
      <c r="O57" t="s">
        <v>1026</v>
      </c>
      <c r="P57" t="s">
        <v>1026</v>
      </c>
      <c r="Q57" t="s">
        <v>1072</v>
      </c>
      <c r="R57" t="s">
        <v>1042</v>
      </c>
    </row>
    <row r="58" spans="1:18">
      <c r="A58" s="1">
        <f>HYPERLINK("https://lsnyc.legalserver.org/matter/dynamic-profile/view/1839261","17-1839261")</f>
        <v>0</v>
      </c>
      <c r="B58" t="s">
        <v>19</v>
      </c>
      <c r="C58" t="s">
        <v>62</v>
      </c>
      <c r="D58" t="s">
        <v>62</v>
      </c>
      <c r="E58" t="s">
        <v>313</v>
      </c>
      <c r="F58" t="s">
        <v>817</v>
      </c>
      <c r="G58" t="s">
        <v>854</v>
      </c>
      <c r="L58">
        <v>163.78</v>
      </c>
      <c r="M58" t="s">
        <v>1026</v>
      </c>
      <c r="N58" t="s">
        <v>1027</v>
      </c>
      <c r="O58" t="s">
        <v>1026</v>
      </c>
      <c r="P58" t="s">
        <v>1028</v>
      </c>
      <c r="Q58" t="s">
        <v>1073</v>
      </c>
    </row>
    <row r="59" spans="1:18">
      <c r="A59" s="1">
        <f>HYPERLINK("https://lsnyc.legalserver.org/matter/dynamic-profile/view/1898962","19-1898962")</f>
        <v>0</v>
      </c>
      <c r="B59" t="s">
        <v>19</v>
      </c>
      <c r="C59" t="s">
        <v>62</v>
      </c>
      <c r="D59" t="s">
        <v>62</v>
      </c>
      <c r="E59" t="s">
        <v>314</v>
      </c>
      <c r="F59" t="s">
        <v>817</v>
      </c>
      <c r="G59" t="s">
        <v>854</v>
      </c>
      <c r="H59" t="s">
        <v>950</v>
      </c>
      <c r="I59" t="s">
        <v>967</v>
      </c>
      <c r="J59" t="s">
        <v>1024</v>
      </c>
      <c r="L59">
        <v>144.12</v>
      </c>
      <c r="M59" t="s">
        <v>1026</v>
      </c>
      <c r="N59" t="s">
        <v>1027</v>
      </c>
      <c r="O59" t="s">
        <v>1027</v>
      </c>
      <c r="P59" t="s">
        <v>1028</v>
      </c>
      <c r="Q59" t="s">
        <v>1074</v>
      </c>
    </row>
    <row r="60" spans="1:18">
      <c r="A60" s="1">
        <f>HYPERLINK("https://lsnyc.legalserver.org/matter/dynamic-profile/view/1894209","19-1894209")</f>
        <v>0</v>
      </c>
      <c r="B60" t="s">
        <v>19</v>
      </c>
      <c r="C60" t="s">
        <v>62</v>
      </c>
      <c r="D60" t="s">
        <v>62</v>
      </c>
      <c r="E60" t="s">
        <v>315</v>
      </c>
      <c r="F60" t="s">
        <v>831</v>
      </c>
      <c r="G60" t="s">
        <v>854</v>
      </c>
      <c r="L60">
        <v>141.36</v>
      </c>
      <c r="M60" t="s">
        <v>1026</v>
      </c>
      <c r="N60" t="s">
        <v>1027</v>
      </c>
      <c r="O60" t="s">
        <v>1026</v>
      </c>
      <c r="P60" t="s">
        <v>1026</v>
      </c>
      <c r="Q60" t="s">
        <v>1061</v>
      </c>
      <c r="R60" t="s">
        <v>1109</v>
      </c>
    </row>
    <row r="61" spans="1:18">
      <c r="A61" s="1">
        <f>HYPERLINK("https://lsnyc.legalserver.org/matter/dynamic-profile/view/1852837","17-1852837")</f>
        <v>0</v>
      </c>
      <c r="B61" t="s">
        <v>19</v>
      </c>
      <c r="C61" t="s">
        <v>63</v>
      </c>
      <c r="D61" t="s">
        <v>63</v>
      </c>
      <c r="E61" t="s">
        <v>316</v>
      </c>
      <c r="F61" t="s">
        <v>817</v>
      </c>
      <c r="G61" t="s">
        <v>854</v>
      </c>
      <c r="H61" t="s">
        <v>949</v>
      </c>
      <c r="L61">
        <v>127.33</v>
      </c>
      <c r="M61" t="s">
        <v>1026</v>
      </c>
      <c r="N61" t="s">
        <v>1027</v>
      </c>
      <c r="O61" t="s">
        <v>1026</v>
      </c>
      <c r="P61" t="s">
        <v>1028</v>
      </c>
      <c r="Q61" t="s">
        <v>1075</v>
      </c>
    </row>
    <row r="62" spans="1:18">
      <c r="A62" s="1">
        <f>HYPERLINK("https://lsnyc.legalserver.org/matter/dynamic-profile/view/1899776","19-1899776")</f>
        <v>0</v>
      </c>
      <c r="B62" t="s">
        <v>19</v>
      </c>
      <c r="C62" t="s">
        <v>64</v>
      </c>
      <c r="D62" t="s">
        <v>63</v>
      </c>
      <c r="E62" t="s">
        <v>317</v>
      </c>
      <c r="F62" t="s">
        <v>817</v>
      </c>
      <c r="G62" t="s">
        <v>854</v>
      </c>
      <c r="L62">
        <v>146.27</v>
      </c>
      <c r="M62" t="s">
        <v>1026</v>
      </c>
      <c r="N62" t="s">
        <v>1027</v>
      </c>
      <c r="O62" t="s">
        <v>1027</v>
      </c>
      <c r="P62" t="s">
        <v>1028</v>
      </c>
      <c r="Q62" t="s">
        <v>1076</v>
      </c>
    </row>
    <row r="63" spans="1:18">
      <c r="A63" s="1">
        <f>HYPERLINK("https://lsnyc.legalserver.org/matter/dynamic-profile/view/1894089","19-1894089")</f>
        <v>0</v>
      </c>
      <c r="B63" t="s">
        <v>19</v>
      </c>
      <c r="C63" t="s">
        <v>65</v>
      </c>
      <c r="D63" t="s">
        <v>192</v>
      </c>
      <c r="E63" t="s">
        <v>318</v>
      </c>
      <c r="F63" t="s">
        <v>832</v>
      </c>
      <c r="G63" t="s">
        <v>879</v>
      </c>
      <c r="L63">
        <v>189.07</v>
      </c>
      <c r="M63" t="s">
        <v>1026</v>
      </c>
      <c r="N63" t="s">
        <v>1027</v>
      </c>
      <c r="O63" t="s">
        <v>1026</v>
      </c>
      <c r="P63" t="s">
        <v>1028</v>
      </c>
      <c r="Q63" t="s">
        <v>1077</v>
      </c>
    </row>
    <row r="64" spans="1:18">
      <c r="A64" s="1">
        <f>HYPERLINK("https://lsnyc.legalserver.org/matter/dynamic-profile/view/1899023","19-1899023")</f>
        <v>0</v>
      </c>
      <c r="B64" t="s">
        <v>19</v>
      </c>
      <c r="C64" t="s">
        <v>66</v>
      </c>
      <c r="D64" t="s">
        <v>192</v>
      </c>
      <c r="E64" t="s">
        <v>319</v>
      </c>
      <c r="F64" t="s">
        <v>832</v>
      </c>
      <c r="G64" t="s">
        <v>880</v>
      </c>
      <c r="L64">
        <v>155.31</v>
      </c>
      <c r="M64" t="s">
        <v>1026</v>
      </c>
      <c r="N64" t="s">
        <v>1027</v>
      </c>
      <c r="O64" t="s">
        <v>1026</v>
      </c>
      <c r="P64" t="s">
        <v>1026</v>
      </c>
      <c r="Q64" t="s">
        <v>1067</v>
      </c>
      <c r="R64" t="s">
        <v>1153</v>
      </c>
    </row>
    <row r="65" spans="1:18">
      <c r="A65" s="1">
        <f>HYPERLINK("https://lsnyc.legalserver.org/matter/dynamic-profile/view/1891216","19-1891216")</f>
        <v>0</v>
      </c>
      <c r="B65" t="s">
        <v>19</v>
      </c>
      <c r="C65" t="s">
        <v>53</v>
      </c>
      <c r="D65" t="s">
        <v>193</v>
      </c>
      <c r="E65" t="s">
        <v>320</v>
      </c>
      <c r="F65" t="s">
        <v>813</v>
      </c>
      <c r="G65" t="s">
        <v>854</v>
      </c>
      <c r="H65" t="s">
        <v>948</v>
      </c>
      <c r="I65" t="s">
        <v>965</v>
      </c>
      <c r="L65">
        <v>134.08</v>
      </c>
      <c r="M65" t="s">
        <v>1026</v>
      </c>
      <c r="N65" t="s">
        <v>1027</v>
      </c>
      <c r="O65" t="s">
        <v>1026</v>
      </c>
      <c r="P65" t="s">
        <v>1028</v>
      </c>
      <c r="Q65" t="s">
        <v>1078</v>
      </c>
    </row>
    <row r="66" spans="1:18">
      <c r="A66" s="1">
        <f>HYPERLINK("https://lsnyc.legalserver.org/matter/dynamic-profile/view/1880562","18-1880562")</f>
        <v>0</v>
      </c>
      <c r="B66" t="s">
        <v>19</v>
      </c>
      <c r="C66" t="s">
        <v>54</v>
      </c>
      <c r="D66" t="s">
        <v>194</v>
      </c>
      <c r="E66" t="s">
        <v>321</v>
      </c>
      <c r="F66" t="s">
        <v>813</v>
      </c>
      <c r="G66" t="s">
        <v>881</v>
      </c>
      <c r="L66">
        <v>188.77</v>
      </c>
      <c r="M66" t="s">
        <v>1026</v>
      </c>
      <c r="N66" t="s">
        <v>1027</v>
      </c>
      <c r="O66" t="s">
        <v>1026</v>
      </c>
      <c r="P66" t="s">
        <v>1028</v>
      </c>
      <c r="Q66" t="s">
        <v>1079</v>
      </c>
    </row>
    <row r="67" spans="1:18">
      <c r="A67" s="1">
        <f>HYPERLINK("https://lsnyc.legalserver.org/matter/dynamic-profile/view/1889783","19-1889783")</f>
        <v>0</v>
      </c>
      <c r="B67" t="s">
        <v>19</v>
      </c>
      <c r="C67" t="s">
        <v>67</v>
      </c>
      <c r="D67" t="s">
        <v>195</v>
      </c>
      <c r="E67" t="s">
        <v>322</v>
      </c>
      <c r="F67" t="s">
        <v>813</v>
      </c>
      <c r="G67" t="s">
        <v>870</v>
      </c>
      <c r="L67">
        <v>174.86</v>
      </c>
      <c r="M67" t="s">
        <v>1026</v>
      </c>
      <c r="N67" t="s">
        <v>1027</v>
      </c>
      <c r="O67" t="s">
        <v>1026</v>
      </c>
      <c r="P67" t="s">
        <v>1026</v>
      </c>
      <c r="Q67" t="s">
        <v>1080</v>
      </c>
      <c r="R67" t="s">
        <v>1138</v>
      </c>
    </row>
    <row r="68" spans="1:18">
      <c r="A68" s="1">
        <f>HYPERLINK("https://lsnyc.legalserver.org/matter/dynamic-profile/view/1888289","19-1888289")</f>
        <v>0</v>
      </c>
      <c r="B68" t="s">
        <v>19</v>
      </c>
      <c r="C68" t="s">
        <v>67</v>
      </c>
      <c r="D68" t="s">
        <v>195</v>
      </c>
      <c r="E68" t="s">
        <v>323</v>
      </c>
      <c r="F68" t="s">
        <v>813</v>
      </c>
      <c r="G68" t="s">
        <v>882</v>
      </c>
      <c r="L68">
        <v>157.86</v>
      </c>
      <c r="M68" t="s">
        <v>1026</v>
      </c>
      <c r="N68" t="s">
        <v>1027</v>
      </c>
      <c r="O68" t="s">
        <v>1026</v>
      </c>
      <c r="P68" t="s">
        <v>1026</v>
      </c>
      <c r="Q68" t="s">
        <v>1081</v>
      </c>
      <c r="R68" t="s">
        <v>1124</v>
      </c>
    </row>
    <row r="69" spans="1:18">
      <c r="A69" s="1">
        <f>HYPERLINK("https://lsnyc.legalserver.org/matter/dynamic-profile/view/1886971","19-1886971")</f>
        <v>0</v>
      </c>
      <c r="B69" t="s">
        <v>19</v>
      </c>
      <c r="C69" t="s">
        <v>68</v>
      </c>
      <c r="D69" t="s">
        <v>195</v>
      </c>
      <c r="E69" t="s">
        <v>324</v>
      </c>
      <c r="F69" t="s">
        <v>813</v>
      </c>
      <c r="G69" t="s">
        <v>871</v>
      </c>
      <c r="L69">
        <v>127.02</v>
      </c>
      <c r="M69" t="s">
        <v>1026</v>
      </c>
      <c r="N69" t="s">
        <v>1027</v>
      </c>
      <c r="O69" t="s">
        <v>1026</v>
      </c>
      <c r="P69" t="s">
        <v>1026</v>
      </c>
      <c r="Q69" t="s">
        <v>1082</v>
      </c>
      <c r="R69" t="s">
        <v>1173</v>
      </c>
    </row>
    <row r="70" spans="1:18">
      <c r="A70" s="1">
        <f>HYPERLINK("https://lsnyc.legalserver.org/matter/dynamic-profile/view/1893483","19-1893483")</f>
        <v>0</v>
      </c>
      <c r="B70" t="s">
        <v>19</v>
      </c>
      <c r="C70" t="s">
        <v>69</v>
      </c>
      <c r="D70" t="s">
        <v>70</v>
      </c>
      <c r="E70" t="s">
        <v>325</v>
      </c>
      <c r="F70" t="s">
        <v>833</v>
      </c>
      <c r="G70" t="s">
        <v>854</v>
      </c>
      <c r="L70">
        <v>170.31</v>
      </c>
      <c r="M70" t="s">
        <v>1026</v>
      </c>
      <c r="N70" t="s">
        <v>1027</v>
      </c>
      <c r="O70" t="s">
        <v>1026</v>
      </c>
      <c r="P70" t="s">
        <v>1026</v>
      </c>
      <c r="Q70" t="s">
        <v>1083</v>
      </c>
      <c r="R70" t="s">
        <v>1144</v>
      </c>
    </row>
    <row r="71" spans="1:18">
      <c r="A71" s="1">
        <f>HYPERLINK("https://lsnyc.legalserver.org/matter/dynamic-profile/view/1903740","19-1903740")</f>
        <v>0</v>
      </c>
      <c r="B71" t="s">
        <v>19</v>
      </c>
      <c r="C71" t="s">
        <v>70</v>
      </c>
      <c r="D71" t="s">
        <v>70</v>
      </c>
      <c r="E71" t="s">
        <v>326</v>
      </c>
      <c r="F71" t="s">
        <v>834</v>
      </c>
      <c r="G71" t="s">
        <v>854</v>
      </c>
      <c r="H71" t="s">
        <v>947</v>
      </c>
      <c r="L71">
        <v>126.77</v>
      </c>
      <c r="M71" t="s">
        <v>1026</v>
      </c>
      <c r="N71" t="s">
        <v>1027</v>
      </c>
      <c r="O71" t="s">
        <v>1026</v>
      </c>
      <c r="P71" t="s">
        <v>1028</v>
      </c>
      <c r="Q71" t="s">
        <v>1084</v>
      </c>
    </row>
    <row r="72" spans="1:18">
      <c r="A72" s="1">
        <f>HYPERLINK("https://lsnyc.legalserver.org/matter/dynamic-profile/view/1884953","18-1884953")</f>
        <v>0</v>
      </c>
      <c r="B72" t="s">
        <v>19</v>
      </c>
      <c r="C72" t="s">
        <v>71</v>
      </c>
      <c r="D72" t="s">
        <v>196</v>
      </c>
      <c r="E72" t="s">
        <v>327</v>
      </c>
      <c r="F72" t="s">
        <v>818</v>
      </c>
      <c r="G72" t="s">
        <v>854</v>
      </c>
      <c r="L72">
        <v>178.19</v>
      </c>
      <c r="M72" t="s">
        <v>1026</v>
      </c>
      <c r="N72" t="s">
        <v>1027</v>
      </c>
      <c r="O72" t="s">
        <v>1026</v>
      </c>
      <c r="P72" t="s">
        <v>1028</v>
      </c>
      <c r="Q72" t="s">
        <v>1085</v>
      </c>
    </row>
    <row r="73" spans="1:18">
      <c r="A73" s="1">
        <f>HYPERLINK("https://lsnyc.legalserver.org/matter/dynamic-profile/view/1889843","19-1889843")</f>
        <v>0</v>
      </c>
      <c r="B73" t="s">
        <v>19</v>
      </c>
      <c r="C73" t="s">
        <v>72</v>
      </c>
      <c r="D73" t="s">
        <v>72</v>
      </c>
      <c r="E73" t="s">
        <v>328</v>
      </c>
      <c r="F73" t="s">
        <v>813</v>
      </c>
      <c r="G73" t="s">
        <v>883</v>
      </c>
      <c r="L73">
        <v>127.3</v>
      </c>
      <c r="M73" t="s">
        <v>1026</v>
      </c>
      <c r="N73" t="s">
        <v>1027</v>
      </c>
      <c r="O73" t="s">
        <v>1026</v>
      </c>
      <c r="P73" t="s">
        <v>1026</v>
      </c>
      <c r="Q73" t="s">
        <v>1080</v>
      </c>
      <c r="R73" t="s">
        <v>1102</v>
      </c>
    </row>
    <row r="74" spans="1:18">
      <c r="A74" s="1">
        <f>HYPERLINK("https://lsnyc.legalserver.org/matter/dynamic-profile/view/1887974","19-1887974")</f>
        <v>0</v>
      </c>
      <c r="B74" t="s">
        <v>19</v>
      </c>
      <c r="C74" t="s">
        <v>72</v>
      </c>
      <c r="D74" t="s">
        <v>72</v>
      </c>
      <c r="E74" t="s">
        <v>329</v>
      </c>
      <c r="F74" t="s">
        <v>813</v>
      </c>
      <c r="G74" t="s">
        <v>884</v>
      </c>
      <c r="L74">
        <v>127.82</v>
      </c>
      <c r="M74" t="s">
        <v>1026</v>
      </c>
      <c r="N74" t="s">
        <v>1027</v>
      </c>
      <c r="O74" t="s">
        <v>1026</v>
      </c>
      <c r="P74" t="s">
        <v>1026</v>
      </c>
      <c r="Q74" t="s">
        <v>1086</v>
      </c>
      <c r="R74" t="s">
        <v>1174</v>
      </c>
    </row>
    <row r="75" spans="1:18">
      <c r="A75" s="1">
        <f>HYPERLINK("https://lsnyc.legalserver.org/matter/dynamic-profile/view/1888832","19-1888832")</f>
        <v>0</v>
      </c>
      <c r="B75" t="s">
        <v>19</v>
      </c>
      <c r="C75" t="s">
        <v>72</v>
      </c>
      <c r="D75" t="s">
        <v>72</v>
      </c>
      <c r="E75" t="s">
        <v>330</v>
      </c>
      <c r="F75" t="s">
        <v>813</v>
      </c>
      <c r="G75" t="s">
        <v>854</v>
      </c>
      <c r="L75">
        <v>133.23</v>
      </c>
      <c r="M75" t="s">
        <v>1026</v>
      </c>
      <c r="N75" t="s">
        <v>1027</v>
      </c>
      <c r="O75" t="s">
        <v>1026</v>
      </c>
      <c r="P75" t="s">
        <v>1026</v>
      </c>
      <c r="Q75" t="s">
        <v>1087</v>
      </c>
      <c r="R75" t="s">
        <v>1124</v>
      </c>
    </row>
    <row r="76" spans="1:18">
      <c r="A76" s="1">
        <f>HYPERLINK("https://lsnyc.legalserver.org/matter/dynamic-profile/view/1890597","19-1890597")</f>
        <v>0</v>
      </c>
      <c r="B76" t="s">
        <v>19</v>
      </c>
      <c r="C76" t="s">
        <v>54</v>
      </c>
      <c r="D76" t="s">
        <v>72</v>
      </c>
      <c r="E76" t="s">
        <v>331</v>
      </c>
      <c r="F76" t="s">
        <v>814</v>
      </c>
      <c r="G76" t="s">
        <v>871</v>
      </c>
      <c r="L76">
        <v>141.93</v>
      </c>
      <c r="M76" t="s">
        <v>1026</v>
      </c>
      <c r="N76" t="s">
        <v>1027</v>
      </c>
      <c r="O76" t="s">
        <v>1026</v>
      </c>
      <c r="P76" t="s">
        <v>1026</v>
      </c>
      <c r="Q76" t="s">
        <v>1088</v>
      </c>
      <c r="R76" t="s">
        <v>1172</v>
      </c>
    </row>
    <row r="77" spans="1:18">
      <c r="A77" s="1">
        <f>HYPERLINK("https://lsnyc.legalserver.org/matter/dynamic-profile/view/1898242","19-1898242")</f>
        <v>0</v>
      </c>
      <c r="B77" t="s">
        <v>19</v>
      </c>
      <c r="C77" t="s">
        <v>54</v>
      </c>
      <c r="D77" t="s">
        <v>72</v>
      </c>
      <c r="E77" t="s">
        <v>332</v>
      </c>
      <c r="F77" t="s">
        <v>818</v>
      </c>
      <c r="G77" t="s">
        <v>870</v>
      </c>
      <c r="L77">
        <v>139.21</v>
      </c>
      <c r="M77" t="s">
        <v>1026</v>
      </c>
      <c r="N77" t="s">
        <v>1027</v>
      </c>
      <c r="O77" t="s">
        <v>1026</v>
      </c>
      <c r="P77" t="s">
        <v>1026</v>
      </c>
      <c r="Q77" t="s">
        <v>1089</v>
      </c>
      <c r="R77" t="s">
        <v>1039</v>
      </c>
    </row>
    <row r="78" spans="1:18">
      <c r="A78" s="1">
        <f>HYPERLINK("https://lsnyc.legalserver.org/matter/dynamic-profile/view/1895109","19-1895109")</f>
        <v>0</v>
      </c>
      <c r="B78" t="s">
        <v>19</v>
      </c>
      <c r="C78" t="s">
        <v>72</v>
      </c>
      <c r="D78" t="s">
        <v>72</v>
      </c>
      <c r="E78" t="s">
        <v>333</v>
      </c>
      <c r="F78" t="s">
        <v>818</v>
      </c>
      <c r="G78" t="s">
        <v>885</v>
      </c>
      <c r="L78">
        <v>137.32</v>
      </c>
      <c r="M78" t="s">
        <v>1026</v>
      </c>
      <c r="N78" t="s">
        <v>1027</v>
      </c>
      <c r="O78" t="s">
        <v>1026</v>
      </c>
      <c r="P78" t="s">
        <v>1026</v>
      </c>
      <c r="Q78" t="s">
        <v>1090</v>
      </c>
      <c r="R78" t="s">
        <v>1065</v>
      </c>
    </row>
    <row r="79" spans="1:18">
      <c r="A79" s="1">
        <f>HYPERLINK("https://lsnyc.legalserver.org/matter/dynamic-profile/view/1884134","18-1884134")</f>
        <v>0</v>
      </c>
      <c r="B79" t="s">
        <v>19</v>
      </c>
      <c r="C79" t="s">
        <v>66</v>
      </c>
      <c r="D79" t="s">
        <v>74</v>
      </c>
      <c r="E79" t="s">
        <v>334</v>
      </c>
      <c r="F79" t="s">
        <v>832</v>
      </c>
      <c r="G79" t="s">
        <v>886</v>
      </c>
      <c r="L79">
        <v>190.27</v>
      </c>
      <c r="M79" t="s">
        <v>1026</v>
      </c>
      <c r="N79" t="s">
        <v>1027</v>
      </c>
      <c r="O79" t="s">
        <v>1026</v>
      </c>
      <c r="P79" t="s">
        <v>1028</v>
      </c>
      <c r="Q79" t="s">
        <v>1091</v>
      </c>
    </row>
    <row r="80" spans="1:18">
      <c r="A80" s="1">
        <f>HYPERLINK("https://lsnyc.legalserver.org/matter/dynamic-profile/view/1900166","19-1900166")</f>
        <v>0</v>
      </c>
      <c r="B80" t="s">
        <v>19</v>
      </c>
      <c r="C80" t="s">
        <v>73</v>
      </c>
      <c r="D80" t="s">
        <v>74</v>
      </c>
      <c r="E80" t="s">
        <v>335</v>
      </c>
      <c r="F80" t="s">
        <v>821</v>
      </c>
      <c r="G80" t="s">
        <v>887</v>
      </c>
      <c r="L80">
        <v>131.28</v>
      </c>
      <c r="M80" t="s">
        <v>1026</v>
      </c>
      <c r="N80" t="s">
        <v>1027</v>
      </c>
      <c r="O80" t="s">
        <v>1026</v>
      </c>
      <c r="P80" t="s">
        <v>1026</v>
      </c>
      <c r="Q80" t="s">
        <v>1067</v>
      </c>
      <c r="R80" t="s">
        <v>1050</v>
      </c>
    </row>
    <row r="81" spans="1:18">
      <c r="A81" s="1">
        <f>HYPERLINK("https://lsnyc.legalserver.org/matter/dynamic-profile/view/1891073","19-1891073")</f>
        <v>0</v>
      </c>
      <c r="B81" t="s">
        <v>19</v>
      </c>
      <c r="C81" t="s">
        <v>66</v>
      </c>
      <c r="D81" t="s">
        <v>74</v>
      </c>
      <c r="E81" t="s">
        <v>336</v>
      </c>
      <c r="F81" t="s">
        <v>832</v>
      </c>
      <c r="G81" t="s">
        <v>888</v>
      </c>
      <c r="L81">
        <v>196.05</v>
      </c>
      <c r="M81" t="s">
        <v>1026</v>
      </c>
      <c r="N81" t="s">
        <v>1027</v>
      </c>
      <c r="O81" t="s">
        <v>1026</v>
      </c>
      <c r="P81" t="s">
        <v>1028</v>
      </c>
      <c r="Q81" t="s">
        <v>1092</v>
      </c>
    </row>
    <row r="82" spans="1:18">
      <c r="A82" s="1">
        <f>HYPERLINK("https://lsnyc.legalserver.org/matter/dynamic-profile/view/1894792","19-1894792")</f>
        <v>0</v>
      </c>
      <c r="B82" t="s">
        <v>19</v>
      </c>
      <c r="C82" t="s">
        <v>74</v>
      </c>
      <c r="D82" t="s">
        <v>74</v>
      </c>
      <c r="E82" t="s">
        <v>337</v>
      </c>
      <c r="F82" t="s">
        <v>835</v>
      </c>
      <c r="G82" t="s">
        <v>854</v>
      </c>
      <c r="L82">
        <v>144.12</v>
      </c>
      <c r="M82" t="s">
        <v>1026</v>
      </c>
      <c r="N82" t="s">
        <v>1027</v>
      </c>
      <c r="O82" t="s">
        <v>1026</v>
      </c>
      <c r="P82" t="s">
        <v>1026</v>
      </c>
      <c r="Q82" t="s">
        <v>1093</v>
      </c>
      <c r="R82" t="s">
        <v>1132</v>
      </c>
    </row>
    <row r="83" spans="1:18">
      <c r="A83" s="1">
        <f>HYPERLINK("https://lsnyc.legalserver.org/matter/dynamic-profile/view/1898665","19-1898665")</f>
        <v>0</v>
      </c>
      <c r="B83" t="s">
        <v>19</v>
      </c>
      <c r="C83" t="s">
        <v>66</v>
      </c>
      <c r="D83" t="s">
        <v>74</v>
      </c>
      <c r="E83" t="s">
        <v>338</v>
      </c>
      <c r="F83" t="s">
        <v>832</v>
      </c>
      <c r="G83" t="s">
        <v>889</v>
      </c>
      <c r="L83">
        <v>187.42</v>
      </c>
      <c r="M83" t="s">
        <v>1026</v>
      </c>
      <c r="N83" t="s">
        <v>1027</v>
      </c>
      <c r="O83" t="s">
        <v>1026</v>
      </c>
      <c r="P83" t="s">
        <v>1028</v>
      </c>
      <c r="Q83" t="s">
        <v>1094</v>
      </c>
    </row>
    <row r="84" spans="1:18">
      <c r="A84" s="1">
        <f>HYPERLINK("https://lsnyc.legalserver.org/matter/dynamic-profile/view/1894663","19-1894663")</f>
        <v>0</v>
      </c>
      <c r="B84" t="s">
        <v>19</v>
      </c>
      <c r="C84" t="s">
        <v>75</v>
      </c>
      <c r="D84" t="s">
        <v>75</v>
      </c>
      <c r="E84" t="s">
        <v>339</v>
      </c>
      <c r="F84" t="s">
        <v>819</v>
      </c>
      <c r="G84" t="s">
        <v>854</v>
      </c>
      <c r="H84" t="s">
        <v>948</v>
      </c>
      <c r="I84" t="s">
        <v>968</v>
      </c>
      <c r="L84">
        <v>150.02</v>
      </c>
      <c r="M84" t="s">
        <v>1026</v>
      </c>
      <c r="N84" t="s">
        <v>1027</v>
      </c>
      <c r="O84" t="s">
        <v>1026</v>
      </c>
      <c r="P84" t="s">
        <v>1028</v>
      </c>
      <c r="Q84" t="s">
        <v>1095</v>
      </c>
    </row>
    <row r="85" spans="1:18">
      <c r="A85" s="1">
        <f>HYPERLINK("https://lsnyc.legalserver.org/matter/dynamic-profile/view/1902111","19-1902111")</f>
        <v>0</v>
      </c>
      <c r="B85" t="s">
        <v>19</v>
      </c>
      <c r="C85" t="s">
        <v>75</v>
      </c>
      <c r="D85" t="s">
        <v>75</v>
      </c>
      <c r="E85" t="s">
        <v>340</v>
      </c>
      <c r="F85" t="s">
        <v>836</v>
      </c>
      <c r="G85" t="s">
        <v>890</v>
      </c>
      <c r="H85" t="s">
        <v>948</v>
      </c>
      <c r="I85" t="s">
        <v>969</v>
      </c>
      <c r="L85">
        <v>153.57</v>
      </c>
      <c r="M85" t="s">
        <v>1026</v>
      </c>
      <c r="N85" t="s">
        <v>1027</v>
      </c>
      <c r="O85" t="s">
        <v>1026</v>
      </c>
      <c r="P85" t="s">
        <v>1028</v>
      </c>
      <c r="Q85" t="s">
        <v>1067</v>
      </c>
    </row>
    <row r="86" spans="1:18">
      <c r="A86" s="1">
        <f>HYPERLINK("https://lsnyc.legalserver.org/matter/dynamic-profile/view/1899476","19-1899476")</f>
        <v>0</v>
      </c>
      <c r="B86" t="s">
        <v>19</v>
      </c>
      <c r="C86" t="s">
        <v>55</v>
      </c>
      <c r="D86" t="s">
        <v>82</v>
      </c>
      <c r="E86" t="s">
        <v>341</v>
      </c>
      <c r="F86" t="s">
        <v>828</v>
      </c>
      <c r="G86" t="s">
        <v>854</v>
      </c>
      <c r="L86">
        <v>182.84</v>
      </c>
      <c r="M86" t="s">
        <v>1026</v>
      </c>
      <c r="N86" t="s">
        <v>1027</v>
      </c>
      <c r="O86" t="s">
        <v>1026</v>
      </c>
      <c r="P86" t="s">
        <v>1026</v>
      </c>
      <c r="Q86" t="s">
        <v>1053</v>
      </c>
      <c r="R86" t="s">
        <v>1131</v>
      </c>
    </row>
    <row r="87" spans="1:18">
      <c r="A87" s="1">
        <f>HYPERLINK("https://lsnyc.legalserver.org/matter/dynamic-profile/view/1895477","19-1895477")</f>
        <v>0</v>
      </c>
      <c r="B87" t="s">
        <v>19</v>
      </c>
      <c r="C87" t="s">
        <v>53</v>
      </c>
      <c r="D87" t="s">
        <v>197</v>
      </c>
      <c r="E87" t="s">
        <v>342</v>
      </c>
      <c r="F87" t="s">
        <v>813</v>
      </c>
      <c r="G87" t="s">
        <v>854</v>
      </c>
      <c r="L87">
        <v>167.17</v>
      </c>
      <c r="M87" t="s">
        <v>1026</v>
      </c>
      <c r="N87" t="s">
        <v>1027</v>
      </c>
      <c r="O87" t="s">
        <v>1026</v>
      </c>
      <c r="P87" t="s">
        <v>1028</v>
      </c>
      <c r="Q87" t="s">
        <v>1037</v>
      </c>
    </row>
    <row r="88" spans="1:18">
      <c r="A88" s="1">
        <f>HYPERLINK("https://lsnyc.legalserver.org/matter/dynamic-profile/view/1895465","19-1895465")</f>
        <v>0</v>
      </c>
      <c r="B88" t="s">
        <v>19</v>
      </c>
      <c r="C88" t="s">
        <v>53</v>
      </c>
      <c r="D88" t="s">
        <v>197</v>
      </c>
      <c r="E88" t="s">
        <v>343</v>
      </c>
      <c r="F88" t="s">
        <v>813</v>
      </c>
      <c r="G88" t="s">
        <v>854</v>
      </c>
      <c r="L88">
        <v>182.14</v>
      </c>
      <c r="M88" t="s">
        <v>1026</v>
      </c>
      <c r="N88" t="s">
        <v>1027</v>
      </c>
      <c r="O88" t="s">
        <v>1026</v>
      </c>
      <c r="P88" t="s">
        <v>1028</v>
      </c>
      <c r="Q88" t="s">
        <v>1037</v>
      </c>
    </row>
    <row r="89" spans="1:18">
      <c r="A89" s="1">
        <f>HYPERLINK("https://lsnyc.legalserver.org/matter/dynamic-profile/view/1896360","19-1896360")</f>
        <v>0</v>
      </c>
      <c r="B89" t="s">
        <v>19</v>
      </c>
      <c r="C89" t="s">
        <v>76</v>
      </c>
      <c r="D89" t="s">
        <v>197</v>
      </c>
      <c r="E89" t="s">
        <v>344</v>
      </c>
      <c r="F89" t="s">
        <v>813</v>
      </c>
      <c r="G89" t="s">
        <v>891</v>
      </c>
      <c r="L89">
        <v>198.61</v>
      </c>
      <c r="M89" t="s">
        <v>1026</v>
      </c>
      <c r="N89" t="s">
        <v>1027</v>
      </c>
      <c r="O89" t="s">
        <v>1026</v>
      </c>
      <c r="P89" t="s">
        <v>1028</v>
      </c>
      <c r="Q89" t="s">
        <v>1096</v>
      </c>
    </row>
    <row r="90" spans="1:18">
      <c r="A90" s="1">
        <f>HYPERLINK("https://lsnyc.legalserver.org/matter/dynamic-profile/view/1888692","19-1888692")</f>
        <v>0</v>
      </c>
      <c r="B90" t="s">
        <v>19</v>
      </c>
      <c r="C90" t="s">
        <v>77</v>
      </c>
      <c r="D90" t="s">
        <v>77</v>
      </c>
      <c r="E90" t="s">
        <v>345</v>
      </c>
      <c r="F90" t="s">
        <v>832</v>
      </c>
      <c r="G90" t="s">
        <v>892</v>
      </c>
      <c r="L90">
        <v>187.34</v>
      </c>
      <c r="M90" t="s">
        <v>1026</v>
      </c>
      <c r="N90" t="s">
        <v>1027</v>
      </c>
      <c r="O90" t="s">
        <v>1026</v>
      </c>
      <c r="P90" t="s">
        <v>1026</v>
      </c>
      <c r="Q90" t="s">
        <v>1087</v>
      </c>
    </row>
    <row r="91" spans="1:18">
      <c r="A91" s="1">
        <f>HYPERLINK("https://lsnyc.legalserver.org/matter/dynamic-profile/view/1886978","19-1886978")</f>
        <v>0</v>
      </c>
      <c r="B91" t="s">
        <v>19</v>
      </c>
      <c r="C91" t="s">
        <v>66</v>
      </c>
      <c r="D91" t="s">
        <v>77</v>
      </c>
      <c r="E91" t="s">
        <v>346</v>
      </c>
      <c r="F91" t="s">
        <v>832</v>
      </c>
      <c r="G91" t="s">
        <v>893</v>
      </c>
      <c r="L91">
        <v>197.29</v>
      </c>
      <c r="M91" t="s">
        <v>1026</v>
      </c>
      <c r="N91" t="s">
        <v>1027</v>
      </c>
      <c r="O91" t="s">
        <v>1026</v>
      </c>
      <c r="P91" t="s">
        <v>1028</v>
      </c>
      <c r="Q91" t="s">
        <v>1097</v>
      </c>
    </row>
    <row r="92" spans="1:18">
      <c r="A92" s="1">
        <f>HYPERLINK("https://lsnyc.legalserver.org/matter/dynamic-profile/view/1884469","18-1884469")</f>
        <v>0</v>
      </c>
      <c r="B92" t="s">
        <v>19</v>
      </c>
      <c r="C92" t="s">
        <v>73</v>
      </c>
      <c r="D92" t="s">
        <v>77</v>
      </c>
      <c r="E92" t="s">
        <v>347</v>
      </c>
      <c r="F92" t="s">
        <v>821</v>
      </c>
      <c r="G92" t="s">
        <v>854</v>
      </c>
      <c r="L92">
        <v>198.11</v>
      </c>
      <c r="M92" t="s">
        <v>1026</v>
      </c>
      <c r="N92" t="s">
        <v>1027</v>
      </c>
      <c r="O92" t="s">
        <v>1026</v>
      </c>
      <c r="P92" t="s">
        <v>1028</v>
      </c>
      <c r="Q92" t="s">
        <v>1098</v>
      </c>
    </row>
    <row r="93" spans="1:18">
      <c r="A93" s="1">
        <f>HYPERLINK("https://lsnyc.legalserver.org/matter/dynamic-profile/view/1902054","19-1902054")</f>
        <v>0</v>
      </c>
      <c r="B93" t="s">
        <v>19</v>
      </c>
      <c r="C93" t="s">
        <v>66</v>
      </c>
      <c r="D93" t="s">
        <v>77</v>
      </c>
      <c r="E93" t="s">
        <v>348</v>
      </c>
      <c r="F93" t="s">
        <v>832</v>
      </c>
      <c r="G93" t="s">
        <v>894</v>
      </c>
      <c r="L93">
        <v>138.97</v>
      </c>
      <c r="M93" t="s">
        <v>1026</v>
      </c>
      <c r="N93" t="s">
        <v>1027</v>
      </c>
      <c r="O93" t="s">
        <v>1026</v>
      </c>
      <c r="P93" t="s">
        <v>1028</v>
      </c>
      <c r="Q93" t="s">
        <v>1039</v>
      </c>
    </row>
    <row r="94" spans="1:18">
      <c r="A94" s="1">
        <f>HYPERLINK("https://lsnyc.legalserver.org/matter/dynamic-profile/view/1896777","19-1896777")</f>
        <v>0</v>
      </c>
      <c r="B94" t="s">
        <v>19</v>
      </c>
      <c r="C94" t="s">
        <v>66</v>
      </c>
      <c r="D94" t="s">
        <v>77</v>
      </c>
      <c r="E94" t="s">
        <v>349</v>
      </c>
      <c r="F94" t="s">
        <v>832</v>
      </c>
      <c r="G94" t="s">
        <v>895</v>
      </c>
      <c r="L94">
        <v>192.24</v>
      </c>
      <c r="M94" t="s">
        <v>1026</v>
      </c>
      <c r="N94" t="s">
        <v>1026</v>
      </c>
      <c r="O94" t="s">
        <v>1026</v>
      </c>
      <c r="P94" t="s">
        <v>1028</v>
      </c>
      <c r="Q94" t="s">
        <v>1035</v>
      </c>
    </row>
    <row r="95" spans="1:18">
      <c r="A95" s="1">
        <f>HYPERLINK("https://lsnyc.legalserver.org/matter/dynamic-profile/view/1894794","19-1894794")</f>
        <v>0</v>
      </c>
      <c r="B95" t="s">
        <v>19</v>
      </c>
      <c r="C95" t="s">
        <v>54</v>
      </c>
      <c r="D95" t="s">
        <v>61</v>
      </c>
      <c r="E95" t="s">
        <v>350</v>
      </c>
      <c r="F95" t="s">
        <v>837</v>
      </c>
      <c r="G95" t="s">
        <v>856</v>
      </c>
      <c r="L95">
        <v>153.76</v>
      </c>
      <c r="M95" t="s">
        <v>1026</v>
      </c>
      <c r="N95" t="s">
        <v>1027</v>
      </c>
      <c r="O95" t="s">
        <v>1026</v>
      </c>
      <c r="P95" t="s">
        <v>1026</v>
      </c>
      <c r="Q95" t="s">
        <v>1093</v>
      </c>
      <c r="R95" t="s">
        <v>1144</v>
      </c>
    </row>
    <row r="96" spans="1:18">
      <c r="A96" s="1">
        <f>HYPERLINK("https://lsnyc.legalserver.org/matter/dynamic-profile/view/1885015","18-1885015")</f>
        <v>0</v>
      </c>
      <c r="B96" t="s">
        <v>19</v>
      </c>
      <c r="C96" t="s">
        <v>73</v>
      </c>
      <c r="D96" t="s">
        <v>78</v>
      </c>
      <c r="E96" t="s">
        <v>351</v>
      </c>
      <c r="F96" t="s">
        <v>821</v>
      </c>
      <c r="G96" t="s">
        <v>854</v>
      </c>
      <c r="L96">
        <v>163.15</v>
      </c>
      <c r="M96" t="s">
        <v>1026</v>
      </c>
      <c r="N96" t="s">
        <v>1027</v>
      </c>
      <c r="O96" t="s">
        <v>1026</v>
      </c>
      <c r="P96" t="s">
        <v>1026</v>
      </c>
      <c r="Q96" t="s">
        <v>1099</v>
      </c>
      <c r="R96" t="s">
        <v>1124</v>
      </c>
    </row>
    <row r="97" spans="1:18">
      <c r="A97" s="1">
        <f>HYPERLINK("https://lsnyc.legalserver.org/matter/dynamic-profile/view/1884157","18-1884157")</f>
        <v>0</v>
      </c>
      <c r="B97" t="s">
        <v>19</v>
      </c>
      <c r="C97" t="s">
        <v>66</v>
      </c>
      <c r="D97" t="s">
        <v>78</v>
      </c>
      <c r="E97" t="s">
        <v>352</v>
      </c>
      <c r="F97" t="s">
        <v>821</v>
      </c>
      <c r="G97" t="s">
        <v>881</v>
      </c>
      <c r="L97">
        <v>157.44</v>
      </c>
      <c r="M97" t="s">
        <v>1026</v>
      </c>
      <c r="N97" t="s">
        <v>1027</v>
      </c>
      <c r="O97" t="s">
        <v>1026</v>
      </c>
      <c r="P97" t="s">
        <v>1026</v>
      </c>
      <c r="Q97" t="s">
        <v>1100</v>
      </c>
      <c r="R97" t="s">
        <v>1111</v>
      </c>
    </row>
    <row r="98" spans="1:18">
      <c r="A98" s="1">
        <f>HYPERLINK("https://lsnyc.legalserver.org/matter/dynamic-profile/view/1887337","19-1887337")</f>
        <v>0</v>
      </c>
      <c r="B98" t="s">
        <v>19</v>
      </c>
      <c r="C98" t="s">
        <v>66</v>
      </c>
      <c r="D98" t="s">
        <v>78</v>
      </c>
      <c r="E98" t="s">
        <v>353</v>
      </c>
      <c r="F98" t="s">
        <v>832</v>
      </c>
      <c r="G98" t="s">
        <v>881</v>
      </c>
      <c r="L98">
        <v>178.53</v>
      </c>
      <c r="M98" t="s">
        <v>1026</v>
      </c>
      <c r="N98" t="s">
        <v>1027</v>
      </c>
      <c r="O98" t="s">
        <v>1026</v>
      </c>
      <c r="P98" t="s">
        <v>1028</v>
      </c>
      <c r="Q98" t="s">
        <v>1086</v>
      </c>
    </row>
    <row r="99" spans="1:18">
      <c r="A99" s="1">
        <f>HYPERLINK("https://lsnyc.legalserver.org/matter/dynamic-profile/view/1899674","19-1899674")</f>
        <v>0</v>
      </c>
      <c r="B99" t="s">
        <v>19</v>
      </c>
      <c r="C99" t="s">
        <v>78</v>
      </c>
      <c r="D99" t="s">
        <v>78</v>
      </c>
      <c r="E99" t="s">
        <v>354</v>
      </c>
      <c r="F99" t="s">
        <v>832</v>
      </c>
      <c r="G99" t="s">
        <v>896</v>
      </c>
      <c r="L99">
        <v>185.55</v>
      </c>
      <c r="M99" t="s">
        <v>1026</v>
      </c>
      <c r="N99" t="s">
        <v>1027</v>
      </c>
      <c r="O99" t="s">
        <v>1026</v>
      </c>
      <c r="P99" t="s">
        <v>1028</v>
      </c>
      <c r="Q99" t="s">
        <v>1052</v>
      </c>
    </row>
    <row r="100" spans="1:18">
      <c r="A100" s="1">
        <f>HYPERLINK("https://lsnyc.legalserver.org/matter/dynamic-profile/view/1890549","19-1890549")</f>
        <v>0</v>
      </c>
      <c r="B100" t="s">
        <v>19</v>
      </c>
      <c r="C100" t="s">
        <v>78</v>
      </c>
      <c r="D100" t="s">
        <v>78</v>
      </c>
      <c r="E100" t="s">
        <v>355</v>
      </c>
      <c r="F100" t="s">
        <v>821</v>
      </c>
      <c r="G100" t="s">
        <v>897</v>
      </c>
      <c r="L100">
        <v>171.4</v>
      </c>
      <c r="M100" t="s">
        <v>1026</v>
      </c>
      <c r="N100" t="s">
        <v>1027</v>
      </c>
      <c r="O100" t="s">
        <v>1026</v>
      </c>
      <c r="P100" t="s">
        <v>1028</v>
      </c>
      <c r="Q100" t="s">
        <v>1088</v>
      </c>
    </row>
    <row r="101" spans="1:18">
      <c r="A101" s="1">
        <f>HYPERLINK("https://lsnyc.legalserver.org/matter/dynamic-profile/view/1891285","19-1891285")</f>
        <v>0</v>
      </c>
      <c r="B101" t="s">
        <v>19</v>
      </c>
      <c r="C101" t="s">
        <v>78</v>
      </c>
      <c r="D101" t="s">
        <v>78</v>
      </c>
      <c r="E101" t="s">
        <v>356</v>
      </c>
      <c r="F101" t="s">
        <v>821</v>
      </c>
      <c r="G101" t="s">
        <v>854</v>
      </c>
      <c r="L101">
        <v>173.46</v>
      </c>
      <c r="M101" t="s">
        <v>1026</v>
      </c>
      <c r="N101" t="s">
        <v>1027</v>
      </c>
      <c r="O101" t="s">
        <v>1026</v>
      </c>
      <c r="P101" t="s">
        <v>1028</v>
      </c>
      <c r="Q101" t="s">
        <v>1059</v>
      </c>
    </row>
    <row r="102" spans="1:18">
      <c r="A102" s="1">
        <f>HYPERLINK("https://lsnyc.legalserver.org/matter/dynamic-profile/view/1888670","19-1888670")</f>
        <v>0</v>
      </c>
      <c r="B102" t="s">
        <v>19</v>
      </c>
      <c r="C102" t="s">
        <v>57</v>
      </c>
      <c r="D102" t="s">
        <v>198</v>
      </c>
      <c r="E102" t="s">
        <v>357</v>
      </c>
      <c r="F102" t="s">
        <v>826</v>
      </c>
      <c r="G102" t="s">
        <v>898</v>
      </c>
      <c r="L102">
        <v>170.17</v>
      </c>
      <c r="M102" t="s">
        <v>1026</v>
      </c>
      <c r="N102" t="s">
        <v>1027</v>
      </c>
      <c r="O102" t="s">
        <v>1026</v>
      </c>
      <c r="P102" t="s">
        <v>1026</v>
      </c>
      <c r="Q102" t="s">
        <v>1087</v>
      </c>
      <c r="R102" t="s">
        <v>1087</v>
      </c>
    </row>
    <row r="103" spans="1:18">
      <c r="A103" s="1">
        <f>HYPERLINK("https://lsnyc.legalserver.org/matter/dynamic-profile/view/1889841","19-1889841")</f>
        <v>0</v>
      </c>
      <c r="B103" t="s">
        <v>19</v>
      </c>
      <c r="C103" t="s">
        <v>57</v>
      </c>
      <c r="D103" t="s">
        <v>71</v>
      </c>
      <c r="E103" t="s">
        <v>358</v>
      </c>
      <c r="F103" t="s">
        <v>814</v>
      </c>
      <c r="G103" t="s">
        <v>854</v>
      </c>
      <c r="L103">
        <v>164.93</v>
      </c>
      <c r="M103" t="s">
        <v>1026</v>
      </c>
      <c r="N103" t="s">
        <v>1027</v>
      </c>
      <c r="O103" t="s">
        <v>1026</v>
      </c>
      <c r="P103" t="s">
        <v>1026</v>
      </c>
      <c r="Q103" t="s">
        <v>1080</v>
      </c>
      <c r="R103" t="s">
        <v>1146</v>
      </c>
    </row>
    <row r="104" spans="1:18">
      <c r="A104" s="1">
        <f>HYPERLINK("https://lsnyc.legalserver.org/matter/dynamic-profile/view/1898841","19-1898841")</f>
        <v>0</v>
      </c>
      <c r="B104" t="s">
        <v>19</v>
      </c>
      <c r="C104" t="s">
        <v>71</v>
      </c>
      <c r="D104" t="s">
        <v>71</v>
      </c>
      <c r="E104" t="s">
        <v>359</v>
      </c>
      <c r="F104" t="s">
        <v>816</v>
      </c>
      <c r="G104" t="s">
        <v>854</v>
      </c>
      <c r="L104">
        <v>144.88</v>
      </c>
      <c r="M104" t="s">
        <v>1026</v>
      </c>
      <c r="N104" t="s">
        <v>1027</v>
      </c>
      <c r="O104" t="s">
        <v>1026</v>
      </c>
      <c r="P104" t="s">
        <v>1028</v>
      </c>
      <c r="Q104" t="s">
        <v>1101</v>
      </c>
    </row>
    <row r="105" spans="1:18">
      <c r="A105" s="1">
        <f>HYPERLINK("https://lsnyc.legalserver.org/matter/dynamic-profile/view/1902823","19-1902823")</f>
        <v>0</v>
      </c>
      <c r="B105" t="s">
        <v>19</v>
      </c>
      <c r="C105" t="s">
        <v>79</v>
      </c>
      <c r="D105" t="s">
        <v>71</v>
      </c>
      <c r="E105" t="s">
        <v>360</v>
      </c>
      <c r="F105" t="s">
        <v>813</v>
      </c>
      <c r="G105" t="s">
        <v>854</v>
      </c>
      <c r="L105">
        <v>151.46</v>
      </c>
      <c r="M105" t="s">
        <v>1026</v>
      </c>
      <c r="N105" t="s">
        <v>1027</v>
      </c>
      <c r="O105" t="s">
        <v>1026</v>
      </c>
      <c r="P105" t="s">
        <v>1028</v>
      </c>
      <c r="Q105" t="s">
        <v>1066</v>
      </c>
    </row>
    <row r="106" spans="1:18">
      <c r="A106" s="1">
        <f>HYPERLINK("https://lsnyc.legalserver.org/matter/dynamic-profile/view/1893036","19-1893036")</f>
        <v>0</v>
      </c>
      <c r="B106" t="s">
        <v>19</v>
      </c>
      <c r="C106" t="s">
        <v>71</v>
      </c>
      <c r="D106" t="s">
        <v>71</v>
      </c>
      <c r="E106" t="s">
        <v>361</v>
      </c>
      <c r="F106" t="s">
        <v>813</v>
      </c>
      <c r="G106" t="s">
        <v>899</v>
      </c>
      <c r="L106">
        <v>168.13</v>
      </c>
      <c r="M106" t="s">
        <v>1026</v>
      </c>
      <c r="N106" t="s">
        <v>1027</v>
      </c>
      <c r="O106" t="s">
        <v>1026</v>
      </c>
      <c r="P106" t="s">
        <v>1028</v>
      </c>
      <c r="Q106" t="s">
        <v>1102</v>
      </c>
    </row>
    <row r="107" spans="1:18">
      <c r="A107" s="1">
        <f>HYPERLINK("https://lsnyc.legalserver.org/matter/dynamic-profile/view/1896302","19-1896302")</f>
        <v>0</v>
      </c>
      <c r="B107" t="s">
        <v>19</v>
      </c>
      <c r="C107" t="s">
        <v>54</v>
      </c>
      <c r="D107" t="s">
        <v>199</v>
      </c>
      <c r="E107" t="s">
        <v>362</v>
      </c>
      <c r="F107" t="s">
        <v>813</v>
      </c>
      <c r="G107" t="s">
        <v>889</v>
      </c>
      <c r="L107">
        <v>159.68</v>
      </c>
      <c r="M107" t="s">
        <v>1026</v>
      </c>
      <c r="N107" t="s">
        <v>1027</v>
      </c>
      <c r="O107" t="s">
        <v>1026</v>
      </c>
      <c r="P107" t="s">
        <v>1026</v>
      </c>
      <c r="Q107" t="s">
        <v>1096</v>
      </c>
      <c r="R107" t="s">
        <v>1144</v>
      </c>
    </row>
    <row r="108" spans="1:18">
      <c r="A108" s="1">
        <f>HYPERLINK("https://lsnyc.legalserver.org/matter/dynamic-profile/view/1858547","18-1858547")</f>
        <v>0</v>
      </c>
      <c r="B108" t="s">
        <v>19</v>
      </c>
      <c r="C108" t="s">
        <v>80</v>
      </c>
      <c r="D108" t="s">
        <v>200</v>
      </c>
      <c r="E108" t="s">
        <v>363</v>
      </c>
      <c r="F108" t="s">
        <v>819</v>
      </c>
      <c r="G108" t="s">
        <v>879</v>
      </c>
      <c r="H108" t="s">
        <v>951</v>
      </c>
      <c r="I108" t="s">
        <v>970</v>
      </c>
      <c r="L108">
        <v>190.57</v>
      </c>
      <c r="M108" t="s">
        <v>1026</v>
      </c>
      <c r="N108" t="s">
        <v>1027</v>
      </c>
      <c r="O108" t="s">
        <v>1026</v>
      </c>
      <c r="P108" t="s">
        <v>1028</v>
      </c>
      <c r="Q108" t="s">
        <v>1103</v>
      </c>
    </row>
    <row r="109" spans="1:18">
      <c r="A109" s="1">
        <f>HYPERLINK("https://lsnyc.legalserver.org/matter/dynamic-profile/view/1893531","19-1893531")</f>
        <v>0</v>
      </c>
      <c r="B109" t="s">
        <v>19</v>
      </c>
      <c r="C109" t="s">
        <v>54</v>
      </c>
      <c r="D109" t="s">
        <v>201</v>
      </c>
      <c r="E109" t="s">
        <v>364</v>
      </c>
      <c r="F109" t="s">
        <v>813</v>
      </c>
      <c r="G109" t="s">
        <v>856</v>
      </c>
      <c r="L109">
        <v>172.94</v>
      </c>
      <c r="M109" t="s">
        <v>1026</v>
      </c>
      <c r="N109" t="s">
        <v>1027</v>
      </c>
      <c r="O109" t="s">
        <v>1026</v>
      </c>
      <c r="P109" t="s">
        <v>1028</v>
      </c>
      <c r="Q109" t="s">
        <v>1083</v>
      </c>
    </row>
    <row r="110" spans="1:18">
      <c r="A110" s="1">
        <f>HYPERLINK("https://lsnyc.legalserver.org/matter/dynamic-profile/view/1901361","19-1901361")</f>
        <v>0</v>
      </c>
      <c r="B110" t="s">
        <v>19</v>
      </c>
      <c r="C110" t="s">
        <v>81</v>
      </c>
      <c r="D110" t="s">
        <v>201</v>
      </c>
      <c r="E110" t="s">
        <v>365</v>
      </c>
      <c r="F110" t="s">
        <v>837</v>
      </c>
      <c r="G110" t="s">
        <v>860</v>
      </c>
      <c r="L110">
        <v>149.88</v>
      </c>
      <c r="M110" t="s">
        <v>1026</v>
      </c>
      <c r="N110" t="s">
        <v>1027</v>
      </c>
      <c r="O110" t="s">
        <v>1026</v>
      </c>
      <c r="P110" t="s">
        <v>1028</v>
      </c>
      <c r="Q110" t="s">
        <v>1104</v>
      </c>
    </row>
    <row r="111" spans="1:18">
      <c r="A111" s="1">
        <f>HYPERLINK("https://lsnyc.legalserver.org/matter/dynamic-profile/view/1901407","19-1901407")</f>
        <v>0</v>
      </c>
      <c r="B111" t="s">
        <v>19</v>
      </c>
      <c r="C111" t="s">
        <v>77</v>
      </c>
      <c r="D111" t="s">
        <v>202</v>
      </c>
      <c r="E111" t="s">
        <v>366</v>
      </c>
      <c r="F111" t="s">
        <v>816</v>
      </c>
      <c r="G111" t="s">
        <v>854</v>
      </c>
      <c r="L111">
        <v>136.01</v>
      </c>
      <c r="M111" t="s">
        <v>1026</v>
      </c>
      <c r="N111" t="s">
        <v>1027</v>
      </c>
      <c r="O111" t="s">
        <v>1026</v>
      </c>
      <c r="P111" t="s">
        <v>1026</v>
      </c>
      <c r="Q111" t="s">
        <v>1104</v>
      </c>
      <c r="R111" t="s">
        <v>1105</v>
      </c>
    </row>
    <row r="112" spans="1:18">
      <c r="A112" s="1">
        <f>HYPERLINK("https://lsnyc.legalserver.org/matter/dynamic-profile/view/1901666","19-1901666")</f>
        <v>0</v>
      </c>
      <c r="B112" t="s">
        <v>19</v>
      </c>
      <c r="C112" t="s">
        <v>82</v>
      </c>
      <c r="D112" t="s">
        <v>202</v>
      </c>
      <c r="E112" t="s">
        <v>367</v>
      </c>
      <c r="F112" t="s">
        <v>813</v>
      </c>
      <c r="G112" t="s">
        <v>876</v>
      </c>
      <c r="H112" t="s">
        <v>948</v>
      </c>
      <c r="I112" t="s">
        <v>971</v>
      </c>
      <c r="L112">
        <v>147.84</v>
      </c>
      <c r="M112" t="s">
        <v>1026</v>
      </c>
      <c r="N112" t="s">
        <v>1027</v>
      </c>
      <c r="O112" t="s">
        <v>1026</v>
      </c>
      <c r="P112" t="s">
        <v>1026</v>
      </c>
      <c r="Q112" t="s">
        <v>1105</v>
      </c>
      <c r="R112" t="s">
        <v>1105</v>
      </c>
    </row>
    <row r="113" spans="1:18">
      <c r="A113" s="1">
        <f>HYPERLINK("https://lsnyc.legalserver.org/matter/dynamic-profile/view/1900764","19-1900764")</f>
        <v>0</v>
      </c>
      <c r="B113" t="s">
        <v>19</v>
      </c>
      <c r="C113" t="s">
        <v>77</v>
      </c>
      <c r="D113" t="s">
        <v>202</v>
      </c>
      <c r="E113" t="s">
        <v>368</v>
      </c>
      <c r="F113" t="s">
        <v>813</v>
      </c>
      <c r="G113" t="s">
        <v>876</v>
      </c>
      <c r="L113">
        <v>182.84</v>
      </c>
      <c r="M113" t="s">
        <v>1026</v>
      </c>
      <c r="N113" t="s">
        <v>1027</v>
      </c>
      <c r="O113" t="s">
        <v>1026</v>
      </c>
      <c r="P113" t="s">
        <v>1026</v>
      </c>
      <c r="Q113" t="s">
        <v>1068</v>
      </c>
      <c r="R113" t="s">
        <v>1048</v>
      </c>
    </row>
    <row r="114" spans="1:18">
      <c r="A114" s="1">
        <f>HYPERLINK("https://lsnyc.legalserver.org/matter/dynamic-profile/view/1890353","19-1890353")</f>
        <v>0</v>
      </c>
      <c r="B114" t="s">
        <v>19</v>
      </c>
      <c r="C114" t="s">
        <v>83</v>
      </c>
      <c r="D114" t="s">
        <v>83</v>
      </c>
      <c r="E114" t="s">
        <v>369</v>
      </c>
      <c r="F114" t="s">
        <v>813</v>
      </c>
      <c r="G114" t="s">
        <v>870</v>
      </c>
      <c r="L114">
        <v>139.92</v>
      </c>
      <c r="M114" t="s">
        <v>1026</v>
      </c>
      <c r="N114" t="s">
        <v>1027</v>
      </c>
      <c r="O114" t="s">
        <v>1026</v>
      </c>
      <c r="P114" t="s">
        <v>1026</v>
      </c>
      <c r="Q114" t="s">
        <v>1106</v>
      </c>
      <c r="R114" t="s">
        <v>1085</v>
      </c>
    </row>
    <row r="115" spans="1:18">
      <c r="A115" s="1">
        <f>HYPERLINK("https://lsnyc.legalserver.org/matter/dynamic-profile/view/1890355","19-1890355")</f>
        <v>0</v>
      </c>
      <c r="B115" t="s">
        <v>19</v>
      </c>
      <c r="C115" t="s">
        <v>83</v>
      </c>
      <c r="D115" t="s">
        <v>83</v>
      </c>
      <c r="E115" t="s">
        <v>370</v>
      </c>
      <c r="F115" t="s">
        <v>813</v>
      </c>
      <c r="G115" t="s">
        <v>854</v>
      </c>
      <c r="L115">
        <v>157.52</v>
      </c>
      <c r="M115" t="s">
        <v>1026</v>
      </c>
      <c r="N115" t="s">
        <v>1027</v>
      </c>
      <c r="O115" t="s">
        <v>1026</v>
      </c>
      <c r="P115" t="s">
        <v>1026</v>
      </c>
      <c r="Q115" t="s">
        <v>1106</v>
      </c>
      <c r="R115" t="s">
        <v>1085</v>
      </c>
    </row>
    <row r="116" spans="1:18">
      <c r="A116" s="1">
        <f>HYPERLINK("https://lsnyc.legalserver.org/matter/dynamic-profile/view/1887003","19-1887003")</f>
        <v>0</v>
      </c>
      <c r="B116" t="s">
        <v>19</v>
      </c>
      <c r="C116" t="s">
        <v>83</v>
      </c>
      <c r="D116" t="s">
        <v>83</v>
      </c>
      <c r="E116" t="s">
        <v>371</v>
      </c>
      <c r="F116" t="s">
        <v>822</v>
      </c>
      <c r="G116" t="s">
        <v>854</v>
      </c>
      <c r="L116">
        <v>164.74</v>
      </c>
      <c r="M116" t="s">
        <v>1026</v>
      </c>
      <c r="N116" t="s">
        <v>1027</v>
      </c>
      <c r="O116" t="s">
        <v>1026</v>
      </c>
      <c r="P116" t="s">
        <v>1026</v>
      </c>
      <c r="Q116" t="s">
        <v>1082</v>
      </c>
      <c r="R116" t="s">
        <v>1202</v>
      </c>
    </row>
    <row r="117" spans="1:18">
      <c r="A117" s="1">
        <f>HYPERLINK("https://lsnyc.legalserver.org/matter/dynamic-profile/view/1886081","18-1886081")</f>
        <v>0</v>
      </c>
      <c r="B117" t="s">
        <v>19</v>
      </c>
      <c r="C117" t="s">
        <v>84</v>
      </c>
      <c r="D117" t="s">
        <v>83</v>
      </c>
      <c r="E117" t="s">
        <v>372</v>
      </c>
      <c r="F117" t="s">
        <v>819</v>
      </c>
      <c r="G117" t="s">
        <v>900</v>
      </c>
      <c r="H117" t="s">
        <v>948</v>
      </c>
      <c r="I117" t="s">
        <v>972</v>
      </c>
      <c r="L117">
        <v>161.7</v>
      </c>
      <c r="M117" t="s">
        <v>1026</v>
      </c>
      <c r="N117" t="s">
        <v>1027</v>
      </c>
      <c r="O117" t="s">
        <v>1026</v>
      </c>
      <c r="P117" t="s">
        <v>1026</v>
      </c>
      <c r="Q117" t="s">
        <v>1107</v>
      </c>
      <c r="R117" t="s">
        <v>1272</v>
      </c>
    </row>
    <row r="118" spans="1:18">
      <c r="A118" s="1">
        <f>HYPERLINK("https://lsnyc.legalserver.org/matter/dynamic-profile/view/1898801","19-1898801")</f>
        <v>0</v>
      </c>
      <c r="B118" t="s">
        <v>19</v>
      </c>
      <c r="C118" t="s">
        <v>83</v>
      </c>
      <c r="D118" t="s">
        <v>83</v>
      </c>
      <c r="E118" t="s">
        <v>373</v>
      </c>
      <c r="F118" t="s">
        <v>813</v>
      </c>
      <c r="G118" t="s">
        <v>901</v>
      </c>
      <c r="L118">
        <v>185.11</v>
      </c>
      <c r="M118" t="s">
        <v>1026</v>
      </c>
      <c r="N118" t="s">
        <v>1027</v>
      </c>
      <c r="O118" t="s">
        <v>1026</v>
      </c>
      <c r="P118" t="s">
        <v>1026</v>
      </c>
      <c r="Q118" t="s">
        <v>1094</v>
      </c>
      <c r="R118" t="s">
        <v>1101</v>
      </c>
    </row>
    <row r="119" spans="1:18">
      <c r="A119" s="1">
        <f>HYPERLINK("https://lsnyc.legalserver.org/matter/dynamic-profile/view/1884187","18-1884187")</f>
        <v>0</v>
      </c>
      <c r="B119" t="s">
        <v>19</v>
      </c>
      <c r="C119" t="s">
        <v>84</v>
      </c>
      <c r="D119" t="s">
        <v>83</v>
      </c>
      <c r="E119" t="s">
        <v>374</v>
      </c>
      <c r="F119" t="s">
        <v>819</v>
      </c>
      <c r="G119" t="s">
        <v>902</v>
      </c>
      <c r="L119">
        <v>176.73</v>
      </c>
      <c r="M119" t="s">
        <v>1026</v>
      </c>
      <c r="N119" t="s">
        <v>1027</v>
      </c>
      <c r="O119" t="s">
        <v>1026</v>
      </c>
      <c r="P119" t="s">
        <v>1026</v>
      </c>
      <c r="Q119" t="s">
        <v>1108</v>
      </c>
      <c r="R119" t="s">
        <v>1052</v>
      </c>
    </row>
    <row r="120" spans="1:18">
      <c r="A120" s="1">
        <f>HYPERLINK("https://lsnyc.legalserver.org/matter/dynamic-profile/view/1893446","19-1893446")</f>
        <v>0</v>
      </c>
      <c r="B120" t="s">
        <v>19</v>
      </c>
      <c r="C120" t="s">
        <v>83</v>
      </c>
      <c r="D120" t="s">
        <v>83</v>
      </c>
      <c r="E120" t="s">
        <v>375</v>
      </c>
      <c r="F120" t="s">
        <v>819</v>
      </c>
      <c r="G120" t="s">
        <v>870</v>
      </c>
      <c r="L120">
        <v>141.55</v>
      </c>
      <c r="M120" t="s">
        <v>1026</v>
      </c>
      <c r="N120" t="s">
        <v>1027</v>
      </c>
      <c r="O120" t="s">
        <v>1026</v>
      </c>
      <c r="P120" t="s">
        <v>1028</v>
      </c>
      <c r="Q120" t="s">
        <v>1102</v>
      </c>
    </row>
    <row r="121" spans="1:18">
      <c r="A121" s="1">
        <f>HYPERLINK("https://lsnyc.legalserver.org/matter/dynamic-profile/view/1895474","19-1895474")</f>
        <v>0</v>
      </c>
      <c r="B121" t="s">
        <v>19</v>
      </c>
      <c r="C121" t="s">
        <v>53</v>
      </c>
      <c r="D121" t="s">
        <v>203</v>
      </c>
      <c r="E121" t="s">
        <v>343</v>
      </c>
      <c r="F121" t="s">
        <v>813</v>
      </c>
      <c r="G121" t="s">
        <v>854</v>
      </c>
      <c r="L121">
        <v>182.14</v>
      </c>
      <c r="M121" t="s">
        <v>1026</v>
      </c>
      <c r="N121" t="s">
        <v>1027</v>
      </c>
      <c r="O121" t="s">
        <v>1026</v>
      </c>
      <c r="P121" t="s">
        <v>1026</v>
      </c>
      <c r="Q121" t="s">
        <v>1037</v>
      </c>
      <c r="R121" t="s">
        <v>1047</v>
      </c>
    </row>
    <row r="122" spans="1:18">
      <c r="A122" s="1">
        <f>HYPERLINK("https://lsnyc.legalserver.org/matter/dynamic-profile/view/1894446","19-1894446")</f>
        <v>0</v>
      </c>
      <c r="B122" t="s">
        <v>19</v>
      </c>
      <c r="C122" t="s">
        <v>53</v>
      </c>
      <c r="D122" t="s">
        <v>204</v>
      </c>
      <c r="E122" t="s">
        <v>376</v>
      </c>
      <c r="F122" t="s">
        <v>813</v>
      </c>
      <c r="G122" t="s">
        <v>854</v>
      </c>
      <c r="H122" t="s">
        <v>948</v>
      </c>
      <c r="I122" t="s">
        <v>973</v>
      </c>
      <c r="L122">
        <v>153.76</v>
      </c>
      <c r="M122" t="s">
        <v>1026</v>
      </c>
      <c r="N122" t="s">
        <v>1027</v>
      </c>
      <c r="O122" t="s">
        <v>1026</v>
      </c>
      <c r="P122" t="s">
        <v>1028</v>
      </c>
      <c r="Q122" t="s">
        <v>1109</v>
      </c>
    </row>
    <row r="123" spans="1:18">
      <c r="A123" s="1">
        <f>HYPERLINK("https://lsnyc.legalserver.org/matter/dynamic-profile/view/1902243","19-1902243")</f>
        <v>0</v>
      </c>
      <c r="B123" t="s">
        <v>19</v>
      </c>
      <c r="C123" t="s">
        <v>57</v>
      </c>
      <c r="D123" t="s">
        <v>204</v>
      </c>
      <c r="E123" t="s">
        <v>377</v>
      </c>
      <c r="F123" t="s">
        <v>814</v>
      </c>
      <c r="G123" t="s">
        <v>854</v>
      </c>
      <c r="L123">
        <v>162.67</v>
      </c>
      <c r="M123" t="s">
        <v>1026</v>
      </c>
      <c r="N123" t="s">
        <v>1027</v>
      </c>
      <c r="O123" t="s">
        <v>1026</v>
      </c>
      <c r="P123" t="s">
        <v>1028</v>
      </c>
      <c r="Q123" t="s">
        <v>1051</v>
      </c>
    </row>
    <row r="124" spans="1:18">
      <c r="A124" s="1">
        <f>HYPERLINK("https://lsnyc.legalserver.org/matter/dynamic-profile/view/1888613","19-1888613")</f>
        <v>0</v>
      </c>
      <c r="B124" t="s">
        <v>19</v>
      </c>
      <c r="C124" t="s">
        <v>53</v>
      </c>
      <c r="D124" t="s">
        <v>204</v>
      </c>
      <c r="E124" t="s">
        <v>378</v>
      </c>
      <c r="F124" t="s">
        <v>813</v>
      </c>
      <c r="G124" t="s">
        <v>862</v>
      </c>
      <c r="H124" t="s">
        <v>948</v>
      </c>
      <c r="I124" t="s">
        <v>965</v>
      </c>
      <c r="L124">
        <v>138.66</v>
      </c>
      <c r="M124" t="s">
        <v>1026</v>
      </c>
      <c r="N124" t="s">
        <v>1027</v>
      </c>
      <c r="O124" t="s">
        <v>1026</v>
      </c>
      <c r="P124" t="s">
        <v>1026</v>
      </c>
      <c r="Q124" t="s">
        <v>1110</v>
      </c>
      <c r="R124" t="s">
        <v>1144</v>
      </c>
    </row>
    <row r="125" spans="1:18">
      <c r="A125" s="1">
        <f>HYPERLINK("https://lsnyc.legalserver.org/matter/dynamic-profile/view/1887643","19-1887643")</f>
        <v>0</v>
      </c>
      <c r="B125" t="s">
        <v>19</v>
      </c>
      <c r="C125" t="s">
        <v>53</v>
      </c>
      <c r="D125" t="s">
        <v>204</v>
      </c>
      <c r="E125" t="s">
        <v>379</v>
      </c>
      <c r="F125" t="s">
        <v>813</v>
      </c>
      <c r="G125" t="s">
        <v>854</v>
      </c>
      <c r="H125" t="s">
        <v>948</v>
      </c>
      <c r="I125" t="s">
        <v>973</v>
      </c>
      <c r="L125">
        <v>173.46</v>
      </c>
      <c r="M125" t="s">
        <v>1026</v>
      </c>
      <c r="N125" t="s">
        <v>1027</v>
      </c>
      <c r="O125" t="s">
        <v>1026</v>
      </c>
      <c r="P125" t="s">
        <v>1028</v>
      </c>
      <c r="Q125" t="s">
        <v>1111</v>
      </c>
    </row>
    <row r="126" spans="1:18">
      <c r="A126" s="1">
        <f>HYPERLINK("https://lsnyc.legalserver.org/matter/dynamic-profile/view/1888687","19-1888687")</f>
        <v>0</v>
      </c>
      <c r="B126" t="s">
        <v>19</v>
      </c>
      <c r="C126" t="s">
        <v>53</v>
      </c>
      <c r="D126" t="s">
        <v>205</v>
      </c>
      <c r="E126" t="s">
        <v>380</v>
      </c>
      <c r="F126" t="s">
        <v>819</v>
      </c>
      <c r="G126" t="s">
        <v>854</v>
      </c>
      <c r="H126" t="s">
        <v>948</v>
      </c>
      <c r="I126" t="s">
        <v>974</v>
      </c>
      <c r="L126">
        <v>156.12</v>
      </c>
      <c r="M126" t="s">
        <v>1026</v>
      </c>
      <c r="N126" t="s">
        <v>1027</v>
      </c>
      <c r="O126" t="s">
        <v>1026</v>
      </c>
      <c r="P126" t="s">
        <v>1026</v>
      </c>
      <c r="Q126" t="s">
        <v>1110</v>
      </c>
      <c r="R126" t="s">
        <v>1170</v>
      </c>
    </row>
    <row r="127" spans="1:18">
      <c r="A127" s="1">
        <f>HYPERLINK("https://lsnyc.legalserver.org/matter/dynamic-profile/view/1886701","18-1886701")</f>
        <v>0</v>
      </c>
      <c r="B127" t="s">
        <v>19</v>
      </c>
      <c r="C127" t="s">
        <v>53</v>
      </c>
      <c r="D127" t="s">
        <v>205</v>
      </c>
      <c r="E127" t="s">
        <v>381</v>
      </c>
      <c r="F127" t="s">
        <v>819</v>
      </c>
      <c r="G127" t="s">
        <v>901</v>
      </c>
      <c r="H127" t="s">
        <v>948</v>
      </c>
      <c r="I127" t="s">
        <v>973</v>
      </c>
      <c r="L127">
        <v>159.15</v>
      </c>
      <c r="M127" t="s">
        <v>1026</v>
      </c>
      <c r="N127" t="s">
        <v>1027</v>
      </c>
      <c r="O127" t="s">
        <v>1026</v>
      </c>
      <c r="P127" t="s">
        <v>1026</v>
      </c>
      <c r="Q127" t="s">
        <v>1112</v>
      </c>
      <c r="R127" t="s">
        <v>1138</v>
      </c>
    </row>
    <row r="128" spans="1:18">
      <c r="A128" s="1">
        <f>HYPERLINK("https://lsnyc.legalserver.org/matter/dynamic-profile/view/1888349","19-1888349")</f>
        <v>0</v>
      </c>
      <c r="B128" t="s">
        <v>19</v>
      </c>
      <c r="C128" t="s">
        <v>53</v>
      </c>
      <c r="D128" t="s">
        <v>205</v>
      </c>
      <c r="E128" t="s">
        <v>382</v>
      </c>
      <c r="F128" t="s">
        <v>819</v>
      </c>
      <c r="G128" t="s">
        <v>870</v>
      </c>
      <c r="H128" t="s">
        <v>948</v>
      </c>
      <c r="I128" t="s">
        <v>965</v>
      </c>
      <c r="J128" t="s">
        <v>1022</v>
      </c>
      <c r="L128">
        <v>163.1</v>
      </c>
      <c r="M128" t="s">
        <v>1026</v>
      </c>
      <c r="N128" t="s">
        <v>1027</v>
      </c>
      <c r="O128" t="s">
        <v>1027</v>
      </c>
      <c r="P128" t="s">
        <v>1027</v>
      </c>
      <c r="Q128" t="s">
        <v>1081</v>
      </c>
      <c r="R128" t="s">
        <v>1273</v>
      </c>
    </row>
    <row r="129" spans="1:18">
      <c r="A129" s="1">
        <f>HYPERLINK("https://lsnyc.legalserver.org/matter/dynamic-profile/view/1895735","19-1895735")</f>
        <v>0</v>
      </c>
      <c r="B129" t="s">
        <v>19</v>
      </c>
      <c r="C129" t="s">
        <v>53</v>
      </c>
      <c r="D129" t="s">
        <v>205</v>
      </c>
      <c r="E129" t="s">
        <v>383</v>
      </c>
      <c r="F129" t="s">
        <v>819</v>
      </c>
      <c r="G129" t="s">
        <v>870</v>
      </c>
      <c r="L129">
        <v>150.68</v>
      </c>
      <c r="M129" t="s">
        <v>1026</v>
      </c>
      <c r="N129" t="s">
        <v>1027</v>
      </c>
      <c r="O129" t="s">
        <v>1026</v>
      </c>
      <c r="P129" t="s">
        <v>1028</v>
      </c>
      <c r="Q129" t="s">
        <v>1113</v>
      </c>
    </row>
    <row r="130" spans="1:18">
      <c r="A130" s="1">
        <f>HYPERLINK("https://lsnyc.legalserver.org/matter/dynamic-profile/view/1894799","19-1894799")</f>
        <v>0</v>
      </c>
      <c r="B130" t="s">
        <v>19</v>
      </c>
      <c r="C130" t="s">
        <v>53</v>
      </c>
      <c r="D130" t="s">
        <v>205</v>
      </c>
      <c r="E130" t="s">
        <v>384</v>
      </c>
      <c r="F130" t="s">
        <v>819</v>
      </c>
      <c r="G130" t="s">
        <v>854</v>
      </c>
      <c r="L130">
        <v>169.44</v>
      </c>
      <c r="M130" t="s">
        <v>1026</v>
      </c>
      <c r="N130" t="s">
        <v>1027</v>
      </c>
      <c r="O130" t="s">
        <v>1026</v>
      </c>
      <c r="P130" t="s">
        <v>1028</v>
      </c>
      <c r="Q130" t="s">
        <v>1093</v>
      </c>
    </row>
    <row r="131" spans="1:18">
      <c r="A131" s="1">
        <f>HYPERLINK("https://lsnyc.legalserver.org/matter/dynamic-profile/view/1896711","19-1896711")</f>
        <v>0</v>
      </c>
      <c r="B131" t="s">
        <v>19</v>
      </c>
      <c r="C131" t="s">
        <v>85</v>
      </c>
      <c r="D131" t="s">
        <v>85</v>
      </c>
      <c r="E131" t="s">
        <v>385</v>
      </c>
      <c r="F131" t="s">
        <v>813</v>
      </c>
      <c r="G131" t="s">
        <v>854</v>
      </c>
      <c r="L131">
        <v>136.11</v>
      </c>
      <c r="M131" t="s">
        <v>1026</v>
      </c>
      <c r="N131" t="s">
        <v>1027</v>
      </c>
      <c r="O131" t="s">
        <v>1026</v>
      </c>
      <c r="P131" t="s">
        <v>1028</v>
      </c>
      <c r="Q131" t="s">
        <v>1069</v>
      </c>
    </row>
    <row r="132" spans="1:18">
      <c r="A132" s="1">
        <f>HYPERLINK("https://lsnyc.legalserver.org/matter/dynamic-profile/view/1887698","19-1887698")</f>
        <v>0</v>
      </c>
      <c r="B132" t="s">
        <v>19</v>
      </c>
      <c r="C132" t="s">
        <v>85</v>
      </c>
      <c r="D132" t="s">
        <v>85</v>
      </c>
      <c r="E132" t="s">
        <v>386</v>
      </c>
      <c r="F132" t="s">
        <v>838</v>
      </c>
      <c r="G132" t="s">
        <v>854</v>
      </c>
      <c r="L132">
        <v>185.59</v>
      </c>
      <c r="M132" t="s">
        <v>1026</v>
      </c>
      <c r="N132" t="s">
        <v>1027</v>
      </c>
      <c r="O132" t="s">
        <v>1026</v>
      </c>
      <c r="P132" t="s">
        <v>1026</v>
      </c>
      <c r="Q132" t="s">
        <v>1111</v>
      </c>
      <c r="R132" t="s">
        <v>1274</v>
      </c>
    </row>
    <row r="133" spans="1:18">
      <c r="A133" s="1">
        <f>HYPERLINK("https://lsnyc.legalserver.org/matter/dynamic-profile/view/1896709","19-1896709")</f>
        <v>0</v>
      </c>
      <c r="B133" t="s">
        <v>19</v>
      </c>
      <c r="C133" t="s">
        <v>74</v>
      </c>
      <c r="D133" t="s">
        <v>86</v>
      </c>
      <c r="E133" t="s">
        <v>387</v>
      </c>
      <c r="F133" t="s">
        <v>814</v>
      </c>
      <c r="G133" t="s">
        <v>871</v>
      </c>
      <c r="L133">
        <v>151.8</v>
      </c>
      <c r="M133" t="s">
        <v>1026</v>
      </c>
      <c r="N133" t="s">
        <v>1027</v>
      </c>
      <c r="O133" t="s">
        <v>1026</v>
      </c>
      <c r="P133" t="s">
        <v>1028</v>
      </c>
      <c r="Q133" t="s">
        <v>1069</v>
      </c>
    </row>
    <row r="134" spans="1:18">
      <c r="A134" s="1">
        <f>HYPERLINK("https://lsnyc.legalserver.org/matter/dynamic-profile/view/1893343","19-1893343")</f>
        <v>0</v>
      </c>
      <c r="B134" t="s">
        <v>19</v>
      </c>
      <c r="C134" t="s">
        <v>54</v>
      </c>
      <c r="D134" t="s">
        <v>86</v>
      </c>
      <c r="E134" t="s">
        <v>388</v>
      </c>
      <c r="F134" t="s">
        <v>813</v>
      </c>
      <c r="G134" t="s">
        <v>856</v>
      </c>
      <c r="L134">
        <v>137.17</v>
      </c>
      <c r="M134" t="s">
        <v>1026</v>
      </c>
      <c r="N134" t="s">
        <v>1027</v>
      </c>
      <c r="O134" t="s">
        <v>1026</v>
      </c>
      <c r="P134" t="s">
        <v>1026</v>
      </c>
      <c r="Q134" t="s">
        <v>1102</v>
      </c>
    </row>
    <row r="135" spans="1:18">
      <c r="A135" s="1">
        <f>HYPERLINK("https://lsnyc.legalserver.org/matter/dynamic-profile/view/1900667","19-1900667")</f>
        <v>0</v>
      </c>
      <c r="B135" t="s">
        <v>19</v>
      </c>
      <c r="C135" t="s">
        <v>86</v>
      </c>
      <c r="D135" t="s">
        <v>86</v>
      </c>
      <c r="E135" t="s">
        <v>389</v>
      </c>
      <c r="F135" t="s">
        <v>814</v>
      </c>
      <c r="G135" t="s">
        <v>854</v>
      </c>
      <c r="L135">
        <v>163.33</v>
      </c>
      <c r="M135" t="s">
        <v>1026</v>
      </c>
      <c r="N135" t="s">
        <v>1027</v>
      </c>
      <c r="O135" t="s">
        <v>1026</v>
      </c>
      <c r="P135" t="s">
        <v>1028</v>
      </c>
      <c r="Q135" t="s">
        <v>1030</v>
      </c>
    </row>
    <row r="136" spans="1:18">
      <c r="A136" s="1">
        <f>HYPERLINK("https://lsnyc.legalserver.org/matter/dynamic-profile/view/1904207","19-1904207")</f>
        <v>0</v>
      </c>
      <c r="B136" t="s">
        <v>19</v>
      </c>
      <c r="C136" t="s">
        <v>54</v>
      </c>
      <c r="D136" t="s">
        <v>86</v>
      </c>
      <c r="E136" t="s">
        <v>390</v>
      </c>
      <c r="F136" t="s">
        <v>814</v>
      </c>
      <c r="G136" t="s">
        <v>899</v>
      </c>
      <c r="L136">
        <v>126.74</v>
      </c>
      <c r="M136" t="s">
        <v>1026</v>
      </c>
      <c r="N136" t="s">
        <v>1027</v>
      </c>
      <c r="O136" t="s">
        <v>1026</v>
      </c>
      <c r="P136" t="s">
        <v>1028</v>
      </c>
      <c r="Q136" t="s">
        <v>1114</v>
      </c>
    </row>
    <row r="137" spans="1:18">
      <c r="A137" s="1">
        <f>HYPERLINK("https://lsnyc.legalserver.org/matter/dynamic-profile/view/1890602","19-1890602")</f>
        <v>0</v>
      </c>
      <c r="B137" t="s">
        <v>19</v>
      </c>
      <c r="C137" t="s">
        <v>87</v>
      </c>
      <c r="D137" t="s">
        <v>86</v>
      </c>
      <c r="E137" t="s">
        <v>391</v>
      </c>
      <c r="F137" t="s">
        <v>813</v>
      </c>
      <c r="G137" t="s">
        <v>854</v>
      </c>
      <c r="L137">
        <v>187.35</v>
      </c>
      <c r="M137" t="s">
        <v>1026</v>
      </c>
      <c r="N137" t="s">
        <v>1027</v>
      </c>
      <c r="O137" t="s">
        <v>1026</v>
      </c>
      <c r="P137" t="s">
        <v>1028</v>
      </c>
      <c r="Q137" t="s">
        <v>1088</v>
      </c>
    </row>
    <row r="138" spans="1:18">
      <c r="A138" s="1">
        <f>HYPERLINK("https://lsnyc.legalserver.org/matter/dynamic-profile/view/1894264","19-1894264")</f>
        <v>0</v>
      </c>
      <c r="B138" t="s">
        <v>19</v>
      </c>
      <c r="C138" t="s">
        <v>62</v>
      </c>
      <c r="D138" t="s">
        <v>86</v>
      </c>
      <c r="E138" t="s">
        <v>392</v>
      </c>
      <c r="F138" t="s">
        <v>813</v>
      </c>
      <c r="G138" t="s">
        <v>866</v>
      </c>
      <c r="L138">
        <v>175.65</v>
      </c>
      <c r="M138" t="s">
        <v>1026</v>
      </c>
      <c r="N138" t="s">
        <v>1027</v>
      </c>
      <c r="O138" t="s">
        <v>1026</v>
      </c>
      <c r="P138" t="s">
        <v>1026</v>
      </c>
      <c r="Q138" t="s">
        <v>1061</v>
      </c>
      <c r="R138" t="s">
        <v>1275</v>
      </c>
    </row>
    <row r="139" spans="1:18">
      <c r="A139" s="1">
        <f>HYPERLINK("https://lsnyc.legalserver.org/matter/dynamic-profile/view/1886305","18-1886305")</f>
        <v>0</v>
      </c>
      <c r="B139" t="s">
        <v>19</v>
      </c>
      <c r="C139" t="s">
        <v>88</v>
      </c>
      <c r="D139" t="s">
        <v>86</v>
      </c>
      <c r="E139" t="s">
        <v>393</v>
      </c>
      <c r="F139" t="s">
        <v>825</v>
      </c>
      <c r="G139" t="s">
        <v>890</v>
      </c>
      <c r="H139" t="s">
        <v>948</v>
      </c>
      <c r="L139">
        <v>128.5</v>
      </c>
      <c r="M139" t="s">
        <v>1026</v>
      </c>
      <c r="N139" t="s">
        <v>1027</v>
      </c>
      <c r="O139" t="s">
        <v>1026</v>
      </c>
      <c r="P139" t="s">
        <v>1026</v>
      </c>
      <c r="Q139" t="s">
        <v>1115</v>
      </c>
      <c r="R139" t="s">
        <v>1172</v>
      </c>
    </row>
    <row r="140" spans="1:18">
      <c r="A140" s="1">
        <f>HYPERLINK("https://lsnyc.legalserver.org/matter/dynamic-profile/view/1902088","19-1902088")</f>
        <v>0</v>
      </c>
      <c r="B140" t="s">
        <v>19</v>
      </c>
      <c r="C140" t="s">
        <v>72</v>
      </c>
      <c r="D140" t="s">
        <v>86</v>
      </c>
      <c r="E140" t="s">
        <v>394</v>
      </c>
      <c r="F140" t="s">
        <v>813</v>
      </c>
      <c r="G140" t="s">
        <v>854</v>
      </c>
      <c r="L140">
        <v>160.13</v>
      </c>
      <c r="M140" t="s">
        <v>1026</v>
      </c>
      <c r="N140" t="s">
        <v>1027</v>
      </c>
      <c r="O140" t="s">
        <v>1026</v>
      </c>
      <c r="P140" t="s">
        <v>1028</v>
      </c>
      <c r="Q140" t="s">
        <v>1055</v>
      </c>
    </row>
    <row r="141" spans="1:18">
      <c r="A141" s="1">
        <f>HYPERLINK("https://lsnyc.legalserver.org/matter/dynamic-profile/view/1889806","19-1889806")</f>
        <v>0</v>
      </c>
      <c r="B141" t="s">
        <v>19</v>
      </c>
      <c r="C141" t="s">
        <v>54</v>
      </c>
      <c r="D141" t="s">
        <v>86</v>
      </c>
      <c r="E141" t="s">
        <v>395</v>
      </c>
      <c r="F141" t="s">
        <v>814</v>
      </c>
      <c r="G141" t="s">
        <v>862</v>
      </c>
      <c r="L141">
        <v>137.1</v>
      </c>
      <c r="M141" t="s">
        <v>1026</v>
      </c>
      <c r="N141" t="s">
        <v>1027</v>
      </c>
      <c r="O141" t="s">
        <v>1026</v>
      </c>
      <c r="P141" t="s">
        <v>1026</v>
      </c>
      <c r="Q141" t="s">
        <v>1080</v>
      </c>
      <c r="R141" t="s">
        <v>1144</v>
      </c>
    </row>
    <row r="142" spans="1:18">
      <c r="A142" s="1">
        <f>HYPERLINK("https://lsnyc.legalserver.org/matter/dynamic-profile/view/1896694","19-1896694")</f>
        <v>0</v>
      </c>
      <c r="B142" t="s">
        <v>19</v>
      </c>
      <c r="C142" t="s">
        <v>74</v>
      </c>
      <c r="D142" t="s">
        <v>86</v>
      </c>
      <c r="E142" t="s">
        <v>396</v>
      </c>
      <c r="F142" t="s">
        <v>814</v>
      </c>
      <c r="G142" t="s">
        <v>867</v>
      </c>
      <c r="L142">
        <v>175.19</v>
      </c>
      <c r="M142" t="s">
        <v>1026</v>
      </c>
      <c r="N142" t="s">
        <v>1027</v>
      </c>
      <c r="O142" t="s">
        <v>1026</v>
      </c>
      <c r="P142" t="s">
        <v>1028</v>
      </c>
      <c r="Q142" t="s">
        <v>1069</v>
      </c>
    </row>
    <row r="143" spans="1:18">
      <c r="A143" s="1">
        <f>HYPERLINK("https://lsnyc.legalserver.org/matter/dynamic-profile/view/1904728","19-1904728")</f>
        <v>0</v>
      </c>
      <c r="B143" t="s">
        <v>19</v>
      </c>
      <c r="C143" t="s">
        <v>71</v>
      </c>
      <c r="D143" t="s">
        <v>168</v>
      </c>
      <c r="E143" t="s">
        <v>360</v>
      </c>
      <c r="F143" t="s">
        <v>819</v>
      </c>
      <c r="G143" t="s">
        <v>854</v>
      </c>
      <c r="L143">
        <v>151.46</v>
      </c>
      <c r="M143" t="s">
        <v>1026</v>
      </c>
      <c r="N143" t="s">
        <v>1027</v>
      </c>
      <c r="O143" t="s">
        <v>1026</v>
      </c>
      <c r="P143" t="s">
        <v>1028</v>
      </c>
      <c r="Q143" t="s">
        <v>1116</v>
      </c>
    </row>
    <row r="144" spans="1:18">
      <c r="A144" s="1">
        <f>HYPERLINK("https://lsnyc.legalserver.org/matter/dynamic-profile/view/1893120","19-1893120")</f>
        <v>0</v>
      </c>
      <c r="B144" t="s">
        <v>19</v>
      </c>
      <c r="C144" t="s">
        <v>83</v>
      </c>
      <c r="D144" t="s">
        <v>168</v>
      </c>
      <c r="E144" t="s">
        <v>397</v>
      </c>
      <c r="F144" t="s">
        <v>813</v>
      </c>
      <c r="G144" t="s">
        <v>854</v>
      </c>
      <c r="L144">
        <v>144.12</v>
      </c>
      <c r="M144" t="s">
        <v>1026</v>
      </c>
      <c r="N144" t="s">
        <v>1027</v>
      </c>
      <c r="O144" t="s">
        <v>1026</v>
      </c>
      <c r="P144" t="s">
        <v>1026</v>
      </c>
      <c r="Q144" t="s">
        <v>1117</v>
      </c>
      <c r="R144" t="s">
        <v>1094</v>
      </c>
    </row>
    <row r="145" spans="1:18">
      <c r="A145" s="1">
        <f>HYPERLINK("https://lsnyc.legalserver.org/matter/dynamic-profile/view/1891218","19-1891218")</f>
        <v>0</v>
      </c>
      <c r="B145" t="s">
        <v>19</v>
      </c>
      <c r="C145" t="s">
        <v>89</v>
      </c>
      <c r="D145" t="s">
        <v>90</v>
      </c>
      <c r="E145" t="s">
        <v>398</v>
      </c>
      <c r="F145" t="s">
        <v>819</v>
      </c>
      <c r="G145" t="s">
        <v>856</v>
      </c>
      <c r="L145">
        <v>155.26</v>
      </c>
      <c r="M145" t="s">
        <v>1026</v>
      </c>
      <c r="N145" t="s">
        <v>1027</v>
      </c>
      <c r="O145" t="s">
        <v>1026</v>
      </c>
      <c r="P145" t="s">
        <v>1028</v>
      </c>
      <c r="Q145" t="s">
        <v>1078</v>
      </c>
    </row>
    <row r="146" spans="1:18">
      <c r="A146" s="1">
        <f>HYPERLINK("https://lsnyc.legalserver.org/matter/dynamic-profile/view/1902399","19-1902399")</f>
        <v>0</v>
      </c>
      <c r="B146" t="s">
        <v>19</v>
      </c>
      <c r="C146" t="s">
        <v>90</v>
      </c>
      <c r="D146" t="s">
        <v>90</v>
      </c>
      <c r="E146" t="s">
        <v>399</v>
      </c>
      <c r="F146" t="s">
        <v>819</v>
      </c>
      <c r="G146" t="s">
        <v>854</v>
      </c>
      <c r="H146" t="s">
        <v>948</v>
      </c>
      <c r="I146" t="s">
        <v>975</v>
      </c>
      <c r="L146">
        <v>152.47</v>
      </c>
      <c r="M146" t="s">
        <v>1026</v>
      </c>
      <c r="N146" t="s">
        <v>1027</v>
      </c>
      <c r="O146" t="s">
        <v>1026</v>
      </c>
      <c r="P146" t="s">
        <v>1028</v>
      </c>
      <c r="Q146" t="s">
        <v>1039</v>
      </c>
    </row>
    <row r="147" spans="1:18">
      <c r="A147" s="1">
        <f>HYPERLINK("https://lsnyc.legalserver.org/matter/dynamic-profile/view/1893629","19-1893629")</f>
        <v>0</v>
      </c>
      <c r="B147" t="s">
        <v>19</v>
      </c>
      <c r="C147" t="s">
        <v>90</v>
      </c>
      <c r="D147" t="s">
        <v>90</v>
      </c>
      <c r="E147" t="s">
        <v>400</v>
      </c>
      <c r="F147" t="s">
        <v>819</v>
      </c>
      <c r="G147" t="s">
        <v>854</v>
      </c>
      <c r="H147" t="s">
        <v>948</v>
      </c>
      <c r="I147" t="s">
        <v>975</v>
      </c>
      <c r="L147">
        <v>147.84</v>
      </c>
      <c r="M147" t="s">
        <v>1026</v>
      </c>
      <c r="N147" t="s">
        <v>1027</v>
      </c>
      <c r="O147" t="s">
        <v>1026</v>
      </c>
      <c r="P147" t="s">
        <v>1028</v>
      </c>
      <c r="Q147" t="s">
        <v>1118</v>
      </c>
    </row>
    <row r="148" spans="1:18">
      <c r="A148" s="1">
        <f>HYPERLINK("https://lsnyc.legalserver.org/matter/dynamic-profile/view/1887676","19-1887676")</f>
        <v>0</v>
      </c>
      <c r="B148" t="s">
        <v>19</v>
      </c>
      <c r="C148" t="s">
        <v>86</v>
      </c>
      <c r="D148" t="s">
        <v>91</v>
      </c>
      <c r="E148" t="s">
        <v>401</v>
      </c>
      <c r="F148" t="s">
        <v>839</v>
      </c>
      <c r="G148" t="s">
        <v>879</v>
      </c>
      <c r="H148" t="s">
        <v>948</v>
      </c>
      <c r="I148" t="s">
        <v>976</v>
      </c>
      <c r="L148">
        <v>128.04</v>
      </c>
      <c r="M148" t="s">
        <v>1026</v>
      </c>
      <c r="N148" t="s">
        <v>1027</v>
      </c>
      <c r="O148" t="s">
        <v>1026</v>
      </c>
      <c r="P148" t="s">
        <v>1026</v>
      </c>
      <c r="Q148" t="s">
        <v>1111</v>
      </c>
      <c r="R148" t="s">
        <v>1149</v>
      </c>
    </row>
    <row r="149" spans="1:18">
      <c r="A149" s="1">
        <f>HYPERLINK("https://lsnyc.legalserver.org/matter/dynamic-profile/view/1868759","18-1868759")</f>
        <v>0</v>
      </c>
      <c r="B149" t="s">
        <v>19</v>
      </c>
      <c r="C149" t="s">
        <v>91</v>
      </c>
      <c r="D149" t="s">
        <v>91</v>
      </c>
      <c r="E149" t="s">
        <v>402</v>
      </c>
      <c r="F149" t="s">
        <v>817</v>
      </c>
      <c r="G149" t="s">
        <v>903</v>
      </c>
      <c r="L149">
        <v>162.82</v>
      </c>
      <c r="M149" t="s">
        <v>1026</v>
      </c>
      <c r="N149" t="s">
        <v>1027</v>
      </c>
      <c r="O149" t="s">
        <v>1026</v>
      </c>
      <c r="P149" t="s">
        <v>1028</v>
      </c>
      <c r="Q149" t="s">
        <v>1119</v>
      </c>
    </row>
    <row r="150" spans="1:18">
      <c r="A150" s="1">
        <f>HYPERLINK("https://lsnyc.legalserver.org/matter/dynamic-profile/view/1894714","19-1894714")</f>
        <v>0</v>
      </c>
      <c r="B150" t="s">
        <v>19</v>
      </c>
      <c r="C150" t="s">
        <v>73</v>
      </c>
      <c r="D150" t="s">
        <v>73</v>
      </c>
      <c r="E150" t="s">
        <v>403</v>
      </c>
      <c r="F150" t="s">
        <v>821</v>
      </c>
      <c r="G150" t="s">
        <v>887</v>
      </c>
      <c r="L150">
        <v>149.02</v>
      </c>
      <c r="M150" t="s">
        <v>1026</v>
      </c>
      <c r="N150" t="s">
        <v>1027</v>
      </c>
      <c r="O150" t="s">
        <v>1026</v>
      </c>
      <c r="P150" t="s">
        <v>1026</v>
      </c>
      <c r="Q150" t="s">
        <v>1033</v>
      </c>
      <c r="R150" t="s">
        <v>1125</v>
      </c>
    </row>
    <row r="151" spans="1:18">
      <c r="A151" s="1">
        <f>HYPERLINK("https://lsnyc.legalserver.org/matter/dynamic-profile/view/1899491","19-1899491")</f>
        <v>0</v>
      </c>
      <c r="B151" t="s">
        <v>19</v>
      </c>
      <c r="C151" t="s">
        <v>73</v>
      </c>
      <c r="D151" t="s">
        <v>73</v>
      </c>
      <c r="E151" t="s">
        <v>404</v>
      </c>
      <c r="F151" t="s">
        <v>821</v>
      </c>
      <c r="G151" t="s">
        <v>878</v>
      </c>
      <c r="L151">
        <v>178.93</v>
      </c>
      <c r="M151" t="s">
        <v>1026</v>
      </c>
      <c r="N151" t="s">
        <v>1027</v>
      </c>
      <c r="O151" t="s">
        <v>1026</v>
      </c>
      <c r="P151" t="s">
        <v>1028</v>
      </c>
      <c r="Q151" t="s">
        <v>1029</v>
      </c>
    </row>
    <row r="152" spans="1:18">
      <c r="A152" s="1">
        <f>HYPERLINK("https://lsnyc.legalserver.org/matter/dynamic-profile/view/1902134","19-1902134")</f>
        <v>0</v>
      </c>
      <c r="B152" t="s">
        <v>19</v>
      </c>
      <c r="C152" t="s">
        <v>73</v>
      </c>
      <c r="D152" t="s">
        <v>73</v>
      </c>
      <c r="E152" t="s">
        <v>405</v>
      </c>
      <c r="F152" t="s">
        <v>821</v>
      </c>
      <c r="G152" t="s">
        <v>867</v>
      </c>
      <c r="L152">
        <v>182.55</v>
      </c>
      <c r="M152" t="s">
        <v>1026</v>
      </c>
      <c r="N152" t="s">
        <v>1027</v>
      </c>
      <c r="O152" t="s">
        <v>1026</v>
      </c>
      <c r="P152" t="s">
        <v>1026</v>
      </c>
      <c r="Q152" t="s">
        <v>1120</v>
      </c>
      <c r="R152" t="s">
        <v>1157</v>
      </c>
    </row>
    <row r="153" spans="1:18">
      <c r="A153" s="1">
        <f>HYPERLINK("https://lsnyc.legalserver.org/matter/dynamic-profile/view/1894808","19-1894808")</f>
        <v>0</v>
      </c>
      <c r="B153" t="s">
        <v>19</v>
      </c>
      <c r="C153" t="s">
        <v>73</v>
      </c>
      <c r="D153" t="s">
        <v>73</v>
      </c>
      <c r="E153" t="s">
        <v>406</v>
      </c>
      <c r="F153" t="s">
        <v>832</v>
      </c>
      <c r="G153" t="s">
        <v>867</v>
      </c>
      <c r="L153">
        <v>128.36</v>
      </c>
      <c r="M153" t="s">
        <v>1026</v>
      </c>
      <c r="N153" t="s">
        <v>1027</v>
      </c>
      <c r="O153" t="s">
        <v>1026</v>
      </c>
      <c r="P153" t="s">
        <v>1026</v>
      </c>
      <c r="Q153" t="s">
        <v>1093</v>
      </c>
      <c r="R153" t="s">
        <v>1125</v>
      </c>
    </row>
    <row r="154" spans="1:18">
      <c r="A154" s="1">
        <f>HYPERLINK("https://lsnyc.legalserver.org/matter/dynamic-profile/view/1898685","19-1898685")</f>
        <v>0</v>
      </c>
      <c r="B154" t="s">
        <v>19</v>
      </c>
      <c r="C154" t="s">
        <v>73</v>
      </c>
      <c r="D154" t="s">
        <v>73</v>
      </c>
      <c r="E154" t="s">
        <v>407</v>
      </c>
      <c r="F154" t="s">
        <v>832</v>
      </c>
      <c r="G154" t="s">
        <v>887</v>
      </c>
      <c r="L154">
        <v>192.15</v>
      </c>
      <c r="M154" t="s">
        <v>1026</v>
      </c>
      <c r="N154" t="s">
        <v>1027</v>
      </c>
      <c r="O154" t="s">
        <v>1026</v>
      </c>
      <c r="P154" t="s">
        <v>1028</v>
      </c>
      <c r="Q154" t="s">
        <v>1094</v>
      </c>
    </row>
    <row r="155" spans="1:18">
      <c r="A155" s="1">
        <f>HYPERLINK("https://lsnyc.legalserver.org/matter/dynamic-profile/view/1893508","19-1893508")</f>
        <v>0</v>
      </c>
      <c r="B155" t="s">
        <v>19</v>
      </c>
      <c r="C155" t="s">
        <v>73</v>
      </c>
      <c r="D155" t="s">
        <v>73</v>
      </c>
      <c r="E155" t="s">
        <v>408</v>
      </c>
      <c r="F155" t="s">
        <v>832</v>
      </c>
      <c r="G155" t="s">
        <v>876</v>
      </c>
      <c r="L155">
        <v>131.27</v>
      </c>
      <c r="M155" t="s">
        <v>1026</v>
      </c>
      <c r="N155" t="s">
        <v>1027</v>
      </c>
      <c r="O155" t="s">
        <v>1026</v>
      </c>
      <c r="P155" t="s">
        <v>1026</v>
      </c>
      <c r="Q155" t="s">
        <v>1121</v>
      </c>
      <c r="R155" t="s">
        <v>1090</v>
      </c>
    </row>
    <row r="156" spans="1:18">
      <c r="A156" s="1">
        <f>HYPERLINK("https://lsnyc.legalserver.org/matter/dynamic-profile/view/1900106","19-1900106")</f>
        <v>0</v>
      </c>
      <c r="B156" t="s">
        <v>19</v>
      </c>
      <c r="C156" t="s">
        <v>92</v>
      </c>
      <c r="D156" t="s">
        <v>92</v>
      </c>
      <c r="E156" t="s">
        <v>409</v>
      </c>
      <c r="F156" t="s">
        <v>840</v>
      </c>
      <c r="G156" t="s">
        <v>854</v>
      </c>
      <c r="L156">
        <v>159.67</v>
      </c>
      <c r="M156" t="s">
        <v>1026</v>
      </c>
      <c r="N156" t="s">
        <v>1027</v>
      </c>
      <c r="O156" t="s">
        <v>1026</v>
      </c>
      <c r="P156" t="s">
        <v>1028</v>
      </c>
      <c r="Q156" t="s">
        <v>1122</v>
      </c>
    </row>
    <row r="157" spans="1:18">
      <c r="A157" s="1">
        <f>HYPERLINK("https://lsnyc.legalserver.org/matter/dynamic-profile/view/1890809","19-1890809")</f>
        <v>0</v>
      </c>
      <c r="B157" t="s">
        <v>19</v>
      </c>
      <c r="C157" t="s">
        <v>93</v>
      </c>
      <c r="D157" t="s">
        <v>206</v>
      </c>
      <c r="E157" t="s">
        <v>410</v>
      </c>
      <c r="F157" t="s">
        <v>827</v>
      </c>
      <c r="G157" t="s">
        <v>854</v>
      </c>
      <c r="L157">
        <v>174.86</v>
      </c>
      <c r="M157" t="s">
        <v>1026</v>
      </c>
      <c r="N157" t="s">
        <v>1027</v>
      </c>
      <c r="O157" t="s">
        <v>1026</v>
      </c>
      <c r="P157" t="s">
        <v>1026</v>
      </c>
      <c r="Q157" t="s">
        <v>1123</v>
      </c>
      <c r="R157" t="s">
        <v>1276</v>
      </c>
    </row>
    <row r="158" spans="1:18">
      <c r="A158" s="1">
        <f>HYPERLINK("https://lsnyc.legalserver.org/matter/dynamic-profile/view/1888925","19-1888925")</f>
        <v>0</v>
      </c>
      <c r="B158" t="s">
        <v>19</v>
      </c>
      <c r="C158" t="s">
        <v>54</v>
      </c>
      <c r="D158" t="s">
        <v>207</v>
      </c>
      <c r="E158" t="s">
        <v>411</v>
      </c>
      <c r="F158" t="s">
        <v>813</v>
      </c>
      <c r="G158" t="s">
        <v>854</v>
      </c>
      <c r="L158">
        <v>189.24</v>
      </c>
      <c r="M158" t="s">
        <v>1026</v>
      </c>
      <c r="N158" t="s">
        <v>1027</v>
      </c>
      <c r="O158" t="s">
        <v>1026</v>
      </c>
      <c r="P158" t="s">
        <v>1026</v>
      </c>
      <c r="Q158" t="s">
        <v>1124</v>
      </c>
      <c r="R158" t="s">
        <v>1085</v>
      </c>
    </row>
    <row r="159" spans="1:18">
      <c r="A159" s="1">
        <f>HYPERLINK("https://lsnyc.legalserver.org/matter/dynamic-profile/view/1890540","19-1890540")</f>
        <v>0</v>
      </c>
      <c r="B159" t="s">
        <v>19</v>
      </c>
      <c r="C159" t="s">
        <v>94</v>
      </c>
      <c r="D159" t="s">
        <v>95</v>
      </c>
      <c r="E159" t="s">
        <v>412</v>
      </c>
      <c r="F159" t="s">
        <v>813</v>
      </c>
      <c r="G159" t="s">
        <v>854</v>
      </c>
      <c r="L159">
        <v>193.03</v>
      </c>
      <c r="M159" t="s">
        <v>1026</v>
      </c>
      <c r="N159" t="s">
        <v>1027</v>
      </c>
      <c r="O159" t="s">
        <v>1026</v>
      </c>
      <c r="P159" t="s">
        <v>1028</v>
      </c>
      <c r="Q159" t="s">
        <v>1088</v>
      </c>
    </row>
    <row r="160" spans="1:18">
      <c r="A160" s="1">
        <f>HYPERLINK("https://lsnyc.legalserver.org/matter/dynamic-profile/view/1897704","19-1897704")</f>
        <v>0</v>
      </c>
      <c r="B160" t="s">
        <v>19</v>
      </c>
      <c r="C160" t="s">
        <v>53</v>
      </c>
      <c r="D160" t="s">
        <v>95</v>
      </c>
      <c r="E160" t="s">
        <v>413</v>
      </c>
      <c r="F160" t="s">
        <v>813</v>
      </c>
      <c r="G160" t="s">
        <v>890</v>
      </c>
      <c r="L160">
        <v>130.1</v>
      </c>
      <c r="M160" t="s">
        <v>1026</v>
      </c>
      <c r="N160" t="s">
        <v>1027</v>
      </c>
      <c r="O160" t="s">
        <v>1026</v>
      </c>
      <c r="P160" t="s">
        <v>1028</v>
      </c>
      <c r="Q160" t="s">
        <v>1125</v>
      </c>
    </row>
    <row r="161" spans="1:17">
      <c r="A161" s="1">
        <f>HYPERLINK("https://lsnyc.legalserver.org/matter/dynamic-profile/view/1898383","19-1898383")</f>
        <v>0</v>
      </c>
      <c r="B161" t="s">
        <v>19</v>
      </c>
      <c r="C161" t="s">
        <v>53</v>
      </c>
      <c r="D161" t="s">
        <v>95</v>
      </c>
      <c r="E161" t="s">
        <v>414</v>
      </c>
      <c r="F161" t="s">
        <v>813</v>
      </c>
      <c r="G161" t="s">
        <v>890</v>
      </c>
      <c r="L161">
        <v>160.13</v>
      </c>
      <c r="M161" t="s">
        <v>1026</v>
      </c>
      <c r="N161" t="s">
        <v>1027</v>
      </c>
      <c r="O161" t="s">
        <v>1026</v>
      </c>
      <c r="P161" t="s">
        <v>1028</v>
      </c>
      <c r="Q161" t="s">
        <v>1117</v>
      </c>
    </row>
    <row r="162" spans="1:17">
      <c r="A162" s="1">
        <f>HYPERLINK("https://lsnyc.legalserver.org/matter/dynamic-profile/view/1892672","19-1892672")</f>
        <v>0</v>
      </c>
      <c r="B162" t="s">
        <v>19</v>
      </c>
      <c r="C162" t="s">
        <v>53</v>
      </c>
      <c r="D162" t="s">
        <v>95</v>
      </c>
      <c r="E162" t="s">
        <v>415</v>
      </c>
      <c r="F162" t="s">
        <v>813</v>
      </c>
      <c r="G162" t="s">
        <v>890</v>
      </c>
      <c r="L162">
        <v>178.99</v>
      </c>
      <c r="M162" t="s">
        <v>1026</v>
      </c>
      <c r="N162" t="s">
        <v>1027</v>
      </c>
      <c r="O162" t="s">
        <v>1026</v>
      </c>
      <c r="P162" t="s">
        <v>1028</v>
      </c>
      <c r="Q162" t="s">
        <v>1058</v>
      </c>
    </row>
    <row r="163" spans="1:17">
      <c r="A163" s="1">
        <f>HYPERLINK("https://lsnyc.legalserver.org/matter/dynamic-profile/view/1890630","19-1890630")</f>
        <v>0</v>
      </c>
      <c r="B163" t="s">
        <v>19</v>
      </c>
      <c r="C163" t="s">
        <v>53</v>
      </c>
      <c r="D163" t="s">
        <v>95</v>
      </c>
      <c r="E163" t="s">
        <v>416</v>
      </c>
      <c r="F163" t="s">
        <v>813</v>
      </c>
      <c r="G163" t="s">
        <v>890</v>
      </c>
      <c r="L163">
        <v>174.76</v>
      </c>
      <c r="M163" t="s">
        <v>1026</v>
      </c>
      <c r="N163" t="s">
        <v>1027</v>
      </c>
      <c r="O163" t="s">
        <v>1026</v>
      </c>
      <c r="P163" t="s">
        <v>1028</v>
      </c>
      <c r="Q163" t="s">
        <v>1088</v>
      </c>
    </row>
    <row r="164" spans="1:17">
      <c r="A164" s="1">
        <f>HYPERLINK("https://lsnyc.legalserver.org/matter/dynamic-profile/view/1892667","19-1892667")</f>
        <v>0</v>
      </c>
      <c r="B164" t="s">
        <v>19</v>
      </c>
      <c r="C164" t="s">
        <v>53</v>
      </c>
      <c r="D164" t="s">
        <v>95</v>
      </c>
      <c r="E164" t="s">
        <v>415</v>
      </c>
      <c r="F164" t="s">
        <v>813</v>
      </c>
      <c r="G164" t="s">
        <v>890</v>
      </c>
      <c r="L164">
        <v>178.99</v>
      </c>
      <c r="M164" t="s">
        <v>1026</v>
      </c>
      <c r="N164" t="s">
        <v>1027</v>
      </c>
      <c r="O164" t="s">
        <v>1026</v>
      </c>
      <c r="P164" t="s">
        <v>1028</v>
      </c>
      <c r="Q164" t="s">
        <v>1058</v>
      </c>
    </row>
    <row r="165" spans="1:17">
      <c r="A165" s="1">
        <f>HYPERLINK("https://lsnyc.legalserver.org/matter/dynamic-profile/view/1891859","19-1891859")</f>
        <v>0</v>
      </c>
      <c r="B165" t="s">
        <v>19</v>
      </c>
      <c r="C165" t="s">
        <v>94</v>
      </c>
      <c r="D165" t="s">
        <v>95</v>
      </c>
      <c r="E165" t="s">
        <v>412</v>
      </c>
      <c r="F165" t="s">
        <v>813</v>
      </c>
      <c r="G165" t="s">
        <v>854</v>
      </c>
      <c r="L165">
        <v>193.03</v>
      </c>
      <c r="M165" t="s">
        <v>1026</v>
      </c>
      <c r="N165" t="s">
        <v>1027</v>
      </c>
      <c r="O165" t="s">
        <v>1026</v>
      </c>
      <c r="P165" t="s">
        <v>1028</v>
      </c>
      <c r="Q165" t="s">
        <v>1126</v>
      </c>
    </row>
    <row r="166" spans="1:17">
      <c r="A166" s="1">
        <f>HYPERLINK("https://lsnyc.legalserver.org/matter/dynamic-profile/view/1891624","19-1891624")</f>
        <v>0</v>
      </c>
      <c r="B166" t="s">
        <v>19</v>
      </c>
      <c r="C166" t="s">
        <v>53</v>
      </c>
      <c r="D166" t="s">
        <v>95</v>
      </c>
      <c r="E166" t="s">
        <v>417</v>
      </c>
      <c r="F166" t="s">
        <v>813</v>
      </c>
      <c r="G166" t="s">
        <v>890</v>
      </c>
      <c r="L166">
        <v>166.73</v>
      </c>
      <c r="M166" t="s">
        <v>1026</v>
      </c>
      <c r="N166" t="s">
        <v>1027</v>
      </c>
      <c r="O166" t="s">
        <v>1026</v>
      </c>
      <c r="P166" t="s">
        <v>1028</v>
      </c>
      <c r="Q166" t="s">
        <v>1127</v>
      </c>
    </row>
    <row r="167" spans="1:17">
      <c r="A167" s="1">
        <f>HYPERLINK("https://lsnyc.legalserver.org/matter/dynamic-profile/view/1903267","19-1903267")</f>
        <v>0</v>
      </c>
      <c r="B167" t="s">
        <v>19</v>
      </c>
      <c r="C167" t="s">
        <v>95</v>
      </c>
      <c r="D167" t="s">
        <v>95</v>
      </c>
      <c r="E167" t="s">
        <v>418</v>
      </c>
      <c r="F167" t="s">
        <v>813</v>
      </c>
      <c r="G167" t="s">
        <v>854</v>
      </c>
      <c r="L167">
        <v>180.5</v>
      </c>
      <c r="M167" t="s">
        <v>1026</v>
      </c>
      <c r="N167" t="s">
        <v>1027</v>
      </c>
      <c r="O167" t="s">
        <v>1026</v>
      </c>
      <c r="P167" t="s">
        <v>1028</v>
      </c>
      <c r="Q167" t="s">
        <v>1105</v>
      </c>
    </row>
    <row r="168" spans="1:17">
      <c r="A168" s="1">
        <f>HYPERLINK("https://lsnyc.legalserver.org/matter/dynamic-profile/view/1891460","19-1891460")</f>
        <v>0</v>
      </c>
      <c r="B168" t="s">
        <v>19</v>
      </c>
      <c r="C168" t="s">
        <v>53</v>
      </c>
      <c r="D168" t="s">
        <v>95</v>
      </c>
      <c r="E168" t="s">
        <v>419</v>
      </c>
      <c r="F168" t="s">
        <v>813</v>
      </c>
      <c r="G168" t="s">
        <v>854</v>
      </c>
      <c r="L168">
        <v>133.64</v>
      </c>
      <c r="M168" t="s">
        <v>1026</v>
      </c>
      <c r="N168" t="s">
        <v>1027</v>
      </c>
      <c r="O168" t="s">
        <v>1026</v>
      </c>
      <c r="P168" t="s">
        <v>1028</v>
      </c>
      <c r="Q168" t="s">
        <v>1128</v>
      </c>
    </row>
    <row r="169" spans="1:17">
      <c r="A169" s="1">
        <f>HYPERLINK("https://lsnyc.legalserver.org/matter/dynamic-profile/view/1892508","19-1892508")</f>
        <v>0</v>
      </c>
      <c r="B169" t="s">
        <v>19</v>
      </c>
      <c r="C169" t="s">
        <v>53</v>
      </c>
      <c r="D169" t="s">
        <v>95</v>
      </c>
      <c r="E169" t="s">
        <v>420</v>
      </c>
      <c r="F169" t="s">
        <v>813</v>
      </c>
      <c r="G169" t="s">
        <v>890</v>
      </c>
      <c r="L169">
        <v>171.84</v>
      </c>
      <c r="M169" t="s">
        <v>1026</v>
      </c>
      <c r="N169" t="s">
        <v>1027</v>
      </c>
      <c r="O169" t="s">
        <v>1026</v>
      </c>
      <c r="P169" t="s">
        <v>1028</v>
      </c>
      <c r="Q169" t="s">
        <v>1129</v>
      </c>
    </row>
    <row r="170" spans="1:17">
      <c r="A170" s="1">
        <f>HYPERLINK("https://lsnyc.legalserver.org/matter/dynamic-profile/view/1892505","19-1892505")</f>
        <v>0</v>
      </c>
      <c r="B170" t="s">
        <v>19</v>
      </c>
      <c r="C170" t="s">
        <v>53</v>
      </c>
      <c r="D170" t="s">
        <v>95</v>
      </c>
      <c r="E170" t="s">
        <v>420</v>
      </c>
      <c r="F170" t="s">
        <v>813</v>
      </c>
      <c r="G170" t="s">
        <v>890</v>
      </c>
      <c r="L170">
        <v>171.84</v>
      </c>
      <c r="M170" t="s">
        <v>1026</v>
      </c>
      <c r="N170" t="s">
        <v>1027</v>
      </c>
      <c r="O170" t="s">
        <v>1026</v>
      </c>
      <c r="P170" t="s">
        <v>1028</v>
      </c>
      <c r="Q170" t="s">
        <v>1129</v>
      </c>
    </row>
    <row r="171" spans="1:17">
      <c r="A171" s="1">
        <f>HYPERLINK("https://lsnyc.legalserver.org/matter/dynamic-profile/view/1891605","19-1891605")</f>
        <v>0</v>
      </c>
      <c r="B171" t="s">
        <v>19</v>
      </c>
      <c r="C171" t="s">
        <v>53</v>
      </c>
      <c r="D171" t="s">
        <v>95</v>
      </c>
      <c r="E171" t="s">
        <v>421</v>
      </c>
      <c r="F171" t="s">
        <v>813</v>
      </c>
      <c r="G171" t="s">
        <v>890</v>
      </c>
      <c r="L171">
        <v>159.67</v>
      </c>
      <c r="M171" t="s">
        <v>1026</v>
      </c>
      <c r="N171" t="s">
        <v>1027</v>
      </c>
      <c r="O171" t="s">
        <v>1026</v>
      </c>
      <c r="P171" t="s">
        <v>1028</v>
      </c>
      <c r="Q171" t="s">
        <v>1127</v>
      </c>
    </row>
    <row r="172" spans="1:17">
      <c r="A172" s="1">
        <f>HYPERLINK("https://lsnyc.legalserver.org/matter/dynamic-profile/view/1890585","19-1890585")</f>
        <v>0</v>
      </c>
      <c r="B172" t="s">
        <v>19</v>
      </c>
      <c r="C172" t="s">
        <v>53</v>
      </c>
      <c r="D172" t="s">
        <v>95</v>
      </c>
      <c r="E172" t="s">
        <v>421</v>
      </c>
      <c r="F172" t="s">
        <v>813</v>
      </c>
      <c r="G172" t="s">
        <v>890</v>
      </c>
      <c r="L172">
        <v>159.67</v>
      </c>
      <c r="M172" t="s">
        <v>1026</v>
      </c>
      <c r="N172" t="s">
        <v>1027</v>
      </c>
      <c r="O172" t="s">
        <v>1026</v>
      </c>
      <c r="P172" t="s">
        <v>1028</v>
      </c>
      <c r="Q172" t="s">
        <v>1088</v>
      </c>
    </row>
    <row r="173" spans="1:17">
      <c r="A173" s="1">
        <f>HYPERLINK("https://lsnyc.legalserver.org/matter/dynamic-profile/view/1902052","19-1902052")</f>
        <v>0</v>
      </c>
      <c r="B173" t="s">
        <v>19</v>
      </c>
      <c r="C173" t="s">
        <v>53</v>
      </c>
      <c r="D173" t="s">
        <v>95</v>
      </c>
      <c r="E173" t="s">
        <v>422</v>
      </c>
      <c r="F173" t="s">
        <v>813</v>
      </c>
      <c r="G173" t="s">
        <v>890</v>
      </c>
      <c r="L173">
        <v>164.09</v>
      </c>
      <c r="M173" t="s">
        <v>1026</v>
      </c>
      <c r="N173" t="s">
        <v>1027</v>
      </c>
      <c r="O173" t="s">
        <v>1026</v>
      </c>
      <c r="P173" t="s">
        <v>1028</v>
      </c>
      <c r="Q173" t="s">
        <v>1055</v>
      </c>
    </row>
    <row r="174" spans="1:17">
      <c r="A174" s="1">
        <f>HYPERLINK("https://lsnyc.legalserver.org/matter/dynamic-profile/view/1898037","19-1898037")</f>
        <v>0</v>
      </c>
      <c r="B174" t="s">
        <v>19</v>
      </c>
      <c r="C174" t="s">
        <v>53</v>
      </c>
      <c r="D174" t="s">
        <v>95</v>
      </c>
      <c r="E174" t="s">
        <v>423</v>
      </c>
      <c r="F174" t="s">
        <v>813</v>
      </c>
      <c r="G174" t="s">
        <v>890</v>
      </c>
      <c r="L174">
        <v>178.15</v>
      </c>
      <c r="M174" t="s">
        <v>1026</v>
      </c>
      <c r="N174" t="s">
        <v>1027</v>
      </c>
      <c r="O174" t="s">
        <v>1026</v>
      </c>
      <c r="P174" t="s">
        <v>1028</v>
      </c>
      <c r="Q174" t="s">
        <v>1036</v>
      </c>
    </row>
    <row r="175" spans="1:17">
      <c r="A175" s="1">
        <f>HYPERLINK("https://lsnyc.legalserver.org/matter/dynamic-profile/view/1898386","19-1898386")</f>
        <v>0</v>
      </c>
      <c r="B175" t="s">
        <v>19</v>
      </c>
      <c r="C175" t="s">
        <v>53</v>
      </c>
      <c r="D175" t="s">
        <v>95</v>
      </c>
      <c r="E175" t="s">
        <v>414</v>
      </c>
      <c r="F175" t="s">
        <v>813</v>
      </c>
      <c r="G175" t="s">
        <v>890</v>
      </c>
      <c r="L175">
        <v>160.13</v>
      </c>
      <c r="M175" t="s">
        <v>1026</v>
      </c>
      <c r="N175" t="s">
        <v>1027</v>
      </c>
      <c r="O175" t="s">
        <v>1026</v>
      </c>
      <c r="P175" t="s">
        <v>1028</v>
      </c>
      <c r="Q175" t="s">
        <v>1117</v>
      </c>
    </row>
    <row r="176" spans="1:17">
      <c r="A176" s="1">
        <f>HYPERLINK("https://lsnyc.legalserver.org/matter/dynamic-profile/view/1890637","19-1890637")</f>
        <v>0</v>
      </c>
      <c r="B176" t="s">
        <v>19</v>
      </c>
      <c r="C176" t="s">
        <v>53</v>
      </c>
      <c r="D176" t="s">
        <v>95</v>
      </c>
      <c r="E176" t="s">
        <v>417</v>
      </c>
      <c r="F176" t="s">
        <v>813</v>
      </c>
      <c r="G176" t="s">
        <v>890</v>
      </c>
      <c r="L176">
        <v>166.73</v>
      </c>
      <c r="M176" t="s">
        <v>1026</v>
      </c>
      <c r="N176" t="s">
        <v>1027</v>
      </c>
      <c r="O176" t="s">
        <v>1026</v>
      </c>
      <c r="P176" t="s">
        <v>1028</v>
      </c>
      <c r="Q176" t="s">
        <v>1088</v>
      </c>
    </row>
    <row r="177" spans="1:18">
      <c r="A177" s="1">
        <f>HYPERLINK("https://lsnyc.legalserver.org/matter/dynamic-profile/view/1901561","19-1901561")</f>
        <v>0</v>
      </c>
      <c r="B177" t="s">
        <v>19</v>
      </c>
      <c r="C177" t="s">
        <v>59</v>
      </c>
      <c r="D177" t="s">
        <v>50</v>
      </c>
      <c r="E177" t="s">
        <v>424</v>
      </c>
      <c r="F177" t="s">
        <v>813</v>
      </c>
      <c r="G177" t="s">
        <v>854</v>
      </c>
      <c r="L177">
        <v>187.53</v>
      </c>
      <c r="M177" t="s">
        <v>1026</v>
      </c>
      <c r="N177" t="s">
        <v>1027</v>
      </c>
      <c r="O177" t="s">
        <v>1026</v>
      </c>
      <c r="P177" t="s">
        <v>1028</v>
      </c>
      <c r="Q177" t="s">
        <v>1050</v>
      </c>
    </row>
    <row r="178" spans="1:18">
      <c r="A178" s="1">
        <f>HYPERLINK("https://lsnyc.legalserver.org/matter/dynamic-profile/view/1897899","19-1897899")</f>
        <v>0</v>
      </c>
      <c r="B178" t="s">
        <v>19</v>
      </c>
      <c r="C178" t="s">
        <v>50</v>
      </c>
      <c r="D178" t="s">
        <v>50</v>
      </c>
      <c r="E178" t="s">
        <v>425</v>
      </c>
      <c r="F178" t="s">
        <v>813</v>
      </c>
      <c r="G178" t="s">
        <v>882</v>
      </c>
      <c r="L178">
        <v>157.79</v>
      </c>
      <c r="M178" t="s">
        <v>1026</v>
      </c>
      <c r="N178" t="s">
        <v>1027</v>
      </c>
      <c r="O178" t="s">
        <v>1026</v>
      </c>
      <c r="P178" t="s">
        <v>1028</v>
      </c>
      <c r="Q178" t="s">
        <v>1130</v>
      </c>
    </row>
    <row r="179" spans="1:18">
      <c r="A179" s="1">
        <f>HYPERLINK("https://lsnyc.legalserver.org/matter/dynamic-profile/view/1895292","19-1895292")</f>
        <v>0</v>
      </c>
      <c r="B179" t="s">
        <v>19</v>
      </c>
      <c r="C179" t="s">
        <v>53</v>
      </c>
      <c r="D179" t="s">
        <v>208</v>
      </c>
      <c r="E179" t="s">
        <v>426</v>
      </c>
      <c r="F179" t="s">
        <v>813</v>
      </c>
      <c r="G179" t="s">
        <v>901</v>
      </c>
      <c r="L179">
        <v>150.02</v>
      </c>
      <c r="M179" t="s">
        <v>1026</v>
      </c>
      <c r="N179" t="s">
        <v>1027</v>
      </c>
      <c r="O179" t="s">
        <v>1026</v>
      </c>
      <c r="P179" t="s">
        <v>1028</v>
      </c>
      <c r="Q179" t="s">
        <v>1060</v>
      </c>
    </row>
    <row r="180" spans="1:18">
      <c r="A180" s="1">
        <f>HYPERLINK("https://lsnyc.legalserver.org/matter/dynamic-profile/view/1900064","19-1900064")</f>
        <v>0</v>
      </c>
      <c r="B180" t="s">
        <v>19</v>
      </c>
      <c r="C180" t="s">
        <v>59</v>
      </c>
      <c r="D180" t="s">
        <v>59</v>
      </c>
      <c r="E180" t="s">
        <v>427</v>
      </c>
      <c r="F180" t="s">
        <v>813</v>
      </c>
      <c r="G180" t="s">
        <v>854</v>
      </c>
      <c r="L180">
        <v>156.5</v>
      </c>
      <c r="M180" t="s">
        <v>1026</v>
      </c>
      <c r="N180" t="s">
        <v>1027</v>
      </c>
      <c r="O180" t="s">
        <v>1026</v>
      </c>
      <c r="P180" t="s">
        <v>1026</v>
      </c>
      <c r="Q180" t="s">
        <v>1029</v>
      </c>
      <c r="R180" t="s">
        <v>1122</v>
      </c>
    </row>
    <row r="181" spans="1:18">
      <c r="A181" s="1">
        <f>HYPERLINK("https://lsnyc.legalserver.org/matter/dynamic-profile/view/1902595","19-1902595")</f>
        <v>0</v>
      </c>
      <c r="B181" t="s">
        <v>19</v>
      </c>
      <c r="C181" t="s">
        <v>59</v>
      </c>
      <c r="D181" t="s">
        <v>59</v>
      </c>
      <c r="E181" t="s">
        <v>428</v>
      </c>
      <c r="F181" t="s">
        <v>813</v>
      </c>
      <c r="G181" t="s">
        <v>904</v>
      </c>
      <c r="L181">
        <v>159.84</v>
      </c>
      <c r="M181" t="s">
        <v>1026</v>
      </c>
      <c r="N181" t="s">
        <v>1027</v>
      </c>
      <c r="O181" t="s">
        <v>1026</v>
      </c>
      <c r="P181" t="s">
        <v>1026</v>
      </c>
      <c r="Q181" t="s">
        <v>1131</v>
      </c>
      <c r="R181" t="s">
        <v>1042</v>
      </c>
    </row>
    <row r="182" spans="1:18">
      <c r="A182" s="1">
        <f>HYPERLINK("https://lsnyc.legalserver.org/matter/dynamic-profile/view/1895693","19-1895693")</f>
        <v>0</v>
      </c>
      <c r="B182" t="s">
        <v>19</v>
      </c>
      <c r="C182" t="s">
        <v>59</v>
      </c>
      <c r="D182" t="s">
        <v>59</v>
      </c>
      <c r="E182" t="s">
        <v>429</v>
      </c>
      <c r="F182" t="s">
        <v>813</v>
      </c>
      <c r="G182" t="s">
        <v>854</v>
      </c>
      <c r="L182">
        <v>187.53</v>
      </c>
      <c r="M182" t="s">
        <v>1026</v>
      </c>
      <c r="N182" t="s">
        <v>1027</v>
      </c>
      <c r="O182" t="s">
        <v>1026</v>
      </c>
      <c r="P182" t="s">
        <v>1026</v>
      </c>
      <c r="Q182" t="s">
        <v>1132</v>
      </c>
      <c r="R182" t="s">
        <v>1132</v>
      </c>
    </row>
    <row r="183" spans="1:18">
      <c r="A183" s="1">
        <f>HYPERLINK("https://lsnyc.legalserver.org/matter/dynamic-profile/view/1895196","19-1895196")</f>
        <v>0</v>
      </c>
      <c r="B183" t="s">
        <v>19</v>
      </c>
      <c r="C183" t="s">
        <v>59</v>
      </c>
      <c r="D183" t="s">
        <v>59</v>
      </c>
      <c r="E183" t="s">
        <v>430</v>
      </c>
      <c r="F183" t="s">
        <v>813</v>
      </c>
      <c r="G183" t="s">
        <v>854</v>
      </c>
      <c r="L183">
        <v>131.27</v>
      </c>
      <c r="M183" t="s">
        <v>1026</v>
      </c>
      <c r="N183" t="s">
        <v>1027</v>
      </c>
      <c r="O183" t="s">
        <v>1026</v>
      </c>
      <c r="P183" t="s">
        <v>1028</v>
      </c>
      <c r="Q183" t="s">
        <v>1065</v>
      </c>
    </row>
    <row r="184" spans="1:18">
      <c r="A184" s="1">
        <f>HYPERLINK("https://lsnyc.legalserver.org/matter/dynamic-profile/view/1896450","19-1896450")</f>
        <v>0</v>
      </c>
      <c r="B184" t="s">
        <v>19</v>
      </c>
      <c r="C184" t="s">
        <v>59</v>
      </c>
      <c r="D184" t="s">
        <v>59</v>
      </c>
      <c r="E184" t="s">
        <v>431</v>
      </c>
      <c r="F184" t="s">
        <v>819</v>
      </c>
      <c r="G184" t="s">
        <v>905</v>
      </c>
      <c r="L184">
        <v>145.48</v>
      </c>
      <c r="M184" t="s">
        <v>1026</v>
      </c>
      <c r="N184" t="s">
        <v>1027</v>
      </c>
      <c r="O184" t="s">
        <v>1026</v>
      </c>
      <c r="P184" t="s">
        <v>1026</v>
      </c>
      <c r="Q184" t="s">
        <v>1096</v>
      </c>
      <c r="R184" t="s">
        <v>1042</v>
      </c>
    </row>
    <row r="185" spans="1:18">
      <c r="A185" s="1">
        <f>HYPERLINK("https://lsnyc.legalserver.org/matter/dynamic-profile/view/1901450","19-1901450")</f>
        <v>0</v>
      </c>
      <c r="B185" t="s">
        <v>19</v>
      </c>
      <c r="C185" t="s">
        <v>59</v>
      </c>
      <c r="D185" t="s">
        <v>59</v>
      </c>
      <c r="E185" t="s">
        <v>432</v>
      </c>
      <c r="F185" t="s">
        <v>813</v>
      </c>
      <c r="G185" t="s">
        <v>854</v>
      </c>
      <c r="L185">
        <v>164.09</v>
      </c>
      <c r="M185" t="s">
        <v>1026</v>
      </c>
      <c r="N185" t="s">
        <v>1027</v>
      </c>
      <c r="O185" t="s">
        <v>1026</v>
      </c>
      <c r="P185" t="s">
        <v>1028</v>
      </c>
      <c r="Q185" t="s">
        <v>1050</v>
      </c>
    </row>
    <row r="186" spans="1:18">
      <c r="A186" s="1">
        <f>HYPERLINK("https://lsnyc.legalserver.org/matter/dynamic-profile/view/1899661","19-1899661")</f>
        <v>0</v>
      </c>
      <c r="B186" t="s">
        <v>19</v>
      </c>
      <c r="C186" t="s">
        <v>59</v>
      </c>
      <c r="D186" t="s">
        <v>59</v>
      </c>
      <c r="E186" t="s">
        <v>433</v>
      </c>
      <c r="F186" t="s">
        <v>813</v>
      </c>
      <c r="G186" t="s">
        <v>854</v>
      </c>
      <c r="L186">
        <v>184.15</v>
      </c>
      <c r="M186" t="s">
        <v>1026</v>
      </c>
      <c r="N186" t="s">
        <v>1027</v>
      </c>
      <c r="O186" t="s">
        <v>1026</v>
      </c>
      <c r="P186" t="s">
        <v>1026</v>
      </c>
      <c r="Q186" t="s">
        <v>1052</v>
      </c>
      <c r="R186" t="s">
        <v>1272</v>
      </c>
    </row>
    <row r="187" spans="1:18">
      <c r="A187" s="1">
        <f>HYPERLINK("https://lsnyc.legalserver.org/matter/dynamic-profile/view/1898780","19-1898780")</f>
        <v>0</v>
      </c>
      <c r="B187" t="s">
        <v>19</v>
      </c>
      <c r="C187" t="s">
        <v>59</v>
      </c>
      <c r="D187" t="s">
        <v>59</v>
      </c>
      <c r="E187" t="s">
        <v>434</v>
      </c>
      <c r="F187" t="s">
        <v>813</v>
      </c>
      <c r="G187" t="s">
        <v>871</v>
      </c>
      <c r="L187">
        <v>163.33</v>
      </c>
      <c r="M187" t="s">
        <v>1026</v>
      </c>
      <c r="N187" t="s">
        <v>1027</v>
      </c>
      <c r="O187" t="s">
        <v>1026</v>
      </c>
      <c r="P187" t="s">
        <v>1028</v>
      </c>
      <c r="Q187" t="s">
        <v>1094</v>
      </c>
    </row>
    <row r="188" spans="1:18">
      <c r="A188" s="1">
        <f>HYPERLINK("https://lsnyc.legalserver.org/matter/dynamic-profile/view/1903879","19-1903879")</f>
        <v>0</v>
      </c>
      <c r="B188" t="s">
        <v>19</v>
      </c>
      <c r="C188" t="s">
        <v>59</v>
      </c>
      <c r="D188" t="s">
        <v>59</v>
      </c>
      <c r="E188" t="s">
        <v>435</v>
      </c>
      <c r="F188" t="s">
        <v>813</v>
      </c>
      <c r="G188" t="s">
        <v>854</v>
      </c>
      <c r="L188">
        <v>195.56</v>
      </c>
      <c r="M188" t="s">
        <v>1026</v>
      </c>
      <c r="N188" t="s">
        <v>1027</v>
      </c>
      <c r="O188" t="s">
        <v>1026</v>
      </c>
      <c r="P188" t="s">
        <v>1028</v>
      </c>
      <c r="Q188" t="s">
        <v>1133</v>
      </c>
    </row>
    <row r="189" spans="1:18">
      <c r="A189" s="1">
        <f>HYPERLINK("https://lsnyc.legalserver.org/matter/dynamic-profile/view/1885154","18-1885154")</f>
        <v>0</v>
      </c>
      <c r="B189" t="s">
        <v>19</v>
      </c>
      <c r="C189" t="s">
        <v>55</v>
      </c>
      <c r="D189" t="s">
        <v>68</v>
      </c>
      <c r="E189" t="s">
        <v>436</v>
      </c>
      <c r="F189" t="s">
        <v>841</v>
      </c>
      <c r="G189" t="s">
        <v>875</v>
      </c>
      <c r="L189">
        <v>162.77</v>
      </c>
      <c r="M189" t="s">
        <v>1026</v>
      </c>
      <c r="N189" t="s">
        <v>1027</v>
      </c>
      <c r="O189" t="s">
        <v>1026</v>
      </c>
      <c r="P189" t="s">
        <v>1026</v>
      </c>
      <c r="Q189" t="s">
        <v>1134</v>
      </c>
      <c r="R189" t="s">
        <v>1111</v>
      </c>
    </row>
    <row r="190" spans="1:18">
      <c r="A190" s="1">
        <f>HYPERLINK("https://lsnyc.legalserver.org/matter/dynamic-profile/view/1896532","19-1896532")</f>
        <v>0</v>
      </c>
      <c r="B190" t="s">
        <v>19</v>
      </c>
      <c r="C190" t="s">
        <v>68</v>
      </c>
      <c r="D190" t="s">
        <v>68</v>
      </c>
      <c r="E190" t="s">
        <v>437</v>
      </c>
      <c r="F190" t="s">
        <v>822</v>
      </c>
      <c r="G190" t="s">
        <v>860</v>
      </c>
      <c r="L190">
        <v>134.51</v>
      </c>
      <c r="M190" t="s">
        <v>1026</v>
      </c>
      <c r="N190" t="s">
        <v>1027</v>
      </c>
      <c r="O190" t="s">
        <v>1026</v>
      </c>
      <c r="P190" t="s">
        <v>1026</v>
      </c>
      <c r="Q190" t="s">
        <v>1135</v>
      </c>
      <c r="R190" t="s">
        <v>1074</v>
      </c>
    </row>
    <row r="191" spans="1:18">
      <c r="A191" s="1">
        <f>HYPERLINK("https://lsnyc.legalserver.org/matter/dynamic-profile/view/0743239","13-0743239")</f>
        <v>0</v>
      </c>
      <c r="B191" t="s">
        <v>19</v>
      </c>
      <c r="C191" t="s">
        <v>63</v>
      </c>
      <c r="D191" t="s">
        <v>68</v>
      </c>
      <c r="E191" t="s">
        <v>438</v>
      </c>
      <c r="F191" t="s">
        <v>841</v>
      </c>
      <c r="G191" t="s">
        <v>854</v>
      </c>
      <c r="L191">
        <v>132.03</v>
      </c>
      <c r="M191" t="s">
        <v>1026</v>
      </c>
      <c r="N191" t="s">
        <v>1027</v>
      </c>
      <c r="O191" t="s">
        <v>1026</v>
      </c>
      <c r="P191" t="s">
        <v>1028</v>
      </c>
      <c r="Q191" t="s">
        <v>1136</v>
      </c>
    </row>
    <row r="192" spans="1:18">
      <c r="A192" s="1">
        <f>HYPERLINK("https://lsnyc.legalserver.org/matter/dynamic-profile/view/1892529","19-1892529")</f>
        <v>0</v>
      </c>
      <c r="B192" t="s">
        <v>19</v>
      </c>
      <c r="C192" t="s">
        <v>68</v>
      </c>
      <c r="D192" t="s">
        <v>68</v>
      </c>
      <c r="E192" t="s">
        <v>437</v>
      </c>
      <c r="F192" t="s">
        <v>822</v>
      </c>
      <c r="G192" t="s">
        <v>860</v>
      </c>
      <c r="L192">
        <v>134.51</v>
      </c>
      <c r="M192" t="s">
        <v>1026</v>
      </c>
      <c r="N192" t="s">
        <v>1027</v>
      </c>
      <c r="O192" t="s">
        <v>1026</v>
      </c>
      <c r="P192" t="s">
        <v>1026</v>
      </c>
      <c r="Q192" t="s">
        <v>1129</v>
      </c>
      <c r="R192" t="s">
        <v>1144</v>
      </c>
    </row>
    <row r="193" spans="1:18">
      <c r="A193" s="1">
        <f>HYPERLINK("https://lsnyc.legalserver.org/matter/dynamic-profile/view/1891910","19-1891910")</f>
        <v>0</v>
      </c>
      <c r="B193" t="s">
        <v>19</v>
      </c>
      <c r="C193" t="s">
        <v>93</v>
      </c>
      <c r="D193" t="s">
        <v>68</v>
      </c>
      <c r="E193" t="s">
        <v>410</v>
      </c>
      <c r="F193" t="s">
        <v>822</v>
      </c>
      <c r="G193" t="s">
        <v>854</v>
      </c>
      <c r="L193">
        <v>174.86</v>
      </c>
      <c r="M193" t="s">
        <v>1026</v>
      </c>
      <c r="N193" t="s">
        <v>1027</v>
      </c>
      <c r="O193" t="s">
        <v>1026</v>
      </c>
      <c r="P193" t="s">
        <v>1026</v>
      </c>
      <c r="Q193" t="s">
        <v>1121</v>
      </c>
      <c r="R193" t="s">
        <v>1229</v>
      </c>
    </row>
    <row r="194" spans="1:18">
      <c r="A194" s="1">
        <f>HYPERLINK("https://lsnyc.legalserver.org/matter/dynamic-profile/view/1866890","18-1866890")</f>
        <v>0</v>
      </c>
      <c r="B194" t="s">
        <v>19</v>
      </c>
      <c r="C194" t="s">
        <v>55</v>
      </c>
      <c r="D194" t="s">
        <v>68</v>
      </c>
      <c r="E194" t="s">
        <v>439</v>
      </c>
      <c r="F194" t="s">
        <v>842</v>
      </c>
      <c r="G194" t="s">
        <v>854</v>
      </c>
      <c r="L194">
        <v>128.5</v>
      </c>
      <c r="M194" t="s">
        <v>1026</v>
      </c>
      <c r="N194" t="s">
        <v>1027</v>
      </c>
      <c r="O194" t="s">
        <v>1026</v>
      </c>
      <c r="P194" t="s">
        <v>1028</v>
      </c>
      <c r="Q194" t="s">
        <v>1137</v>
      </c>
    </row>
    <row r="195" spans="1:18">
      <c r="A195" s="1">
        <f>HYPERLINK("https://lsnyc.legalserver.org/matter/dynamic-profile/view/1890901","19-1890901")</f>
        <v>0</v>
      </c>
      <c r="B195" t="s">
        <v>19</v>
      </c>
      <c r="C195" t="s">
        <v>55</v>
      </c>
      <c r="D195" t="s">
        <v>68</v>
      </c>
      <c r="E195" t="s">
        <v>440</v>
      </c>
      <c r="F195" t="s">
        <v>843</v>
      </c>
      <c r="G195" t="s">
        <v>854</v>
      </c>
      <c r="L195">
        <v>189.24</v>
      </c>
      <c r="M195" t="s">
        <v>1026</v>
      </c>
      <c r="N195" t="s">
        <v>1027</v>
      </c>
      <c r="O195" t="s">
        <v>1026</v>
      </c>
      <c r="P195" t="s">
        <v>1028</v>
      </c>
      <c r="Q195" t="s">
        <v>1138</v>
      </c>
    </row>
    <row r="196" spans="1:18">
      <c r="A196" s="1">
        <f>HYPERLINK("https://lsnyc.legalserver.org/matter/dynamic-profile/view/1904596","19-1904596")</f>
        <v>0</v>
      </c>
      <c r="B196" t="s">
        <v>19</v>
      </c>
      <c r="C196" t="s">
        <v>68</v>
      </c>
      <c r="D196" t="s">
        <v>68</v>
      </c>
      <c r="E196" t="s">
        <v>441</v>
      </c>
      <c r="F196" t="s">
        <v>813</v>
      </c>
      <c r="G196" t="s">
        <v>871</v>
      </c>
      <c r="L196">
        <v>144.2</v>
      </c>
      <c r="M196" t="s">
        <v>1026</v>
      </c>
      <c r="N196" t="s">
        <v>1027</v>
      </c>
      <c r="O196" t="s">
        <v>1026</v>
      </c>
      <c r="P196" t="s">
        <v>1028</v>
      </c>
      <c r="Q196" t="s">
        <v>1044</v>
      </c>
    </row>
    <row r="197" spans="1:18">
      <c r="A197" s="1">
        <f>HYPERLINK("https://lsnyc.legalserver.org/matter/dynamic-profile/view/1893114","19-1893114")</f>
        <v>0</v>
      </c>
      <c r="B197" t="s">
        <v>19</v>
      </c>
      <c r="C197" t="s">
        <v>54</v>
      </c>
      <c r="D197" t="s">
        <v>96</v>
      </c>
      <c r="E197" t="s">
        <v>442</v>
      </c>
      <c r="F197" t="s">
        <v>813</v>
      </c>
      <c r="G197" t="s">
        <v>854</v>
      </c>
      <c r="L197">
        <v>192.15</v>
      </c>
      <c r="M197" t="s">
        <v>1026</v>
      </c>
      <c r="N197" t="s">
        <v>1027</v>
      </c>
      <c r="O197" t="s">
        <v>1026</v>
      </c>
      <c r="P197" t="s">
        <v>1028</v>
      </c>
      <c r="Q197" t="s">
        <v>1059</v>
      </c>
    </row>
    <row r="198" spans="1:18">
      <c r="A198" s="1">
        <f>HYPERLINK("https://lsnyc.legalserver.org/matter/dynamic-profile/view/1893825","19-1893825")</f>
        <v>0</v>
      </c>
      <c r="B198" t="s">
        <v>19</v>
      </c>
      <c r="C198" t="s">
        <v>96</v>
      </c>
      <c r="D198" t="s">
        <v>96</v>
      </c>
      <c r="E198" t="s">
        <v>443</v>
      </c>
      <c r="F198" t="s">
        <v>818</v>
      </c>
      <c r="G198" t="s">
        <v>854</v>
      </c>
      <c r="L198">
        <v>146.27</v>
      </c>
      <c r="M198" t="s">
        <v>1026</v>
      </c>
      <c r="N198" t="s">
        <v>1027</v>
      </c>
      <c r="O198" t="s">
        <v>1026</v>
      </c>
      <c r="P198" t="s">
        <v>1026</v>
      </c>
      <c r="Q198" t="s">
        <v>1070</v>
      </c>
      <c r="R198" t="s">
        <v>1175</v>
      </c>
    </row>
    <row r="199" spans="1:18">
      <c r="A199" s="1">
        <f>HYPERLINK("https://lsnyc.legalserver.org/matter/dynamic-profile/view/1893082","19-1893082")</f>
        <v>0</v>
      </c>
      <c r="B199" t="s">
        <v>19</v>
      </c>
      <c r="C199" t="s">
        <v>54</v>
      </c>
      <c r="D199" t="s">
        <v>96</v>
      </c>
      <c r="E199" t="s">
        <v>444</v>
      </c>
      <c r="F199" t="s">
        <v>813</v>
      </c>
      <c r="G199" t="s">
        <v>854</v>
      </c>
      <c r="L199">
        <v>159.67</v>
      </c>
      <c r="M199" t="s">
        <v>1026</v>
      </c>
      <c r="N199" t="s">
        <v>1027</v>
      </c>
      <c r="O199" t="s">
        <v>1026</v>
      </c>
      <c r="P199" t="s">
        <v>1026</v>
      </c>
      <c r="Q199" t="s">
        <v>1059</v>
      </c>
      <c r="R199" t="s">
        <v>1061</v>
      </c>
    </row>
    <row r="200" spans="1:18">
      <c r="A200" s="1">
        <f>HYPERLINK("https://lsnyc.legalserver.org/matter/dynamic-profile/view/1887448","19-1887448")</f>
        <v>0</v>
      </c>
      <c r="B200" t="s">
        <v>19</v>
      </c>
      <c r="C200" t="s">
        <v>60</v>
      </c>
      <c r="D200" t="s">
        <v>96</v>
      </c>
      <c r="E200" t="s">
        <v>445</v>
      </c>
      <c r="F200" t="s">
        <v>813</v>
      </c>
      <c r="G200" t="s">
        <v>906</v>
      </c>
      <c r="L200">
        <v>179.69</v>
      </c>
      <c r="M200" t="s">
        <v>1026</v>
      </c>
      <c r="N200" t="s">
        <v>1027</v>
      </c>
      <c r="O200" t="s">
        <v>1026</v>
      </c>
      <c r="P200" t="s">
        <v>1028</v>
      </c>
      <c r="Q200" t="s">
        <v>1139</v>
      </c>
    </row>
    <row r="201" spans="1:18">
      <c r="A201" s="1">
        <f>HYPERLINK("https://lsnyc.legalserver.org/matter/dynamic-profile/view/1887417","19-1887417")</f>
        <v>0</v>
      </c>
      <c r="B201" t="s">
        <v>19</v>
      </c>
      <c r="C201" t="s">
        <v>57</v>
      </c>
      <c r="D201" t="s">
        <v>209</v>
      </c>
      <c r="E201" t="s">
        <v>446</v>
      </c>
      <c r="F201" t="s">
        <v>813</v>
      </c>
      <c r="G201" t="s">
        <v>854</v>
      </c>
      <c r="L201">
        <v>184.89</v>
      </c>
      <c r="M201" t="s">
        <v>1026</v>
      </c>
      <c r="N201" t="s">
        <v>1027</v>
      </c>
      <c r="O201" t="s">
        <v>1026</v>
      </c>
      <c r="P201" t="s">
        <v>1026</v>
      </c>
      <c r="Q201" t="s">
        <v>1139</v>
      </c>
      <c r="R201" t="s">
        <v>1277</v>
      </c>
    </row>
    <row r="202" spans="1:18">
      <c r="A202" s="1">
        <f>HYPERLINK("https://lsnyc.legalserver.org/matter/dynamic-profile/view/1857884","18-1857884")</f>
        <v>0</v>
      </c>
      <c r="B202" t="s">
        <v>19</v>
      </c>
      <c r="C202" t="s">
        <v>55</v>
      </c>
      <c r="D202" t="s">
        <v>210</v>
      </c>
      <c r="E202" t="s">
        <v>447</v>
      </c>
      <c r="F202" t="s">
        <v>841</v>
      </c>
      <c r="G202" t="s">
        <v>854</v>
      </c>
      <c r="H202" t="s">
        <v>948</v>
      </c>
      <c r="I202" t="s">
        <v>977</v>
      </c>
      <c r="L202">
        <v>195.22</v>
      </c>
      <c r="M202" t="s">
        <v>1026</v>
      </c>
      <c r="N202" t="s">
        <v>1027</v>
      </c>
      <c r="O202" t="s">
        <v>1026</v>
      </c>
      <c r="P202" t="s">
        <v>1028</v>
      </c>
      <c r="Q202" t="s">
        <v>1140</v>
      </c>
    </row>
    <row r="203" spans="1:18">
      <c r="A203" s="1">
        <f>HYPERLINK("https://lsnyc.legalserver.org/matter/dynamic-profile/view/1900391","19-1900391")</f>
        <v>0</v>
      </c>
      <c r="B203" t="s">
        <v>19</v>
      </c>
      <c r="C203" t="s">
        <v>97</v>
      </c>
      <c r="D203" t="s">
        <v>211</v>
      </c>
      <c r="E203" t="s">
        <v>448</v>
      </c>
      <c r="F203" t="s">
        <v>842</v>
      </c>
      <c r="G203" t="s">
        <v>875</v>
      </c>
      <c r="L203">
        <v>165.7</v>
      </c>
      <c r="M203" t="s">
        <v>1026</v>
      </c>
      <c r="N203" t="s">
        <v>1027</v>
      </c>
      <c r="O203" t="s">
        <v>1026</v>
      </c>
      <c r="P203" t="s">
        <v>1028</v>
      </c>
      <c r="Q203" t="s">
        <v>1067</v>
      </c>
    </row>
    <row r="204" spans="1:18">
      <c r="A204" s="1">
        <f>HYPERLINK("https://lsnyc.legalserver.org/matter/dynamic-profile/view/1891275","19-1891275")</f>
        <v>0</v>
      </c>
      <c r="B204" t="s">
        <v>19</v>
      </c>
      <c r="C204" t="s">
        <v>98</v>
      </c>
      <c r="D204" t="s">
        <v>98</v>
      </c>
      <c r="E204" t="s">
        <v>449</v>
      </c>
      <c r="F204" t="s">
        <v>813</v>
      </c>
      <c r="G204" t="s">
        <v>876</v>
      </c>
      <c r="L204">
        <v>168.76</v>
      </c>
      <c r="M204" t="s">
        <v>1026</v>
      </c>
      <c r="N204" t="s">
        <v>1027</v>
      </c>
      <c r="O204" t="s">
        <v>1026</v>
      </c>
      <c r="P204" t="s">
        <v>1026</v>
      </c>
      <c r="Q204" t="s">
        <v>1078</v>
      </c>
      <c r="R204" t="s">
        <v>1078</v>
      </c>
    </row>
    <row r="205" spans="1:18">
      <c r="A205" s="1">
        <f>HYPERLINK("https://lsnyc.legalserver.org/matter/dynamic-profile/view/1871300","18-1871300")</f>
        <v>0</v>
      </c>
      <c r="B205" t="s">
        <v>19</v>
      </c>
      <c r="C205" t="s">
        <v>55</v>
      </c>
      <c r="D205" t="s">
        <v>212</v>
      </c>
      <c r="E205" t="s">
        <v>450</v>
      </c>
      <c r="F205" t="s">
        <v>844</v>
      </c>
      <c r="G205" t="s">
        <v>854</v>
      </c>
      <c r="L205">
        <v>160.63</v>
      </c>
      <c r="M205" t="s">
        <v>1026</v>
      </c>
      <c r="N205" t="s">
        <v>1027</v>
      </c>
      <c r="O205" t="s">
        <v>1026</v>
      </c>
      <c r="P205" t="s">
        <v>1028</v>
      </c>
      <c r="Q205" t="s">
        <v>1141</v>
      </c>
    </row>
    <row r="206" spans="1:18">
      <c r="A206" s="1">
        <f>HYPERLINK("https://lsnyc.legalserver.org/matter/dynamic-profile/view/1903888","19-1903888")</f>
        <v>0</v>
      </c>
      <c r="B206" t="s">
        <v>19</v>
      </c>
      <c r="C206" t="s">
        <v>64</v>
      </c>
      <c r="D206" t="s">
        <v>213</v>
      </c>
      <c r="E206" t="s">
        <v>451</v>
      </c>
      <c r="F206" t="s">
        <v>817</v>
      </c>
      <c r="G206" t="s">
        <v>854</v>
      </c>
      <c r="L206">
        <v>142.37</v>
      </c>
      <c r="M206" t="s">
        <v>1026</v>
      </c>
      <c r="N206" t="s">
        <v>1026</v>
      </c>
      <c r="O206" t="s">
        <v>1026</v>
      </c>
      <c r="P206" t="s">
        <v>1028</v>
      </c>
      <c r="Q206" t="s">
        <v>1133</v>
      </c>
    </row>
    <row r="207" spans="1:18">
      <c r="A207" s="1">
        <f>HYPERLINK("https://lsnyc.legalserver.org/matter/dynamic-profile/view/1887532","19-1887532")</f>
        <v>0</v>
      </c>
      <c r="B207" t="s">
        <v>19</v>
      </c>
      <c r="C207" t="s">
        <v>99</v>
      </c>
      <c r="D207" t="s">
        <v>99</v>
      </c>
      <c r="E207" t="s">
        <v>452</v>
      </c>
      <c r="F207" t="s">
        <v>818</v>
      </c>
      <c r="G207" t="s">
        <v>867</v>
      </c>
      <c r="L207">
        <v>194.93</v>
      </c>
      <c r="M207" t="s">
        <v>1026</v>
      </c>
      <c r="N207" t="s">
        <v>1027</v>
      </c>
      <c r="O207" t="s">
        <v>1026</v>
      </c>
      <c r="P207" t="s">
        <v>1026</v>
      </c>
      <c r="Q207" t="s">
        <v>1139</v>
      </c>
      <c r="R207" t="s">
        <v>1250</v>
      </c>
    </row>
    <row r="208" spans="1:18">
      <c r="A208" s="1">
        <f>HYPERLINK("https://lsnyc.legalserver.org/matter/dynamic-profile/view/1887519","19-1887519")</f>
        <v>0</v>
      </c>
      <c r="B208" t="s">
        <v>19</v>
      </c>
      <c r="C208" t="s">
        <v>99</v>
      </c>
      <c r="D208" t="s">
        <v>99</v>
      </c>
      <c r="E208" t="s">
        <v>453</v>
      </c>
      <c r="F208" t="s">
        <v>813</v>
      </c>
      <c r="G208" t="s">
        <v>884</v>
      </c>
      <c r="L208">
        <v>179.83</v>
      </c>
      <c r="M208" t="s">
        <v>1026</v>
      </c>
      <c r="N208" t="s">
        <v>1027</v>
      </c>
      <c r="O208" t="s">
        <v>1026</v>
      </c>
      <c r="P208" t="s">
        <v>1026</v>
      </c>
      <c r="Q208" t="s">
        <v>1139</v>
      </c>
      <c r="R208" t="s">
        <v>1149</v>
      </c>
    </row>
    <row r="209" spans="1:18">
      <c r="A209" s="1">
        <f>HYPERLINK("https://lsnyc.legalserver.org/matter/dynamic-profile/view/1860053","18-1860053")</f>
        <v>0</v>
      </c>
      <c r="B209" t="s">
        <v>19</v>
      </c>
      <c r="C209" t="s">
        <v>100</v>
      </c>
      <c r="D209" t="s">
        <v>101</v>
      </c>
      <c r="E209" t="s">
        <v>454</v>
      </c>
      <c r="F209" t="s">
        <v>817</v>
      </c>
      <c r="G209" t="s">
        <v>854</v>
      </c>
      <c r="L209">
        <v>147.78</v>
      </c>
      <c r="M209" t="s">
        <v>1026</v>
      </c>
      <c r="N209" t="s">
        <v>1027</v>
      </c>
      <c r="O209" t="s">
        <v>1026</v>
      </c>
      <c r="P209" t="s">
        <v>1028</v>
      </c>
      <c r="Q209" t="s">
        <v>1142</v>
      </c>
    </row>
    <row r="210" spans="1:18">
      <c r="A210" s="1">
        <f>HYPERLINK("https://lsnyc.legalserver.org/matter/dynamic-profile/view/1901468","19-1901468")</f>
        <v>0</v>
      </c>
      <c r="B210" t="s">
        <v>19</v>
      </c>
      <c r="C210" t="s">
        <v>101</v>
      </c>
      <c r="D210" t="s">
        <v>101</v>
      </c>
      <c r="E210" t="s">
        <v>455</v>
      </c>
      <c r="F210" t="s">
        <v>813</v>
      </c>
      <c r="G210" t="s">
        <v>854</v>
      </c>
      <c r="L210">
        <v>147.84</v>
      </c>
      <c r="M210" t="s">
        <v>1026</v>
      </c>
      <c r="N210" t="s">
        <v>1027</v>
      </c>
      <c r="O210" t="s">
        <v>1026</v>
      </c>
      <c r="P210" t="s">
        <v>1028</v>
      </c>
      <c r="Q210" t="s">
        <v>1050</v>
      </c>
    </row>
    <row r="211" spans="1:18">
      <c r="A211" s="1">
        <f>HYPERLINK("https://lsnyc.legalserver.org/matter/dynamic-profile/view/1893699","19-1893699")</f>
        <v>0</v>
      </c>
      <c r="B211" t="s">
        <v>19</v>
      </c>
      <c r="C211" t="s">
        <v>93</v>
      </c>
      <c r="D211" t="s">
        <v>214</v>
      </c>
      <c r="E211" t="s">
        <v>456</v>
      </c>
      <c r="F211" t="s">
        <v>816</v>
      </c>
      <c r="G211" t="s">
        <v>875</v>
      </c>
      <c r="L211">
        <v>166.53</v>
      </c>
      <c r="M211" t="s">
        <v>1026</v>
      </c>
      <c r="N211" t="s">
        <v>1027</v>
      </c>
      <c r="O211" t="s">
        <v>1026</v>
      </c>
      <c r="P211" t="s">
        <v>1026</v>
      </c>
      <c r="Q211" t="s">
        <v>1118</v>
      </c>
      <c r="R211" t="s">
        <v>1066</v>
      </c>
    </row>
    <row r="212" spans="1:18">
      <c r="A212" s="1">
        <f>HYPERLINK("https://lsnyc.legalserver.org/matter/dynamic-profile/view/1904196","19-1904196")</f>
        <v>0</v>
      </c>
      <c r="B212" t="s">
        <v>19</v>
      </c>
      <c r="C212" t="s">
        <v>54</v>
      </c>
      <c r="D212" t="s">
        <v>102</v>
      </c>
      <c r="E212" t="s">
        <v>457</v>
      </c>
      <c r="F212" t="s">
        <v>814</v>
      </c>
      <c r="G212" t="s">
        <v>884</v>
      </c>
      <c r="L212">
        <v>128.07</v>
      </c>
      <c r="M212" t="s">
        <v>1026</v>
      </c>
      <c r="N212" t="s">
        <v>1027</v>
      </c>
      <c r="O212" t="s">
        <v>1026</v>
      </c>
      <c r="P212" t="s">
        <v>1028</v>
      </c>
      <c r="Q212" t="s">
        <v>1114</v>
      </c>
    </row>
    <row r="213" spans="1:18">
      <c r="A213" s="1">
        <f>HYPERLINK("https://lsnyc.legalserver.org/matter/dynamic-profile/view/1903576","19-1903576")</f>
        <v>0</v>
      </c>
      <c r="B213" t="s">
        <v>19</v>
      </c>
      <c r="C213" t="s">
        <v>102</v>
      </c>
      <c r="D213" t="s">
        <v>102</v>
      </c>
      <c r="E213" t="s">
        <v>458</v>
      </c>
      <c r="F213" t="s">
        <v>814</v>
      </c>
      <c r="G213" t="s">
        <v>889</v>
      </c>
      <c r="L213">
        <v>192.15</v>
      </c>
      <c r="M213" t="s">
        <v>1026</v>
      </c>
      <c r="N213" t="s">
        <v>1027</v>
      </c>
      <c r="O213" t="s">
        <v>1026</v>
      </c>
      <c r="P213" t="s">
        <v>1028</v>
      </c>
      <c r="Q213" t="s">
        <v>1046</v>
      </c>
    </row>
    <row r="214" spans="1:18">
      <c r="A214" s="1">
        <f>HYPERLINK("https://lsnyc.legalserver.org/matter/dynamic-profile/view/1895833","19-1895833")</f>
        <v>0</v>
      </c>
      <c r="B214" t="s">
        <v>19</v>
      </c>
      <c r="C214" t="s">
        <v>87</v>
      </c>
      <c r="D214" t="s">
        <v>102</v>
      </c>
      <c r="E214" t="s">
        <v>459</v>
      </c>
      <c r="F214" t="s">
        <v>813</v>
      </c>
      <c r="G214" t="s">
        <v>856</v>
      </c>
      <c r="L214">
        <v>140.27</v>
      </c>
      <c r="M214" t="s">
        <v>1026</v>
      </c>
      <c r="N214" t="s">
        <v>1027</v>
      </c>
      <c r="O214" t="s">
        <v>1026</v>
      </c>
      <c r="P214" t="s">
        <v>1028</v>
      </c>
      <c r="Q214" t="s">
        <v>1113</v>
      </c>
    </row>
    <row r="215" spans="1:18">
      <c r="A215" s="1">
        <f>HYPERLINK("https://lsnyc.legalserver.org/matter/dynamic-profile/view/1889199","19-1889199")</f>
        <v>0</v>
      </c>
      <c r="B215" t="s">
        <v>19</v>
      </c>
      <c r="C215" t="s">
        <v>102</v>
      </c>
      <c r="D215" t="s">
        <v>102</v>
      </c>
      <c r="E215" t="s">
        <v>460</v>
      </c>
      <c r="F215" t="s">
        <v>813</v>
      </c>
      <c r="G215" t="s">
        <v>856</v>
      </c>
      <c r="H215" t="s">
        <v>952</v>
      </c>
      <c r="I215" t="s">
        <v>978</v>
      </c>
      <c r="L215">
        <v>134.51</v>
      </c>
      <c r="M215" t="s">
        <v>1026</v>
      </c>
      <c r="N215" t="s">
        <v>1027</v>
      </c>
      <c r="O215" t="s">
        <v>1026</v>
      </c>
      <c r="P215" t="s">
        <v>1026</v>
      </c>
      <c r="Q215" t="s">
        <v>1143</v>
      </c>
      <c r="R215" t="s">
        <v>1066</v>
      </c>
    </row>
    <row r="216" spans="1:18">
      <c r="A216" s="1">
        <f>HYPERLINK("https://lsnyc.legalserver.org/matter/dynamic-profile/view/1894820","19-1894820")</f>
        <v>0</v>
      </c>
      <c r="B216" t="s">
        <v>19</v>
      </c>
      <c r="C216" t="s">
        <v>102</v>
      </c>
      <c r="D216" t="s">
        <v>102</v>
      </c>
      <c r="E216" t="s">
        <v>461</v>
      </c>
      <c r="F216" t="s">
        <v>813</v>
      </c>
      <c r="G216" t="s">
        <v>854</v>
      </c>
      <c r="H216" t="s">
        <v>953</v>
      </c>
      <c r="L216">
        <v>163.73</v>
      </c>
      <c r="M216" t="s">
        <v>1026</v>
      </c>
      <c r="N216" t="s">
        <v>1027</v>
      </c>
      <c r="O216" t="s">
        <v>1026</v>
      </c>
      <c r="P216" t="s">
        <v>1026</v>
      </c>
      <c r="Q216" t="s">
        <v>1093</v>
      </c>
      <c r="R216" t="s">
        <v>1105</v>
      </c>
    </row>
    <row r="217" spans="1:18">
      <c r="A217" s="1">
        <f>HYPERLINK("https://lsnyc.legalserver.org/matter/dynamic-profile/view/1888960","19-1888960")</f>
        <v>0</v>
      </c>
      <c r="B217" t="s">
        <v>19</v>
      </c>
      <c r="C217" t="s">
        <v>102</v>
      </c>
      <c r="D217" t="s">
        <v>102</v>
      </c>
      <c r="E217" t="s">
        <v>462</v>
      </c>
      <c r="F217" t="s">
        <v>814</v>
      </c>
      <c r="G217" t="s">
        <v>854</v>
      </c>
      <c r="L217">
        <v>164.09</v>
      </c>
      <c r="M217" t="s">
        <v>1026</v>
      </c>
      <c r="N217" t="s">
        <v>1027</v>
      </c>
      <c r="O217" t="s">
        <v>1026</v>
      </c>
      <c r="P217" t="s">
        <v>1026</v>
      </c>
      <c r="Q217" t="s">
        <v>1124</v>
      </c>
      <c r="R217" t="s">
        <v>1054</v>
      </c>
    </row>
    <row r="218" spans="1:18">
      <c r="A218" s="1">
        <f>HYPERLINK("https://lsnyc.legalserver.org/matter/dynamic-profile/view/1902505","19-1902505")</f>
        <v>0</v>
      </c>
      <c r="B218" t="s">
        <v>19</v>
      </c>
      <c r="C218" t="s">
        <v>103</v>
      </c>
      <c r="D218" t="s">
        <v>103</v>
      </c>
      <c r="E218" t="s">
        <v>463</v>
      </c>
      <c r="F218" t="s">
        <v>845</v>
      </c>
      <c r="G218" t="s">
        <v>879</v>
      </c>
      <c r="L218">
        <v>170.31</v>
      </c>
      <c r="M218" t="s">
        <v>1026</v>
      </c>
      <c r="N218" t="s">
        <v>1027</v>
      </c>
      <c r="O218" t="s">
        <v>1026</v>
      </c>
      <c r="P218" t="s">
        <v>1026</v>
      </c>
      <c r="Q218" t="s">
        <v>1144</v>
      </c>
      <c r="R218" t="s">
        <v>1144</v>
      </c>
    </row>
    <row r="219" spans="1:18">
      <c r="A219" s="1">
        <f>HYPERLINK("https://lsnyc.legalserver.org/matter/dynamic-profile/view/1879108","18-1879108")</f>
        <v>0</v>
      </c>
      <c r="B219" t="s">
        <v>19</v>
      </c>
      <c r="C219" t="s">
        <v>103</v>
      </c>
      <c r="D219" t="s">
        <v>103</v>
      </c>
      <c r="E219" t="s">
        <v>464</v>
      </c>
      <c r="F219" t="s">
        <v>826</v>
      </c>
      <c r="G219" t="s">
        <v>854</v>
      </c>
      <c r="L219">
        <v>163.01</v>
      </c>
      <c r="M219" t="s">
        <v>1026</v>
      </c>
      <c r="N219" t="s">
        <v>1027</v>
      </c>
      <c r="O219" t="s">
        <v>1026</v>
      </c>
      <c r="P219" t="s">
        <v>1028</v>
      </c>
      <c r="Q219" t="s">
        <v>1145</v>
      </c>
    </row>
    <row r="220" spans="1:18">
      <c r="A220" s="1">
        <f>HYPERLINK("https://lsnyc.legalserver.org/matter/dynamic-profile/view/1890133","19-1890133")</f>
        <v>0</v>
      </c>
      <c r="B220" t="s">
        <v>19</v>
      </c>
      <c r="C220" t="s">
        <v>103</v>
      </c>
      <c r="D220" t="s">
        <v>103</v>
      </c>
      <c r="E220" t="s">
        <v>465</v>
      </c>
      <c r="F220" t="s">
        <v>826</v>
      </c>
      <c r="G220" t="s">
        <v>854</v>
      </c>
      <c r="L220">
        <v>189.24</v>
      </c>
      <c r="M220" t="s">
        <v>1026</v>
      </c>
      <c r="N220" t="s">
        <v>1027</v>
      </c>
      <c r="O220" t="s">
        <v>1026</v>
      </c>
      <c r="P220" t="s">
        <v>1026</v>
      </c>
      <c r="Q220" t="s">
        <v>1146</v>
      </c>
      <c r="R220" t="s">
        <v>1229</v>
      </c>
    </row>
    <row r="221" spans="1:18">
      <c r="A221" s="1">
        <f>HYPERLINK("https://lsnyc.legalserver.org/matter/dynamic-profile/view/1891369","19-1891369")</f>
        <v>0</v>
      </c>
      <c r="B221" t="s">
        <v>19</v>
      </c>
      <c r="C221" t="s">
        <v>103</v>
      </c>
      <c r="D221" t="s">
        <v>103</v>
      </c>
      <c r="E221" t="s">
        <v>466</v>
      </c>
      <c r="F221" t="s">
        <v>826</v>
      </c>
      <c r="G221" t="s">
        <v>854</v>
      </c>
      <c r="L221">
        <v>173.59</v>
      </c>
      <c r="M221" t="s">
        <v>1026</v>
      </c>
      <c r="N221" t="s">
        <v>1027</v>
      </c>
      <c r="O221" t="s">
        <v>1026</v>
      </c>
      <c r="P221" t="s">
        <v>1026</v>
      </c>
      <c r="Q221" t="s">
        <v>1147</v>
      </c>
      <c r="R221" t="s">
        <v>1147</v>
      </c>
    </row>
    <row r="222" spans="1:18">
      <c r="A222" s="1">
        <f>HYPERLINK("https://lsnyc.legalserver.org/matter/dynamic-profile/view/1896441","19-1896441")</f>
        <v>0</v>
      </c>
      <c r="B222" t="s">
        <v>19</v>
      </c>
      <c r="C222" t="s">
        <v>59</v>
      </c>
      <c r="D222" t="s">
        <v>88</v>
      </c>
      <c r="E222" t="s">
        <v>431</v>
      </c>
      <c r="F222" t="s">
        <v>813</v>
      </c>
      <c r="G222" t="s">
        <v>905</v>
      </c>
      <c r="L222">
        <v>145.48</v>
      </c>
      <c r="M222" t="s">
        <v>1026</v>
      </c>
      <c r="N222" t="s">
        <v>1027</v>
      </c>
      <c r="O222" t="s">
        <v>1026</v>
      </c>
      <c r="P222" t="s">
        <v>1028</v>
      </c>
      <c r="Q222" t="s">
        <v>1096</v>
      </c>
    </row>
    <row r="223" spans="1:18">
      <c r="A223" s="1">
        <f>HYPERLINK("https://lsnyc.legalserver.org/matter/dynamic-profile/view/1886687","18-1886687")</f>
        <v>0</v>
      </c>
      <c r="B223" t="s">
        <v>19</v>
      </c>
      <c r="C223" t="s">
        <v>97</v>
      </c>
      <c r="D223" t="s">
        <v>97</v>
      </c>
      <c r="E223" t="s">
        <v>467</v>
      </c>
      <c r="F223" t="s">
        <v>822</v>
      </c>
      <c r="G223" t="s">
        <v>854</v>
      </c>
      <c r="L223">
        <v>177.76</v>
      </c>
      <c r="M223" t="s">
        <v>1026</v>
      </c>
      <c r="N223" t="s">
        <v>1027</v>
      </c>
      <c r="O223" t="s">
        <v>1026</v>
      </c>
      <c r="P223" t="s">
        <v>1028</v>
      </c>
      <c r="Q223" t="s">
        <v>1112</v>
      </c>
    </row>
    <row r="224" spans="1:18">
      <c r="A224" s="1">
        <f>HYPERLINK("https://lsnyc.legalserver.org/matter/dynamic-profile/view/1860333","18-1860333")</f>
        <v>0</v>
      </c>
      <c r="B224" t="s">
        <v>19</v>
      </c>
      <c r="C224" t="s">
        <v>97</v>
      </c>
      <c r="D224" t="s">
        <v>97</v>
      </c>
      <c r="E224" t="s">
        <v>468</v>
      </c>
      <c r="F224" t="s">
        <v>841</v>
      </c>
      <c r="G224" t="s">
        <v>854</v>
      </c>
      <c r="L224">
        <v>145.69</v>
      </c>
      <c r="M224" t="s">
        <v>1026</v>
      </c>
      <c r="N224" t="s">
        <v>1027</v>
      </c>
      <c r="O224" t="s">
        <v>1026</v>
      </c>
      <c r="P224" t="s">
        <v>1028</v>
      </c>
      <c r="Q224" t="s">
        <v>1148</v>
      </c>
    </row>
    <row r="225" spans="1:18">
      <c r="A225" s="1">
        <f>HYPERLINK("https://lsnyc.legalserver.org/matter/dynamic-profile/view/1890847","19-1890847")</f>
        <v>0</v>
      </c>
      <c r="B225" t="s">
        <v>19</v>
      </c>
      <c r="C225" t="s">
        <v>97</v>
      </c>
      <c r="D225" t="s">
        <v>97</v>
      </c>
      <c r="E225" t="s">
        <v>469</v>
      </c>
      <c r="F225" t="s">
        <v>843</v>
      </c>
      <c r="G225" t="s">
        <v>880</v>
      </c>
      <c r="L225">
        <v>141.93</v>
      </c>
      <c r="M225" t="s">
        <v>1026</v>
      </c>
      <c r="N225" t="s">
        <v>1026</v>
      </c>
      <c r="O225" t="s">
        <v>1026</v>
      </c>
      <c r="P225" t="s">
        <v>1026</v>
      </c>
      <c r="Q225" t="s">
        <v>1138</v>
      </c>
      <c r="R225" t="s">
        <v>1126</v>
      </c>
    </row>
    <row r="226" spans="1:18">
      <c r="A226" s="1">
        <f>HYPERLINK("https://lsnyc.legalserver.org/matter/dynamic-profile/view/1889612","19-1889612")</f>
        <v>0</v>
      </c>
      <c r="B226" t="s">
        <v>19</v>
      </c>
      <c r="C226" t="s">
        <v>104</v>
      </c>
      <c r="D226" t="s">
        <v>104</v>
      </c>
      <c r="E226" t="s">
        <v>470</v>
      </c>
      <c r="F226" t="s">
        <v>813</v>
      </c>
      <c r="G226" t="s">
        <v>854</v>
      </c>
      <c r="H226" t="s">
        <v>953</v>
      </c>
      <c r="L226">
        <v>130.1</v>
      </c>
      <c r="M226" t="s">
        <v>1026</v>
      </c>
      <c r="N226" t="s">
        <v>1027</v>
      </c>
      <c r="O226" t="s">
        <v>1026</v>
      </c>
      <c r="P226" t="s">
        <v>1028</v>
      </c>
      <c r="Q226" t="s">
        <v>1149</v>
      </c>
    </row>
    <row r="227" spans="1:18">
      <c r="A227" s="1">
        <f>HYPERLINK("https://lsnyc.legalserver.org/matter/dynamic-profile/view/1892495","19-1892495")</f>
        <v>0</v>
      </c>
      <c r="B227" t="s">
        <v>19</v>
      </c>
      <c r="C227" t="s">
        <v>53</v>
      </c>
      <c r="D227" t="s">
        <v>215</v>
      </c>
      <c r="E227" t="s">
        <v>471</v>
      </c>
      <c r="F227" t="s">
        <v>813</v>
      </c>
      <c r="G227" t="s">
        <v>901</v>
      </c>
      <c r="L227">
        <v>166.9</v>
      </c>
      <c r="M227" t="s">
        <v>1026</v>
      </c>
      <c r="N227" t="s">
        <v>1027</v>
      </c>
      <c r="O227" t="s">
        <v>1026</v>
      </c>
      <c r="P227" t="s">
        <v>1028</v>
      </c>
      <c r="Q227" t="s">
        <v>1129</v>
      </c>
    </row>
    <row r="228" spans="1:18">
      <c r="A228" s="1">
        <f>HYPERLINK("https://lsnyc.legalserver.org/matter/dynamic-profile/view/1895303","19-1895303")</f>
        <v>0</v>
      </c>
      <c r="B228" t="s">
        <v>19</v>
      </c>
      <c r="C228" t="s">
        <v>53</v>
      </c>
      <c r="D228" t="s">
        <v>215</v>
      </c>
      <c r="E228" t="s">
        <v>472</v>
      </c>
      <c r="F228" t="s">
        <v>840</v>
      </c>
      <c r="G228" t="s">
        <v>907</v>
      </c>
      <c r="H228" t="s">
        <v>948</v>
      </c>
      <c r="I228" t="s">
        <v>979</v>
      </c>
      <c r="L228">
        <v>186.06</v>
      </c>
      <c r="M228" t="s">
        <v>1026</v>
      </c>
      <c r="N228" t="s">
        <v>1027</v>
      </c>
      <c r="O228" t="s">
        <v>1026</v>
      </c>
      <c r="P228" t="s">
        <v>1028</v>
      </c>
      <c r="Q228" t="s">
        <v>1060</v>
      </c>
    </row>
    <row r="229" spans="1:18">
      <c r="A229" s="1">
        <f>HYPERLINK("https://lsnyc.legalserver.org/matter/dynamic-profile/view/1903988","19-1903988")</f>
        <v>0</v>
      </c>
      <c r="B229" t="s">
        <v>19</v>
      </c>
      <c r="C229" t="s">
        <v>87</v>
      </c>
      <c r="D229" t="s">
        <v>87</v>
      </c>
      <c r="E229" t="s">
        <v>473</v>
      </c>
      <c r="F229" t="s">
        <v>814</v>
      </c>
      <c r="G229" t="s">
        <v>901</v>
      </c>
      <c r="L229">
        <v>131.85</v>
      </c>
      <c r="M229" t="s">
        <v>1026</v>
      </c>
      <c r="N229" t="s">
        <v>1028</v>
      </c>
      <c r="O229" t="s">
        <v>1026</v>
      </c>
      <c r="P229" t="s">
        <v>1028</v>
      </c>
      <c r="Q229" t="s">
        <v>1133</v>
      </c>
    </row>
    <row r="230" spans="1:18">
      <c r="A230" s="1">
        <f>HYPERLINK("https://lsnyc.legalserver.org/matter/dynamic-profile/view/1903990","19-1903990")</f>
        <v>0</v>
      </c>
      <c r="B230" t="s">
        <v>19</v>
      </c>
      <c r="C230" t="s">
        <v>87</v>
      </c>
      <c r="D230" t="s">
        <v>87</v>
      </c>
      <c r="E230" t="s">
        <v>473</v>
      </c>
      <c r="F230" t="s">
        <v>814</v>
      </c>
      <c r="G230" t="s">
        <v>901</v>
      </c>
      <c r="L230">
        <v>131.85</v>
      </c>
      <c r="M230" t="s">
        <v>1026</v>
      </c>
      <c r="N230" t="s">
        <v>1028</v>
      </c>
      <c r="O230" t="s">
        <v>1026</v>
      </c>
      <c r="P230" t="s">
        <v>1028</v>
      </c>
      <c r="Q230" t="s">
        <v>1054</v>
      </c>
    </row>
    <row r="231" spans="1:18">
      <c r="A231" s="1">
        <f>HYPERLINK("https://lsnyc.legalserver.org/matter/dynamic-profile/view/1903993","19-1903993")</f>
        <v>0</v>
      </c>
      <c r="B231" t="s">
        <v>19</v>
      </c>
      <c r="C231" t="s">
        <v>87</v>
      </c>
      <c r="D231" t="s">
        <v>87</v>
      </c>
      <c r="E231" t="s">
        <v>473</v>
      </c>
      <c r="F231" t="s">
        <v>846</v>
      </c>
      <c r="G231" t="s">
        <v>901</v>
      </c>
      <c r="L231">
        <v>131.85</v>
      </c>
      <c r="M231" t="s">
        <v>1026</v>
      </c>
      <c r="N231" t="s">
        <v>1028</v>
      </c>
      <c r="O231" t="s">
        <v>1026</v>
      </c>
      <c r="P231" t="s">
        <v>1028</v>
      </c>
      <c r="Q231" t="s">
        <v>1054</v>
      </c>
    </row>
    <row r="232" spans="1:18">
      <c r="A232" s="1">
        <f>HYPERLINK("https://lsnyc.legalserver.org/matter/dynamic-profile/view/1900263","19-1900263")</f>
        <v>0</v>
      </c>
      <c r="B232" t="s">
        <v>19</v>
      </c>
      <c r="C232" t="s">
        <v>87</v>
      </c>
      <c r="D232" t="s">
        <v>87</v>
      </c>
      <c r="E232" t="s">
        <v>474</v>
      </c>
      <c r="F232" t="s">
        <v>825</v>
      </c>
      <c r="G232" t="s">
        <v>867</v>
      </c>
      <c r="L232">
        <v>142.96</v>
      </c>
      <c r="M232" t="s">
        <v>1026</v>
      </c>
      <c r="N232" t="s">
        <v>1027</v>
      </c>
      <c r="O232" t="s">
        <v>1026</v>
      </c>
      <c r="P232" t="s">
        <v>1028</v>
      </c>
      <c r="Q232" t="s">
        <v>1150</v>
      </c>
    </row>
    <row r="233" spans="1:18">
      <c r="A233" s="1">
        <f>HYPERLINK("https://lsnyc.legalserver.org/matter/dynamic-profile/view/1896644","19-1896644")</f>
        <v>0</v>
      </c>
      <c r="B233" t="s">
        <v>19</v>
      </c>
      <c r="C233" t="s">
        <v>87</v>
      </c>
      <c r="D233" t="s">
        <v>87</v>
      </c>
      <c r="E233" t="s">
        <v>475</v>
      </c>
      <c r="F233" t="s">
        <v>846</v>
      </c>
      <c r="G233" t="s">
        <v>856</v>
      </c>
      <c r="L233">
        <v>182.55</v>
      </c>
      <c r="M233" t="s">
        <v>1026</v>
      </c>
      <c r="N233" t="s">
        <v>1027</v>
      </c>
      <c r="O233" t="s">
        <v>1026</v>
      </c>
      <c r="P233" t="s">
        <v>1028</v>
      </c>
      <c r="Q233" t="s">
        <v>1135</v>
      </c>
    </row>
    <row r="234" spans="1:18">
      <c r="A234" s="1">
        <f>HYPERLINK("https://lsnyc.legalserver.org/matter/dynamic-profile/view/1902157","19-1902157")</f>
        <v>0</v>
      </c>
      <c r="B234" t="s">
        <v>19</v>
      </c>
      <c r="C234" t="s">
        <v>87</v>
      </c>
      <c r="D234" t="s">
        <v>87</v>
      </c>
      <c r="E234" t="s">
        <v>476</v>
      </c>
      <c r="F234" t="s">
        <v>825</v>
      </c>
      <c r="G234" t="s">
        <v>856</v>
      </c>
      <c r="L234">
        <v>134.83</v>
      </c>
      <c r="M234" t="s">
        <v>1026</v>
      </c>
      <c r="N234" t="s">
        <v>1027</v>
      </c>
      <c r="O234" t="s">
        <v>1026</v>
      </c>
      <c r="P234" t="s">
        <v>1028</v>
      </c>
      <c r="Q234" t="s">
        <v>1072</v>
      </c>
    </row>
    <row r="235" spans="1:18">
      <c r="A235" s="1">
        <f>HYPERLINK("https://lsnyc.legalserver.org/matter/dynamic-profile/view/1903985","19-1903985")</f>
        <v>0</v>
      </c>
      <c r="B235" t="s">
        <v>19</v>
      </c>
      <c r="C235" t="s">
        <v>87</v>
      </c>
      <c r="D235" t="s">
        <v>87</v>
      </c>
      <c r="E235" t="s">
        <v>473</v>
      </c>
      <c r="F235" t="s">
        <v>813</v>
      </c>
      <c r="G235" t="s">
        <v>901</v>
      </c>
      <c r="L235">
        <v>131.85</v>
      </c>
      <c r="M235" t="s">
        <v>1026</v>
      </c>
      <c r="N235" t="s">
        <v>1027</v>
      </c>
      <c r="O235" t="s">
        <v>1026</v>
      </c>
      <c r="P235" t="s">
        <v>1028</v>
      </c>
      <c r="Q235" t="s">
        <v>1133</v>
      </c>
    </row>
    <row r="236" spans="1:18">
      <c r="A236" s="1">
        <f>HYPERLINK("https://lsnyc.legalserver.org/matter/dynamic-profile/view/1888988","19-1888988")</f>
        <v>0</v>
      </c>
      <c r="B236" t="s">
        <v>19</v>
      </c>
      <c r="C236" t="s">
        <v>105</v>
      </c>
      <c r="D236" t="s">
        <v>105</v>
      </c>
      <c r="E236" t="s">
        <v>477</v>
      </c>
      <c r="F236" t="s">
        <v>847</v>
      </c>
      <c r="G236" t="s">
        <v>854</v>
      </c>
      <c r="L236">
        <v>147.84</v>
      </c>
      <c r="M236" t="s">
        <v>1026</v>
      </c>
      <c r="N236" t="s">
        <v>1027</v>
      </c>
      <c r="O236" t="s">
        <v>1026</v>
      </c>
      <c r="P236" t="s">
        <v>1028</v>
      </c>
      <c r="Q236" t="s">
        <v>1124</v>
      </c>
    </row>
    <row r="237" spans="1:18">
      <c r="A237" s="1">
        <f>HYPERLINK("https://lsnyc.legalserver.org/matter/dynamic-profile/view/1894998","19-1894998")</f>
        <v>0</v>
      </c>
      <c r="B237" t="s">
        <v>19</v>
      </c>
      <c r="C237" t="s">
        <v>64</v>
      </c>
      <c r="D237" t="s">
        <v>105</v>
      </c>
      <c r="E237" t="s">
        <v>478</v>
      </c>
      <c r="F237" t="s">
        <v>817</v>
      </c>
      <c r="G237" t="s">
        <v>901</v>
      </c>
      <c r="L237">
        <v>153.79</v>
      </c>
      <c r="M237" t="s">
        <v>1026</v>
      </c>
      <c r="N237" t="s">
        <v>1027</v>
      </c>
      <c r="O237" t="s">
        <v>1026</v>
      </c>
      <c r="P237" t="s">
        <v>1028</v>
      </c>
      <c r="Q237" t="s">
        <v>1151</v>
      </c>
    </row>
    <row r="238" spans="1:18">
      <c r="A238" s="1">
        <f>HYPERLINK("https://lsnyc.legalserver.org/matter/dynamic-profile/view/1901698","19-1901698")</f>
        <v>0</v>
      </c>
      <c r="B238" t="s">
        <v>20</v>
      </c>
      <c r="C238" t="s">
        <v>106</v>
      </c>
      <c r="D238" t="s">
        <v>106</v>
      </c>
      <c r="E238" t="s">
        <v>479</v>
      </c>
      <c r="F238" t="s">
        <v>817</v>
      </c>
      <c r="G238" t="s">
        <v>854</v>
      </c>
      <c r="L238">
        <v>141.36</v>
      </c>
      <c r="M238" t="s">
        <v>1026</v>
      </c>
      <c r="N238" t="s">
        <v>1027</v>
      </c>
      <c r="O238" t="s">
        <v>1026</v>
      </c>
      <c r="P238" t="s">
        <v>1028</v>
      </c>
      <c r="Q238" t="s">
        <v>1048</v>
      </c>
    </row>
    <row r="239" spans="1:18">
      <c r="A239" s="1">
        <f>HYPERLINK("https://lsnyc.legalserver.org/matter/dynamic-profile/view/1882258","18-1882258")</f>
        <v>0</v>
      </c>
      <c r="B239" t="s">
        <v>20</v>
      </c>
      <c r="C239" t="s">
        <v>107</v>
      </c>
      <c r="D239" t="s">
        <v>106</v>
      </c>
      <c r="E239" t="s">
        <v>480</v>
      </c>
      <c r="F239" t="s">
        <v>817</v>
      </c>
      <c r="G239" t="s">
        <v>854</v>
      </c>
      <c r="L239">
        <v>157.96</v>
      </c>
      <c r="M239" t="s">
        <v>1026</v>
      </c>
      <c r="N239" t="s">
        <v>1027</v>
      </c>
      <c r="O239" t="s">
        <v>1026</v>
      </c>
      <c r="P239" t="s">
        <v>1028</v>
      </c>
      <c r="Q239" t="s">
        <v>1152</v>
      </c>
    </row>
    <row r="240" spans="1:18">
      <c r="A240" s="1">
        <f>HYPERLINK("https://lsnyc.legalserver.org/matter/dynamic-profile/view/1903182","19-1903182")</f>
        <v>0</v>
      </c>
      <c r="B240" t="s">
        <v>20</v>
      </c>
      <c r="C240" t="s">
        <v>108</v>
      </c>
      <c r="D240" t="s">
        <v>150</v>
      </c>
      <c r="E240" t="s">
        <v>481</v>
      </c>
      <c r="F240" t="s">
        <v>817</v>
      </c>
      <c r="G240" t="s">
        <v>854</v>
      </c>
      <c r="L240">
        <v>184.51</v>
      </c>
      <c r="M240" t="s">
        <v>1026</v>
      </c>
      <c r="N240" t="s">
        <v>1028</v>
      </c>
      <c r="O240" t="s">
        <v>1026</v>
      </c>
      <c r="P240" t="s">
        <v>1028</v>
      </c>
      <c r="Q240" t="s">
        <v>1153</v>
      </c>
    </row>
    <row r="241" spans="1:18">
      <c r="A241" s="1">
        <f>HYPERLINK("https://lsnyc.legalserver.org/matter/dynamic-profile/view/1903181","19-1903181")</f>
        <v>0</v>
      </c>
      <c r="B241" t="s">
        <v>20</v>
      </c>
      <c r="C241" t="s">
        <v>108</v>
      </c>
      <c r="D241" t="s">
        <v>150</v>
      </c>
      <c r="E241" t="s">
        <v>481</v>
      </c>
      <c r="F241" t="s">
        <v>817</v>
      </c>
      <c r="G241" t="s">
        <v>854</v>
      </c>
      <c r="L241">
        <v>184.51</v>
      </c>
      <c r="M241" t="s">
        <v>1026</v>
      </c>
      <c r="N241" t="s">
        <v>1028</v>
      </c>
      <c r="O241" t="s">
        <v>1026</v>
      </c>
      <c r="P241" t="s">
        <v>1028</v>
      </c>
      <c r="Q241" t="s">
        <v>1153</v>
      </c>
    </row>
    <row r="242" spans="1:18">
      <c r="A242" s="1">
        <f>HYPERLINK("https://lsnyc.legalserver.org/matter/dynamic-profile/view/1902122","19-1902122")</f>
        <v>0</v>
      </c>
      <c r="B242" t="s">
        <v>20</v>
      </c>
      <c r="C242" t="s">
        <v>81</v>
      </c>
      <c r="D242" t="s">
        <v>150</v>
      </c>
      <c r="E242" t="s">
        <v>482</v>
      </c>
      <c r="F242" t="s">
        <v>817</v>
      </c>
      <c r="G242" t="s">
        <v>879</v>
      </c>
      <c r="L242">
        <v>140.54</v>
      </c>
      <c r="M242" t="s">
        <v>1026</v>
      </c>
      <c r="N242" t="s">
        <v>1027</v>
      </c>
      <c r="O242" t="s">
        <v>1026</v>
      </c>
      <c r="P242" t="s">
        <v>1028</v>
      </c>
      <c r="Q242" t="s">
        <v>1154</v>
      </c>
    </row>
    <row r="243" spans="1:18">
      <c r="A243" s="1">
        <f>HYPERLINK("https://lsnyc.legalserver.org/matter/dynamic-profile/view/1899423","19-1899423")</f>
        <v>0</v>
      </c>
      <c r="B243" t="s">
        <v>20</v>
      </c>
      <c r="C243" t="s">
        <v>81</v>
      </c>
      <c r="D243" t="s">
        <v>150</v>
      </c>
      <c r="E243" t="s">
        <v>483</v>
      </c>
      <c r="F243" t="s">
        <v>817</v>
      </c>
      <c r="G243" t="s">
        <v>862</v>
      </c>
      <c r="H243" t="s">
        <v>948</v>
      </c>
      <c r="I243" t="s">
        <v>948</v>
      </c>
      <c r="L243">
        <v>184.63</v>
      </c>
      <c r="M243" t="s">
        <v>1026</v>
      </c>
      <c r="N243" t="s">
        <v>1027</v>
      </c>
      <c r="O243" t="s">
        <v>1026</v>
      </c>
      <c r="P243" t="s">
        <v>1028</v>
      </c>
      <c r="Q243" t="s">
        <v>1053</v>
      </c>
    </row>
    <row r="244" spans="1:18">
      <c r="A244" s="1">
        <f>HYPERLINK("https://lsnyc.legalserver.org/matter/dynamic-profile/view/1899945","19-1899945")</f>
        <v>0</v>
      </c>
      <c r="B244" t="s">
        <v>20</v>
      </c>
      <c r="C244" t="s">
        <v>81</v>
      </c>
      <c r="D244" t="s">
        <v>150</v>
      </c>
      <c r="E244" t="s">
        <v>484</v>
      </c>
      <c r="F244" t="s">
        <v>817</v>
      </c>
      <c r="G244" t="s">
        <v>854</v>
      </c>
      <c r="L244">
        <v>186.41</v>
      </c>
      <c r="M244" t="s">
        <v>1026</v>
      </c>
      <c r="N244" t="s">
        <v>1027</v>
      </c>
      <c r="O244" t="s">
        <v>1026</v>
      </c>
      <c r="P244" t="s">
        <v>1028</v>
      </c>
      <c r="Q244" t="s">
        <v>1029</v>
      </c>
    </row>
    <row r="245" spans="1:18">
      <c r="A245" s="1">
        <f>HYPERLINK("https://lsnyc.legalserver.org/matter/dynamic-profile/view/1902585","19-1902585")</f>
        <v>0</v>
      </c>
      <c r="B245" t="s">
        <v>20</v>
      </c>
      <c r="C245" t="s">
        <v>81</v>
      </c>
      <c r="D245" t="s">
        <v>150</v>
      </c>
      <c r="E245" t="s">
        <v>485</v>
      </c>
      <c r="F245" t="s">
        <v>817</v>
      </c>
      <c r="G245" t="s">
        <v>908</v>
      </c>
      <c r="L245">
        <v>167.87</v>
      </c>
      <c r="M245" t="s">
        <v>1026</v>
      </c>
      <c r="N245" t="s">
        <v>1027</v>
      </c>
      <c r="O245" t="s">
        <v>1026</v>
      </c>
      <c r="P245" t="s">
        <v>1028</v>
      </c>
      <c r="Q245" t="s">
        <v>1131</v>
      </c>
    </row>
    <row r="246" spans="1:18">
      <c r="A246" s="1">
        <f>HYPERLINK("https://lsnyc.legalserver.org/matter/dynamic-profile/view/0826134","17-0826134")</f>
        <v>0</v>
      </c>
      <c r="B246" t="s">
        <v>20</v>
      </c>
      <c r="C246" t="s">
        <v>109</v>
      </c>
      <c r="D246" t="s">
        <v>150</v>
      </c>
      <c r="E246" t="s">
        <v>482</v>
      </c>
      <c r="F246" t="s">
        <v>817</v>
      </c>
      <c r="G246" t="s">
        <v>901</v>
      </c>
      <c r="L246">
        <v>134.96</v>
      </c>
      <c r="M246" t="s">
        <v>1026</v>
      </c>
      <c r="N246" t="s">
        <v>1027</v>
      </c>
      <c r="O246" t="s">
        <v>1026</v>
      </c>
      <c r="P246" t="s">
        <v>1028</v>
      </c>
      <c r="Q246" t="s">
        <v>1155</v>
      </c>
    </row>
    <row r="247" spans="1:18">
      <c r="A247" s="1">
        <f>HYPERLINK("https://lsnyc.legalserver.org/matter/dynamic-profile/view/1889047","19-1889047")</f>
        <v>0</v>
      </c>
      <c r="B247" t="s">
        <v>20</v>
      </c>
      <c r="C247" t="s">
        <v>110</v>
      </c>
      <c r="D247" t="s">
        <v>110</v>
      </c>
      <c r="E247" t="s">
        <v>486</v>
      </c>
      <c r="F247" t="s">
        <v>843</v>
      </c>
      <c r="G247" t="s">
        <v>854</v>
      </c>
      <c r="H247" t="s">
        <v>948</v>
      </c>
      <c r="I247" t="s">
        <v>980</v>
      </c>
      <c r="L247">
        <v>194.17</v>
      </c>
      <c r="M247" t="s">
        <v>1026</v>
      </c>
      <c r="N247" t="s">
        <v>1027</v>
      </c>
      <c r="O247" t="s">
        <v>1026</v>
      </c>
      <c r="P247" t="s">
        <v>1028</v>
      </c>
      <c r="Q247" t="s">
        <v>1156</v>
      </c>
    </row>
    <row r="248" spans="1:18">
      <c r="A248" s="1">
        <f>HYPERLINK("https://lsnyc.legalserver.org/matter/dynamic-profile/view/1904319","19-1904319")</f>
        <v>0</v>
      </c>
      <c r="B248" t="s">
        <v>20</v>
      </c>
      <c r="C248" t="s">
        <v>111</v>
      </c>
      <c r="D248" t="s">
        <v>216</v>
      </c>
      <c r="E248" t="s">
        <v>421</v>
      </c>
      <c r="F248" t="s">
        <v>840</v>
      </c>
      <c r="G248" t="s">
        <v>909</v>
      </c>
      <c r="L248">
        <v>199.74</v>
      </c>
      <c r="M248" t="s">
        <v>1026</v>
      </c>
      <c r="N248" t="s">
        <v>1027</v>
      </c>
      <c r="O248" t="s">
        <v>1026</v>
      </c>
      <c r="P248" t="s">
        <v>1028</v>
      </c>
      <c r="Q248" t="s">
        <v>1157</v>
      </c>
    </row>
    <row r="249" spans="1:18">
      <c r="A249" s="1">
        <f>HYPERLINK("https://lsnyc.legalserver.org/matter/dynamic-profile/view/1883502","18-1883502")</f>
        <v>0</v>
      </c>
      <c r="B249" t="s">
        <v>20</v>
      </c>
      <c r="C249" t="s">
        <v>112</v>
      </c>
      <c r="D249" t="s">
        <v>217</v>
      </c>
      <c r="E249" t="s">
        <v>487</v>
      </c>
      <c r="F249" t="s">
        <v>840</v>
      </c>
      <c r="G249" t="s">
        <v>854</v>
      </c>
      <c r="L249">
        <v>145.6</v>
      </c>
      <c r="M249" t="s">
        <v>1026</v>
      </c>
      <c r="N249" t="s">
        <v>1027</v>
      </c>
      <c r="O249" t="s">
        <v>1026</v>
      </c>
      <c r="P249" t="s">
        <v>1026</v>
      </c>
      <c r="Q249" t="s">
        <v>1158</v>
      </c>
      <c r="R249" t="s">
        <v>1133</v>
      </c>
    </row>
    <row r="250" spans="1:18">
      <c r="A250" s="1">
        <f>HYPERLINK("https://lsnyc.legalserver.org/matter/dynamic-profile/view/1870485","18-1870485")</f>
        <v>0</v>
      </c>
      <c r="B250" t="s">
        <v>20</v>
      </c>
      <c r="C250" t="s">
        <v>112</v>
      </c>
      <c r="D250" t="s">
        <v>217</v>
      </c>
      <c r="E250" t="s">
        <v>488</v>
      </c>
      <c r="F250" t="s">
        <v>840</v>
      </c>
      <c r="G250" t="s">
        <v>854</v>
      </c>
      <c r="L250">
        <v>145.81</v>
      </c>
      <c r="M250" t="s">
        <v>1026</v>
      </c>
      <c r="N250" t="s">
        <v>1027</v>
      </c>
      <c r="O250" t="s">
        <v>1026</v>
      </c>
      <c r="P250" t="s">
        <v>1028</v>
      </c>
      <c r="Q250" t="s">
        <v>1159</v>
      </c>
    </row>
    <row r="251" spans="1:18">
      <c r="A251" s="1">
        <f>HYPERLINK("https://lsnyc.legalserver.org/matter/dynamic-profile/view/1867702","18-1867702")</f>
        <v>0</v>
      </c>
      <c r="B251" t="s">
        <v>20</v>
      </c>
      <c r="C251" t="s">
        <v>112</v>
      </c>
      <c r="D251" t="s">
        <v>217</v>
      </c>
      <c r="E251" t="s">
        <v>489</v>
      </c>
      <c r="F251" t="s">
        <v>840</v>
      </c>
      <c r="G251" t="s">
        <v>887</v>
      </c>
      <c r="L251">
        <v>131.23</v>
      </c>
      <c r="M251" t="s">
        <v>1026</v>
      </c>
      <c r="N251" t="s">
        <v>1026</v>
      </c>
      <c r="O251" t="s">
        <v>1026</v>
      </c>
      <c r="P251" t="s">
        <v>1026</v>
      </c>
      <c r="Q251" t="s">
        <v>1133</v>
      </c>
      <c r="R251" t="s">
        <v>1133</v>
      </c>
    </row>
    <row r="252" spans="1:18">
      <c r="A252" s="1">
        <f>HYPERLINK("https://lsnyc.legalserver.org/matter/dynamic-profile/view/1904458","19-1904458")</f>
        <v>0</v>
      </c>
      <c r="B252" t="s">
        <v>20</v>
      </c>
      <c r="C252" t="s">
        <v>111</v>
      </c>
      <c r="D252" t="s">
        <v>112</v>
      </c>
      <c r="E252" t="s">
        <v>490</v>
      </c>
      <c r="F252" t="s">
        <v>840</v>
      </c>
      <c r="G252" t="s">
        <v>910</v>
      </c>
      <c r="L252">
        <v>141.91</v>
      </c>
      <c r="M252" t="s">
        <v>1026</v>
      </c>
      <c r="N252" t="s">
        <v>1027</v>
      </c>
      <c r="O252" t="s">
        <v>1026</v>
      </c>
      <c r="P252" t="s">
        <v>1028</v>
      </c>
      <c r="Q252" t="s">
        <v>1038</v>
      </c>
    </row>
    <row r="253" spans="1:18">
      <c r="A253" s="1">
        <f>HYPERLINK("https://lsnyc.legalserver.org/matter/dynamic-profile/view/1903285","19-1903285")</f>
        <v>0</v>
      </c>
      <c r="B253" t="s">
        <v>20</v>
      </c>
      <c r="C253" t="s">
        <v>108</v>
      </c>
      <c r="D253" t="s">
        <v>108</v>
      </c>
      <c r="E253" t="s">
        <v>491</v>
      </c>
      <c r="F253" t="s">
        <v>817</v>
      </c>
      <c r="G253" t="s">
        <v>854</v>
      </c>
      <c r="H253" t="s">
        <v>948</v>
      </c>
      <c r="I253" t="s">
        <v>981</v>
      </c>
      <c r="L253">
        <v>186.41</v>
      </c>
      <c r="M253" t="s">
        <v>1026</v>
      </c>
      <c r="N253" t="s">
        <v>1028</v>
      </c>
      <c r="O253" t="s">
        <v>1026</v>
      </c>
      <c r="P253" t="s">
        <v>1028</v>
      </c>
      <c r="Q253" t="s">
        <v>1105</v>
      </c>
    </row>
    <row r="254" spans="1:18">
      <c r="A254" s="1">
        <f>HYPERLINK("https://lsnyc.legalserver.org/matter/dynamic-profile/view/1897545","19-1897545")</f>
        <v>0</v>
      </c>
      <c r="B254" t="s">
        <v>20</v>
      </c>
      <c r="C254" t="s">
        <v>81</v>
      </c>
      <c r="D254" t="s">
        <v>108</v>
      </c>
      <c r="E254" t="s">
        <v>492</v>
      </c>
      <c r="F254" t="s">
        <v>817</v>
      </c>
      <c r="G254" t="s">
        <v>854</v>
      </c>
      <c r="L254">
        <v>141.93</v>
      </c>
      <c r="M254" t="s">
        <v>1026</v>
      </c>
      <c r="N254" t="s">
        <v>1027</v>
      </c>
      <c r="O254" t="s">
        <v>1026</v>
      </c>
      <c r="P254" t="s">
        <v>1028</v>
      </c>
      <c r="Q254" t="s">
        <v>1160</v>
      </c>
    </row>
    <row r="255" spans="1:18">
      <c r="A255" s="1">
        <f>HYPERLINK("https://lsnyc.legalserver.org/matter/dynamic-profile/view/1892163","19-1892163")</f>
        <v>0</v>
      </c>
      <c r="B255" t="s">
        <v>20</v>
      </c>
      <c r="C255" t="s">
        <v>106</v>
      </c>
      <c r="D255" t="s">
        <v>108</v>
      </c>
      <c r="E255" t="s">
        <v>493</v>
      </c>
      <c r="F255" t="s">
        <v>817</v>
      </c>
      <c r="G255" t="s">
        <v>854</v>
      </c>
      <c r="L255">
        <v>192.15</v>
      </c>
      <c r="M255" t="s">
        <v>1026</v>
      </c>
      <c r="N255" t="s">
        <v>1027</v>
      </c>
      <c r="O255" t="s">
        <v>1026</v>
      </c>
      <c r="P255" t="s">
        <v>1028</v>
      </c>
      <c r="Q255" t="s">
        <v>1161</v>
      </c>
    </row>
    <row r="256" spans="1:18">
      <c r="A256" s="1">
        <f>HYPERLINK("https://lsnyc.legalserver.org/matter/dynamic-profile/view/1899940","19-1899940")</f>
        <v>0</v>
      </c>
      <c r="B256" t="s">
        <v>20</v>
      </c>
      <c r="C256" t="s">
        <v>81</v>
      </c>
      <c r="D256" t="s">
        <v>108</v>
      </c>
      <c r="E256" t="s">
        <v>491</v>
      </c>
      <c r="F256" t="s">
        <v>817</v>
      </c>
      <c r="G256" t="s">
        <v>854</v>
      </c>
      <c r="L256">
        <v>186.41</v>
      </c>
      <c r="M256" t="s">
        <v>1026</v>
      </c>
      <c r="N256" t="s">
        <v>1027</v>
      </c>
      <c r="O256" t="s">
        <v>1026</v>
      </c>
      <c r="P256" t="s">
        <v>1028</v>
      </c>
      <c r="Q256" t="s">
        <v>1029</v>
      </c>
    </row>
    <row r="257" spans="1:18">
      <c r="A257" s="1">
        <f>HYPERLINK("https://lsnyc.legalserver.org/matter/dynamic-profile/view/1886763","18-1886763")</f>
        <v>0</v>
      </c>
      <c r="B257" t="s">
        <v>20</v>
      </c>
      <c r="C257" t="s">
        <v>113</v>
      </c>
      <c r="D257" t="s">
        <v>108</v>
      </c>
      <c r="E257" t="s">
        <v>494</v>
      </c>
      <c r="F257" t="s">
        <v>817</v>
      </c>
      <c r="G257" t="s">
        <v>881</v>
      </c>
      <c r="L257">
        <v>191.37</v>
      </c>
      <c r="M257" t="s">
        <v>1026</v>
      </c>
      <c r="N257" t="s">
        <v>1027</v>
      </c>
      <c r="O257" t="s">
        <v>1026</v>
      </c>
      <c r="P257" t="s">
        <v>1028</v>
      </c>
      <c r="Q257" t="s">
        <v>1162</v>
      </c>
    </row>
    <row r="258" spans="1:18">
      <c r="A258" s="1">
        <f>HYPERLINK("https://lsnyc.legalserver.org/matter/dynamic-profile/view/1869041","18-1869041")</f>
        <v>0</v>
      </c>
      <c r="B258" t="s">
        <v>20</v>
      </c>
      <c r="C258" t="s">
        <v>114</v>
      </c>
      <c r="D258" t="s">
        <v>108</v>
      </c>
      <c r="E258" t="s">
        <v>495</v>
      </c>
      <c r="F258" t="s">
        <v>817</v>
      </c>
      <c r="G258" t="s">
        <v>854</v>
      </c>
      <c r="L258">
        <v>174.97</v>
      </c>
      <c r="M258" t="s">
        <v>1026</v>
      </c>
      <c r="N258" t="s">
        <v>1027</v>
      </c>
      <c r="O258" t="s">
        <v>1026</v>
      </c>
      <c r="P258" t="s">
        <v>1028</v>
      </c>
      <c r="Q258" t="s">
        <v>1163</v>
      </c>
    </row>
    <row r="259" spans="1:18">
      <c r="A259" s="1">
        <f>HYPERLINK("https://lsnyc.legalserver.org/matter/dynamic-profile/view/1903205","19-1903205")</f>
        <v>0</v>
      </c>
      <c r="B259" t="s">
        <v>20</v>
      </c>
      <c r="C259" t="s">
        <v>108</v>
      </c>
      <c r="D259" t="s">
        <v>108</v>
      </c>
      <c r="E259" t="s">
        <v>491</v>
      </c>
      <c r="F259" t="s">
        <v>833</v>
      </c>
      <c r="G259" t="s">
        <v>854</v>
      </c>
      <c r="H259" t="s">
        <v>948</v>
      </c>
      <c r="I259" t="s">
        <v>981</v>
      </c>
      <c r="L259">
        <v>186.41</v>
      </c>
      <c r="M259" t="s">
        <v>1026</v>
      </c>
      <c r="N259" t="s">
        <v>1027</v>
      </c>
      <c r="O259" t="s">
        <v>1026</v>
      </c>
      <c r="P259" t="s">
        <v>1028</v>
      </c>
      <c r="Q259" t="s">
        <v>1105</v>
      </c>
    </row>
    <row r="260" spans="1:18">
      <c r="A260" s="1">
        <f>HYPERLINK("https://lsnyc.legalserver.org/matter/dynamic-profile/view/1902348","19-1902348")</f>
        <v>0</v>
      </c>
      <c r="B260" t="s">
        <v>20</v>
      </c>
      <c r="C260" t="s">
        <v>81</v>
      </c>
      <c r="D260" t="s">
        <v>108</v>
      </c>
      <c r="E260" t="s">
        <v>496</v>
      </c>
      <c r="F260" t="s">
        <v>817</v>
      </c>
      <c r="G260" t="s">
        <v>911</v>
      </c>
      <c r="L260">
        <v>171.17</v>
      </c>
      <c r="M260" t="s">
        <v>1026</v>
      </c>
      <c r="N260" t="s">
        <v>1027</v>
      </c>
      <c r="O260" t="s">
        <v>1026</v>
      </c>
      <c r="P260" t="s">
        <v>1028</v>
      </c>
      <c r="Q260" t="s">
        <v>1039</v>
      </c>
    </row>
    <row r="261" spans="1:18">
      <c r="A261" s="1">
        <f>HYPERLINK("https://lsnyc.legalserver.org/matter/dynamic-profile/view/1879840","18-1879840")</f>
        <v>0</v>
      </c>
      <c r="B261" t="s">
        <v>20</v>
      </c>
      <c r="C261" t="s">
        <v>106</v>
      </c>
      <c r="D261" t="s">
        <v>108</v>
      </c>
      <c r="E261" t="s">
        <v>497</v>
      </c>
      <c r="F261" t="s">
        <v>817</v>
      </c>
      <c r="G261" t="s">
        <v>854</v>
      </c>
      <c r="L261">
        <v>131.8</v>
      </c>
      <c r="M261" t="s">
        <v>1026</v>
      </c>
      <c r="N261" t="s">
        <v>1027</v>
      </c>
      <c r="O261" t="s">
        <v>1026</v>
      </c>
      <c r="P261" t="s">
        <v>1028</v>
      </c>
      <c r="Q261" t="s">
        <v>1164</v>
      </c>
    </row>
    <row r="262" spans="1:18">
      <c r="A262" s="1">
        <f>HYPERLINK("https://lsnyc.legalserver.org/matter/dynamic-profile/view/1899236","19-1899236")</f>
        <v>0</v>
      </c>
      <c r="B262" t="s">
        <v>20</v>
      </c>
      <c r="C262" t="s">
        <v>81</v>
      </c>
      <c r="D262" t="s">
        <v>108</v>
      </c>
      <c r="E262" t="s">
        <v>498</v>
      </c>
      <c r="F262" t="s">
        <v>817</v>
      </c>
      <c r="G262" t="s">
        <v>870</v>
      </c>
      <c r="L262">
        <v>175.22</v>
      </c>
      <c r="M262" t="s">
        <v>1026</v>
      </c>
      <c r="N262" t="s">
        <v>1027</v>
      </c>
      <c r="O262" t="s">
        <v>1026</v>
      </c>
      <c r="P262" t="s">
        <v>1028</v>
      </c>
      <c r="Q262" t="s">
        <v>1032</v>
      </c>
    </row>
    <row r="263" spans="1:18">
      <c r="A263" s="1">
        <f>HYPERLINK("https://lsnyc.legalserver.org/matter/dynamic-profile/view/1899229","19-1899229")</f>
        <v>0</v>
      </c>
      <c r="B263" t="s">
        <v>20</v>
      </c>
      <c r="C263" t="s">
        <v>81</v>
      </c>
      <c r="D263" t="s">
        <v>108</v>
      </c>
      <c r="E263" t="s">
        <v>499</v>
      </c>
      <c r="F263" t="s">
        <v>817</v>
      </c>
      <c r="G263" t="s">
        <v>874</v>
      </c>
      <c r="L263">
        <v>175.22</v>
      </c>
      <c r="M263" t="s">
        <v>1026</v>
      </c>
      <c r="N263" t="s">
        <v>1027</v>
      </c>
      <c r="O263" t="s">
        <v>1026</v>
      </c>
      <c r="P263" t="s">
        <v>1028</v>
      </c>
      <c r="Q263" t="s">
        <v>1032</v>
      </c>
    </row>
    <row r="264" spans="1:18">
      <c r="A264" s="1">
        <f>HYPERLINK("https://lsnyc.legalserver.org/matter/dynamic-profile/view/1853922","17-1853922")</f>
        <v>0</v>
      </c>
      <c r="B264" t="s">
        <v>20</v>
      </c>
      <c r="C264" t="s">
        <v>81</v>
      </c>
      <c r="D264" t="s">
        <v>108</v>
      </c>
      <c r="E264" t="s">
        <v>500</v>
      </c>
      <c r="F264" t="s">
        <v>817</v>
      </c>
      <c r="G264" t="s">
        <v>854</v>
      </c>
      <c r="L264">
        <v>147.78</v>
      </c>
      <c r="M264" t="s">
        <v>1026</v>
      </c>
      <c r="N264" t="s">
        <v>1027</v>
      </c>
      <c r="O264" t="s">
        <v>1026</v>
      </c>
      <c r="P264" t="s">
        <v>1026</v>
      </c>
      <c r="Q264" t="s">
        <v>1165</v>
      </c>
      <c r="R264" t="s">
        <v>1082</v>
      </c>
    </row>
    <row r="265" spans="1:18">
      <c r="A265" s="1">
        <f>HYPERLINK("https://lsnyc.legalserver.org/matter/dynamic-profile/view/1899212","19-1899212")</f>
        <v>0</v>
      </c>
      <c r="B265" t="s">
        <v>20</v>
      </c>
      <c r="C265" t="s">
        <v>81</v>
      </c>
      <c r="D265" t="s">
        <v>108</v>
      </c>
      <c r="E265" t="s">
        <v>499</v>
      </c>
      <c r="F265" t="s">
        <v>817</v>
      </c>
      <c r="G265" t="s">
        <v>874</v>
      </c>
      <c r="L265">
        <v>175.22</v>
      </c>
      <c r="M265" t="s">
        <v>1026</v>
      </c>
      <c r="N265" t="s">
        <v>1027</v>
      </c>
      <c r="O265" t="s">
        <v>1026</v>
      </c>
      <c r="P265" t="s">
        <v>1028</v>
      </c>
      <c r="Q265" t="s">
        <v>1032</v>
      </c>
    </row>
    <row r="266" spans="1:18">
      <c r="A266" s="1">
        <f>HYPERLINK("https://lsnyc.legalserver.org/matter/dynamic-profile/view/1899205","19-1899205")</f>
        <v>0</v>
      </c>
      <c r="B266" t="s">
        <v>20</v>
      </c>
      <c r="C266" t="s">
        <v>81</v>
      </c>
      <c r="D266" t="s">
        <v>108</v>
      </c>
      <c r="E266" t="s">
        <v>498</v>
      </c>
      <c r="F266" t="s">
        <v>817</v>
      </c>
      <c r="G266" t="s">
        <v>874</v>
      </c>
      <c r="L266">
        <v>175.22</v>
      </c>
      <c r="M266" t="s">
        <v>1026</v>
      </c>
      <c r="N266" t="s">
        <v>1027</v>
      </c>
      <c r="O266" t="s">
        <v>1026</v>
      </c>
      <c r="P266" t="s">
        <v>1028</v>
      </c>
      <c r="Q266" t="s">
        <v>1032</v>
      </c>
    </row>
    <row r="267" spans="1:18">
      <c r="A267" s="1">
        <f>HYPERLINK("https://lsnyc.legalserver.org/matter/dynamic-profile/view/1897288","19-1897288")</f>
        <v>0</v>
      </c>
      <c r="B267" t="s">
        <v>20</v>
      </c>
      <c r="C267" t="s">
        <v>115</v>
      </c>
      <c r="D267" t="s">
        <v>108</v>
      </c>
      <c r="E267" t="s">
        <v>501</v>
      </c>
      <c r="F267" t="s">
        <v>817</v>
      </c>
      <c r="G267" t="s">
        <v>911</v>
      </c>
      <c r="L267">
        <v>171.17</v>
      </c>
      <c r="M267" t="s">
        <v>1026</v>
      </c>
      <c r="N267" t="s">
        <v>1027</v>
      </c>
      <c r="O267" t="s">
        <v>1026</v>
      </c>
      <c r="P267" t="s">
        <v>1028</v>
      </c>
      <c r="Q267" t="s">
        <v>1049</v>
      </c>
    </row>
    <row r="268" spans="1:18">
      <c r="A268" s="1">
        <f>HYPERLINK("https://lsnyc.legalserver.org/matter/dynamic-profile/view/1902104","19-1902104")</f>
        <v>0</v>
      </c>
      <c r="B268" t="s">
        <v>20</v>
      </c>
      <c r="C268" t="s">
        <v>106</v>
      </c>
      <c r="D268" t="s">
        <v>108</v>
      </c>
      <c r="E268" t="s">
        <v>481</v>
      </c>
      <c r="F268" t="s">
        <v>817</v>
      </c>
      <c r="G268" t="s">
        <v>854</v>
      </c>
      <c r="L268">
        <v>184.51</v>
      </c>
      <c r="M268" t="s">
        <v>1026</v>
      </c>
      <c r="N268" t="s">
        <v>1027</v>
      </c>
      <c r="O268" t="s">
        <v>1026</v>
      </c>
      <c r="P268" t="s">
        <v>1028</v>
      </c>
      <c r="Q268" t="s">
        <v>1055</v>
      </c>
    </row>
    <row r="269" spans="1:18">
      <c r="A269" s="1">
        <f>HYPERLINK("https://lsnyc.legalserver.org/matter/dynamic-profile/view/1899197","19-1899197")</f>
        <v>0</v>
      </c>
      <c r="B269" t="s">
        <v>20</v>
      </c>
      <c r="C269" t="s">
        <v>81</v>
      </c>
      <c r="D269" t="s">
        <v>108</v>
      </c>
      <c r="E269" t="s">
        <v>502</v>
      </c>
      <c r="F269" t="s">
        <v>817</v>
      </c>
      <c r="G269" t="s">
        <v>874</v>
      </c>
      <c r="L269">
        <v>175.22</v>
      </c>
      <c r="M269" t="s">
        <v>1026</v>
      </c>
      <c r="N269" t="s">
        <v>1027</v>
      </c>
      <c r="O269" t="s">
        <v>1026</v>
      </c>
      <c r="P269" t="s">
        <v>1028</v>
      </c>
      <c r="Q269" t="s">
        <v>1032</v>
      </c>
    </row>
    <row r="270" spans="1:18">
      <c r="A270" s="1">
        <f>HYPERLINK("https://lsnyc.legalserver.org/matter/dynamic-profile/view/1897548","19-1897548")</f>
        <v>0</v>
      </c>
      <c r="B270" t="s">
        <v>20</v>
      </c>
      <c r="C270" t="s">
        <v>81</v>
      </c>
      <c r="D270" t="s">
        <v>108</v>
      </c>
      <c r="E270" t="s">
        <v>492</v>
      </c>
      <c r="F270" t="s">
        <v>817</v>
      </c>
      <c r="G270" t="s">
        <v>854</v>
      </c>
      <c r="L270">
        <v>141.93</v>
      </c>
      <c r="M270" t="s">
        <v>1026</v>
      </c>
      <c r="N270" t="s">
        <v>1027</v>
      </c>
      <c r="O270" t="s">
        <v>1026</v>
      </c>
      <c r="P270" t="s">
        <v>1028</v>
      </c>
      <c r="Q270" t="s">
        <v>1160</v>
      </c>
    </row>
    <row r="271" spans="1:18">
      <c r="A271" s="1">
        <f>HYPERLINK("https://lsnyc.legalserver.org/matter/dynamic-profile/view/1863372","18-1863372")</f>
        <v>0</v>
      </c>
      <c r="B271" t="s">
        <v>20</v>
      </c>
      <c r="C271" t="s">
        <v>108</v>
      </c>
      <c r="D271" t="s">
        <v>108</v>
      </c>
      <c r="E271" t="s">
        <v>503</v>
      </c>
      <c r="F271" t="s">
        <v>817</v>
      </c>
      <c r="G271" t="s">
        <v>854</v>
      </c>
      <c r="J271" t="s">
        <v>1024</v>
      </c>
      <c r="L271">
        <v>126.37</v>
      </c>
      <c r="M271" t="s">
        <v>1026</v>
      </c>
      <c r="N271" t="s">
        <v>1027</v>
      </c>
      <c r="O271" t="s">
        <v>1027</v>
      </c>
      <c r="P271" t="s">
        <v>1028</v>
      </c>
      <c r="Q271" t="s">
        <v>1166</v>
      </c>
    </row>
    <row r="272" spans="1:18">
      <c r="A272" s="1">
        <f>HYPERLINK("https://lsnyc.legalserver.org/matter/dynamic-profile/view/1899076","19-1899076")</f>
        <v>0</v>
      </c>
      <c r="B272" t="s">
        <v>20</v>
      </c>
      <c r="C272" t="s">
        <v>81</v>
      </c>
      <c r="D272" t="s">
        <v>108</v>
      </c>
      <c r="E272" t="s">
        <v>495</v>
      </c>
      <c r="F272" t="s">
        <v>817</v>
      </c>
      <c r="G272" t="s">
        <v>854</v>
      </c>
      <c r="L272">
        <v>170.31</v>
      </c>
      <c r="M272" t="s">
        <v>1026</v>
      </c>
      <c r="N272" t="s">
        <v>1027</v>
      </c>
      <c r="O272" t="s">
        <v>1026</v>
      </c>
      <c r="P272" t="s">
        <v>1028</v>
      </c>
      <c r="Q272" t="s">
        <v>1057</v>
      </c>
    </row>
    <row r="273" spans="1:18">
      <c r="A273" s="1">
        <f>HYPERLINK("https://lsnyc.legalserver.org/matter/dynamic-profile/view/1902124","19-1902124")</f>
        <v>0</v>
      </c>
      <c r="B273" t="s">
        <v>20</v>
      </c>
      <c r="C273" t="s">
        <v>81</v>
      </c>
      <c r="D273" t="s">
        <v>108</v>
      </c>
      <c r="E273" t="s">
        <v>494</v>
      </c>
      <c r="F273" t="s">
        <v>817</v>
      </c>
      <c r="G273" t="s">
        <v>881</v>
      </c>
      <c r="L273">
        <v>186.28</v>
      </c>
      <c r="M273" t="s">
        <v>1026</v>
      </c>
      <c r="N273" t="s">
        <v>1027</v>
      </c>
      <c r="O273" t="s">
        <v>1026</v>
      </c>
      <c r="P273" t="s">
        <v>1028</v>
      </c>
      <c r="Q273" t="s">
        <v>1154</v>
      </c>
    </row>
    <row r="274" spans="1:18">
      <c r="A274" s="1">
        <f>HYPERLINK("https://lsnyc.legalserver.org/matter/dynamic-profile/view/0827203","17-0827203")</f>
        <v>0</v>
      </c>
      <c r="B274" t="s">
        <v>20</v>
      </c>
      <c r="C274" t="s">
        <v>116</v>
      </c>
      <c r="D274" t="s">
        <v>108</v>
      </c>
      <c r="E274" t="s">
        <v>504</v>
      </c>
      <c r="F274" t="s">
        <v>817</v>
      </c>
      <c r="G274" t="s">
        <v>854</v>
      </c>
      <c r="L274">
        <v>126.48</v>
      </c>
      <c r="M274" t="s">
        <v>1026</v>
      </c>
      <c r="N274" t="s">
        <v>1027</v>
      </c>
      <c r="O274" t="s">
        <v>1026</v>
      </c>
      <c r="P274" t="s">
        <v>1028</v>
      </c>
      <c r="Q274" t="s">
        <v>1167</v>
      </c>
    </row>
    <row r="275" spans="1:18">
      <c r="A275" s="1">
        <f>HYPERLINK("https://lsnyc.legalserver.org/matter/dynamic-profile/view/1862395","18-1862395")</f>
        <v>0</v>
      </c>
      <c r="B275" t="s">
        <v>20</v>
      </c>
      <c r="C275" t="s">
        <v>106</v>
      </c>
      <c r="D275" t="s">
        <v>108</v>
      </c>
      <c r="E275" t="s">
        <v>505</v>
      </c>
      <c r="F275" t="s">
        <v>817</v>
      </c>
      <c r="G275" t="s">
        <v>854</v>
      </c>
      <c r="L275">
        <v>194.43</v>
      </c>
      <c r="M275" t="s">
        <v>1026</v>
      </c>
      <c r="N275" t="s">
        <v>1027</v>
      </c>
      <c r="O275" t="s">
        <v>1026</v>
      </c>
      <c r="P275" t="s">
        <v>1028</v>
      </c>
      <c r="Q275" t="s">
        <v>1168</v>
      </c>
    </row>
    <row r="276" spans="1:18">
      <c r="A276" s="1">
        <f>HYPERLINK("https://lsnyc.legalserver.org/matter/dynamic-profile/view/1898241","19-1898241")</f>
        <v>0</v>
      </c>
      <c r="B276" t="s">
        <v>21</v>
      </c>
      <c r="C276" t="s">
        <v>117</v>
      </c>
      <c r="D276" t="s">
        <v>218</v>
      </c>
      <c r="E276" t="s">
        <v>506</v>
      </c>
      <c r="F276" t="s">
        <v>813</v>
      </c>
      <c r="G276" t="s">
        <v>854</v>
      </c>
      <c r="L276">
        <v>173.86</v>
      </c>
      <c r="M276" t="s">
        <v>1026</v>
      </c>
      <c r="N276" t="s">
        <v>1027</v>
      </c>
      <c r="O276" t="s">
        <v>1026</v>
      </c>
      <c r="P276" t="s">
        <v>1028</v>
      </c>
      <c r="Q276" t="s">
        <v>1089</v>
      </c>
    </row>
    <row r="277" spans="1:18">
      <c r="A277" s="1">
        <f>HYPERLINK("https://lsnyc.legalserver.org/matter/dynamic-profile/view/1899380","19-1899380")</f>
        <v>0</v>
      </c>
      <c r="B277" t="s">
        <v>21</v>
      </c>
      <c r="C277" t="s">
        <v>118</v>
      </c>
      <c r="D277" t="s">
        <v>219</v>
      </c>
      <c r="E277" t="s">
        <v>507</v>
      </c>
      <c r="F277" t="s">
        <v>817</v>
      </c>
      <c r="G277" t="s">
        <v>879</v>
      </c>
      <c r="L277">
        <v>129.39</v>
      </c>
      <c r="M277" t="s">
        <v>1026</v>
      </c>
      <c r="N277" t="s">
        <v>1027</v>
      </c>
      <c r="O277" t="s">
        <v>1026</v>
      </c>
      <c r="P277" t="s">
        <v>1028</v>
      </c>
      <c r="Q277" t="s">
        <v>1169</v>
      </c>
    </row>
    <row r="278" spans="1:18">
      <c r="A278" s="1">
        <f>HYPERLINK("https://lsnyc.legalserver.org/matter/dynamic-profile/view/1903011","19-1903011")</f>
        <v>0</v>
      </c>
      <c r="B278" t="s">
        <v>21</v>
      </c>
      <c r="C278" t="s">
        <v>119</v>
      </c>
      <c r="D278" t="s">
        <v>220</v>
      </c>
      <c r="E278" t="s">
        <v>508</v>
      </c>
      <c r="F278" t="s">
        <v>813</v>
      </c>
      <c r="G278" t="s">
        <v>854</v>
      </c>
      <c r="H278" t="s">
        <v>948</v>
      </c>
      <c r="I278" t="s">
        <v>982</v>
      </c>
      <c r="L278">
        <v>192.22</v>
      </c>
      <c r="M278" t="s">
        <v>1026</v>
      </c>
      <c r="N278" t="s">
        <v>1027</v>
      </c>
      <c r="O278" t="s">
        <v>1026</v>
      </c>
      <c r="P278" t="s">
        <v>1028</v>
      </c>
      <c r="Q278" t="s">
        <v>1170</v>
      </c>
    </row>
    <row r="279" spans="1:18">
      <c r="A279" s="1">
        <f>HYPERLINK("https://lsnyc.legalserver.org/matter/dynamic-profile/view/1902651","19-1902651")</f>
        <v>0</v>
      </c>
      <c r="B279" t="s">
        <v>21</v>
      </c>
      <c r="C279" t="s">
        <v>120</v>
      </c>
      <c r="D279" t="s">
        <v>120</v>
      </c>
      <c r="E279" t="s">
        <v>509</v>
      </c>
      <c r="F279" t="s">
        <v>813</v>
      </c>
      <c r="G279" t="s">
        <v>884</v>
      </c>
      <c r="H279" t="s">
        <v>949</v>
      </c>
      <c r="I279" t="s">
        <v>983</v>
      </c>
      <c r="L279">
        <v>192.62</v>
      </c>
      <c r="M279" t="s">
        <v>1026</v>
      </c>
      <c r="N279" t="s">
        <v>1027</v>
      </c>
      <c r="O279" t="s">
        <v>1026</v>
      </c>
      <c r="P279" t="s">
        <v>1028</v>
      </c>
      <c r="Q279" t="s">
        <v>1120</v>
      </c>
    </row>
    <row r="280" spans="1:18">
      <c r="A280" s="1">
        <f>HYPERLINK("https://lsnyc.legalserver.org/matter/dynamic-profile/view/1902014","19-1902014")</f>
        <v>0</v>
      </c>
      <c r="B280" t="s">
        <v>21</v>
      </c>
      <c r="C280" t="s">
        <v>121</v>
      </c>
      <c r="D280" t="s">
        <v>221</v>
      </c>
      <c r="E280" t="s">
        <v>510</v>
      </c>
      <c r="F280" t="s">
        <v>813</v>
      </c>
      <c r="G280" t="s">
        <v>854</v>
      </c>
      <c r="H280" t="s">
        <v>948</v>
      </c>
      <c r="I280" t="s">
        <v>984</v>
      </c>
      <c r="L280">
        <v>185.28</v>
      </c>
      <c r="M280" t="s">
        <v>1026</v>
      </c>
      <c r="N280" t="s">
        <v>1027</v>
      </c>
      <c r="O280" t="s">
        <v>1026</v>
      </c>
      <c r="P280" t="s">
        <v>1028</v>
      </c>
      <c r="Q280" t="s">
        <v>1055</v>
      </c>
    </row>
    <row r="281" spans="1:18">
      <c r="A281" s="1">
        <f>HYPERLINK("https://lsnyc.legalserver.org/matter/dynamic-profile/view/1902423","19-1902423")</f>
        <v>0</v>
      </c>
      <c r="B281" t="s">
        <v>21</v>
      </c>
      <c r="C281" t="s">
        <v>121</v>
      </c>
      <c r="D281" t="s">
        <v>221</v>
      </c>
      <c r="E281" t="s">
        <v>511</v>
      </c>
      <c r="F281" t="s">
        <v>813</v>
      </c>
      <c r="G281" t="s">
        <v>867</v>
      </c>
      <c r="L281">
        <v>163.22</v>
      </c>
      <c r="M281" t="s">
        <v>1026</v>
      </c>
      <c r="N281" t="s">
        <v>1027</v>
      </c>
      <c r="O281" t="s">
        <v>1026</v>
      </c>
      <c r="P281" t="s">
        <v>1026</v>
      </c>
      <c r="Q281" t="s">
        <v>1144</v>
      </c>
      <c r="R281" t="s">
        <v>1046</v>
      </c>
    </row>
    <row r="282" spans="1:18">
      <c r="A282" s="1">
        <f>HYPERLINK("https://lsnyc.legalserver.org/matter/dynamic-profile/view/1902038","19-1902038")</f>
        <v>0</v>
      </c>
      <c r="B282" t="s">
        <v>21</v>
      </c>
      <c r="C282" t="s">
        <v>121</v>
      </c>
      <c r="D282" t="s">
        <v>221</v>
      </c>
      <c r="E282" t="s">
        <v>512</v>
      </c>
      <c r="F282" t="s">
        <v>813</v>
      </c>
      <c r="G282" t="s">
        <v>901</v>
      </c>
      <c r="H282" t="s">
        <v>948</v>
      </c>
      <c r="I282" t="s">
        <v>985</v>
      </c>
      <c r="L282">
        <v>157.69</v>
      </c>
      <c r="M282" t="s">
        <v>1026</v>
      </c>
      <c r="N282" t="s">
        <v>1027</v>
      </c>
      <c r="O282" t="s">
        <v>1026</v>
      </c>
      <c r="P282" t="s">
        <v>1028</v>
      </c>
      <c r="Q282" t="s">
        <v>1055</v>
      </c>
    </row>
    <row r="283" spans="1:18">
      <c r="A283" s="1">
        <f>HYPERLINK("https://lsnyc.legalserver.org/matter/dynamic-profile/view/1900955","19-1900955")</f>
        <v>0</v>
      </c>
      <c r="B283" t="s">
        <v>21</v>
      </c>
      <c r="C283" t="s">
        <v>119</v>
      </c>
      <c r="D283" t="s">
        <v>222</v>
      </c>
      <c r="E283" t="s">
        <v>513</v>
      </c>
      <c r="F283" t="s">
        <v>836</v>
      </c>
      <c r="G283" t="s">
        <v>912</v>
      </c>
      <c r="L283">
        <v>179.45</v>
      </c>
      <c r="M283" t="s">
        <v>1026</v>
      </c>
      <c r="N283" t="s">
        <v>1027</v>
      </c>
      <c r="O283" t="s">
        <v>1026</v>
      </c>
      <c r="P283" t="s">
        <v>1026</v>
      </c>
      <c r="Q283" t="s">
        <v>1034</v>
      </c>
      <c r="R283" t="s">
        <v>1120</v>
      </c>
    </row>
    <row r="284" spans="1:18">
      <c r="A284" s="1">
        <f>HYPERLINK("https://lsnyc.legalserver.org/matter/dynamic-profile/view/1898822","19-1898822")</f>
        <v>0</v>
      </c>
      <c r="B284" t="s">
        <v>21</v>
      </c>
      <c r="C284" t="s">
        <v>121</v>
      </c>
      <c r="D284" t="s">
        <v>223</v>
      </c>
      <c r="E284" t="s">
        <v>514</v>
      </c>
      <c r="F284" t="s">
        <v>813</v>
      </c>
      <c r="G284" t="s">
        <v>913</v>
      </c>
      <c r="L284">
        <v>134.32</v>
      </c>
      <c r="M284" t="s">
        <v>1026</v>
      </c>
      <c r="N284" t="s">
        <v>1027</v>
      </c>
      <c r="O284" t="s">
        <v>1026</v>
      </c>
      <c r="P284" t="s">
        <v>1028</v>
      </c>
      <c r="Q284" t="s">
        <v>1101</v>
      </c>
    </row>
    <row r="285" spans="1:18">
      <c r="A285" s="1">
        <f>HYPERLINK("https://lsnyc.legalserver.org/matter/dynamic-profile/view/1901501","19-1901501")</f>
        <v>0</v>
      </c>
      <c r="B285" t="s">
        <v>21</v>
      </c>
      <c r="C285" t="s">
        <v>122</v>
      </c>
      <c r="D285" t="s">
        <v>122</v>
      </c>
      <c r="E285" t="s">
        <v>515</v>
      </c>
      <c r="F285" t="s">
        <v>848</v>
      </c>
      <c r="G285" t="s">
        <v>854</v>
      </c>
      <c r="L285">
        <v>135.96</v>
      </c>
      <c r="M285" t="s">
        <v>1026</v>
      </c>
      <c r="N285" t="s">
        <v>1027</v>
      </c>
      <c r="O285" t="s">
        <v>1026</v>
      </c>
      <c r="P285" t="s">
        <v>1028</v>
      </c>
      <c r="Q285" t="s">
        <v>1050</v>
      </c>
    </row>
    <row r="286" spans="1:18">
      <c r="A286" s="1">
        <f>HYPERLINK("https://lsnyc.legalserver.org/matter/dynamic-profile/view/1904524","19-1904524")</f>
        <v>0</v>
      </c>
      <c r="B286" t="s">
        <v>21</v>
      </c>
      <c r="C286" t="s">
        <v>111</v>
      </c>
      <c r="D286" t="s">
        <v>122</v>
      </c>
      <c r="E286" t="s">
        <v>516</v>
      </c>
      <c r="F286" t="s">
        <v>844</v>
      </c>
      <c r="G286" t="s">
        <v>914</v>
      </c>
      <c r="L286">
        <v>199.9</v>
      </c>
      <c r="M286" t="s">
        <v>1026</v>
      </c>
      <c r="N286" t="s">
        <v>1027</v>
      </c>
      <c r="O286" t="s">
        <v>1026</v>
      </c>
      <c r="P286" t="s">
        <v>1028</v>
      </c>
      <c r="Q286" t="s">
        <v>1044</v>
      </c>
    </row>
    <row r="287" spans="1:18">
      <c r="A287" s="1">
        <f>HYPERLINK("https://lsnyc.legalserver.org/matter/dynamic-profile/view/1900872","19-1900872")</f>
        <v>0</v>
      </c>
      <c r="B287" t="s">
        <v>21</v>
      </c>
      <c r="C287" t="s">
        <v>122</v>
      </c>
      <c r="D287" t="s">
        <v>122</v>
      </c>
      <c r="E287" t="s">
        <v>517</v>
      </c>
      <c r="F287" t="s">
        <v>845</v>
      </c>
      <c r="G287" t="s">
        <v>856</v>
      </c>
      <c r="L287">
        <v>163.33</v>
      </c>
      <c r="M287" t="s">
        <v>1026</v>
      </c>
      <c r="N287" t="s">
        <v>1027</v>
      </c>
      <c r="O287" t="s">
        <v>1026</v>
      </c>
      <c r="P287" t="s">
        <v>1028</v>
      </c>
      <c r="Q287" t="s">
        <v>1171</v>
      </c>
    </row>
    <row r="288" spans="1:18">
      <c r="A288" s="1">
        <f>HYPERLINK("https://lsnyc.legalserver.org/matter/dynamic-profile/view/1898277","19-1898277")</f>
        <v>0</v>
      </c>
      <c r="B288" t="s">
        <v>21</v>
      </c>
      <c r="C288" t="s">
        <v>122</v>
      </c>
      <c r="D288" t="s">
        <v>122</v>
      </c>
      <c r="E288" t="s">
        <v>518</v>
      </c>
      <c r="F288" t="s">
        <v>848</v>
      </c>
      <c r="G288" t="s">
        <v>876</v>
      </c>
      <c r="L288">
        <v>192.15</v>
      </c>
      <c r="M288" t="s">
        <v>1026</v>
      </c>
      <c r="N288" t="s">
        <v>1027</v>
      </c>
      <c r="O288" t="s">
        <v>1026</v>
      </c>
      <c r="P288" t="s">
        <v>1028</v>
      </c>
      <c r="Q288" t="s">
        <v>1089</v>
      </c>
    </row>
    <row r="289" spans="1:18">
      <c r="A289" s="1">
        <f>HYPERLINK("https://lsnyc.legalserver.org/matter/dynamic-profile/view/1900894","19-1900894")</f>
        <v>0</v>
      </c>
      <c r="B289" t="s">
        <v>21</v>
      </c>
      <c r="C289" t="s">
        <v>122</v>
      </c>
      <c r="D289" t="s">
        <v>122</v>
      </c>
      <c r="E289" t="s">
        <v>519</v>
      </c>
      <c r="F289" t="s">
        <v>848</v>
      </c>
      <c r="G289" t="s">
        <v>876</v>
      </c>
      <c r="L289">
        <v>128.26</v>
      </c>
      <c r="M289" t="s">
        <v>1026</v>
      </c>
      <c r="N289" t="s">
        <v>1027</v>
      </c>
      <c r="O289" t="s">
        <v>1026</v>
      </c>
      <c r="P289" t="s">
        <v>1028</v>
      </c>
      <c r="Q289" t="s">
        <v>1171</v>
      </c>
    </row>
    <row r="290" spans="1:18">
      <c r="A290" s="1">
        <f>HYPERLINK("https://lsnyc.legalserver.org/matter/dynamic-profile/view/1900284","19-1900284")</f>
        <v>0</v>
      </c>
      <c r="B290" t="s">
        <v>21</v>
      </c>
      <c r="C290" t="s">
        <v>100</v>
      </c>
      <c r="D290" t="s">
        <v>100</v>
      </c>
      <c r="E290" t="s">
        <v>520</v>
      </c>
      <c r="F290" t="s">
        <v>817</v>
      </c>
      <c r="G290" t="s">
        <v>854</v>
      </c>
      <c r="L290">
        <v>198.87</v>
      </c>
      <c r="M290" t="s">
        <v>1026</v>
      </c>
      <c r="N290" t="s">
        <v>1027</v>
      </c>
      <c r="O290" t="s">
        <v>1026</v>
      </c>
      <c r="P290" t="s">
        <v>1028</v>
      </c>
      <c r="Q290" t="s">
        <v>1043</v>
      </c>
    </row>
    <row r="291" spans="1:18">
      <c r="A291" s="1">
        <f>HYPERLINK("https://lsnyc.legalserver.org/matter/dynamic-profile/view/1904418","19-1904418")</f>
        <v>0</v>
      </c>
      <c r="B291" t="s">
        <v>21</v>
      </c>
      <c r="C291" t="s">
        <v>100</v>
      </c>
      <c r="D291" t="s">
        <v>100</v>
      </c>
      <c r="E291" t="s">
        <v>520</v>
      </c>
      <c r="F291" t="s">
        <v>817</v>
      </c>
      <c r="G291" t="s">
        <v>854</v>
      </c>
      <c r="L291">
        <v>198.87</v>
      </c>
      <c r="M291" t="s">
        <v>1026</v>
      </c>
      <c r="N291" t="s">
        <v>1027</v>
      </c>
      <c r="O291" t="s">
        <v>1026</v>
      </c>
      <c r="P291" t="s">
        <v>1028</v>
      </c>
      <c r="Q291" t="s">
        <v>1038</v>
      </c>
    </row>
    <row r="292" spans="1:18">
      <c r="A292" s="1">
        <f>HYPERLINK("https://lsnyc.legalserver.org/matter/dynamic-profile/view/1897101","19-1897101")</f>
        <v>0</v>
      </c>
      <c r="B292" t="s">
        <v>21</v>
      </c>
      <c r="C292" t="s">
        <v>100</v>
      </c>
      <c r="D292" t="s">
        <v>100</v>
      </c>
      <c r="E292" t="s">
        <v>521</v>
      </c>
      <c r="F292" t="s">
        <v>817</v>
      </c>
      <c r="G292" t="s">
        <v>882</v>
      </c>
      <c r="L292">
        <v>183.5</v>
      </c>
      <c r="M292" t="s">
        <v>1026</v>
      </c>
      <c r="N292" t="s">
        <v>1027</v>
      </c>
      <c r="O292" t="s">
        <v>1026</v>
      </c>
      <c r="P292" t="s">
        <v>1028</v>
      </c>
      <c r="Q292" t="s">
        <v>1172</v>
      </c>
    </row>
    <row r="293" spans="1:18">
      <c r="A293" s="1">
        <f>HYPERLINK("https://lsnyc.legalserver.org/matter/dynamic-profile/view/1892689","19-1892689")</f>
        <v>0</v>
      </c>
      <c r="B293" t="s">
        <v>21</v>
      </c>
      <c r="C293" t="s">
        <v>49</v>
      </c>
      <c r="D293" t="s">
        <v>214</v>
      </c>
      <c r="E293" t="s">
        <v>522</v>
      </c>
      <c r="F293" t="s">
        <v>813</v>
      </c>
      <c r="G293" t="s">
        <v>889</v>
      </c>
      <c r="L293">
        <v>134.51</v>
      </c>
      <c r="M293" t="s">
        <v>1026</v>
      </c>
      <c r="N293" t="s">
        <v>1027</v>
      </c>
      <c r="O293" t="s">
        <v>1026</v>
      </c>
      <c r="P293" t="s">
        <v>1026</v>
      </c>
      <c r="Q293" t="s">
        <v>1058</v>
      </c>
      <c r="R293" t="s">
        <v>1060</v>
      </c>
    </row>
    <row r="294" spans="1:18">
      <c r="A294" s="1">
        <f>HYPERLINK("https://lsnyc.legalserver.org/matter/dynamic-profile/view/1887265","19-1887265")</f>
        <v>0</v>
      </c>
      <c r="B294" t="s">
        <v>22</v>
      </c>
      <c r="C294" t="s">
        <v>123</v>
      </c>
      <c r="D294" t="s">
        <v>123</v>
      </c>
      <c r="E294" t="s">
        <v>523</v>
      </c>
      <c r="F294" t="s">
        <v>846</v>
      </c>
      <c r="G294" t="s">
        <v>901</v>
      </c>
      <c r="L294">
        <v>135.36</v>
      </c>
      <c r="M294" t="s">
        <v>1026</v>
      </c>
      <c r="N294" t="s">
        <v>1027</v>
      </c>
      <c r="O294" t="s">
        <v>1026</v>
      </c>
      <c r="P294" t="s">
        <v>1028</v>
      </c>
      <c r="Q294" t="s">
        <v>1173</v>
      </c>
    </row>
    <row r="295" spans="1:18">
      <c r="A295" s="1">
        <f>HYPERLINK("https://lsnyc.legalserver.org/matter/dynamic-profile/view/1900242","19-1900242")</f>
        <v>0</v>
      </c>
      <c r="B295" t="s">
        <v>22</v>
      </c>
      <c r="C295" t="s">
        <v>123</v>
      </c>
      <c r="D295" t="s">
        <v>123</v>
      </c>
      <c r="E295" t="s">
        <v>524</v>
      </c>
      <c r="F295" t="s">
        <v>846</v>
      </c>
      <c r="G295" t="s">
        <v>854</v>
      </c>
      <c r="L295">
        <v>156.12</v>
      </c>
      <c r="M295" t="s">
        <v>1026</v>
      </c>
      <c r="N295" t="s">
        <v>1027</v>
      </c>
      <c r="O295" t="s">
        <v>1026</v>
      </c>
      <c r="P295" t="s">
        <v>1028</v>
      </c>
      <c r="Q295" t="s">
        <v>1150</v>
      </c>
    </row>
    <row r="296" spans="1:18">
      <c r="A296" s="1">
        <f>HYPERLINK("https://lsnyc.legalserver.org/matter/dynamic-profile/view/1903791","19-1903791")</f>
        <v>0</v>
      </c>
      <c r="B296" t="s">
        <v>22</v>
      </c>
      <c r="C296" t="s">
        <v>123</v>
      </c>
      <c r="D296" t="s">
        <v>123</v>
      </c>
      <c r="E296" t="s">
        <v>525</v>
      </c>
      <c r="F296" t="s">
        <v>846</v>
      </c>
      <c r="G296" t="s">
        <v>856</v>
      </c>
      <c r="L296">
        <v>157.86</v>
      </c>
      <c r="M296" t="s">
        <v>1026</v>
      </c>
      <c r="N296" t="s">
        <v>1027</v>
      </c>
      <c r="O296" t="s">
        <v>1026</v>
      </c>
      <c r="P296" t="s">
        <v>1028</v>
      </c>
      <c r="Q296" t="s">
        <v>1084</v>
      </c>
    </row>
    <row r="297" spans="1:18">
      <c r="A297" s="1">
        <f>HYPERLINK("https://lsnyc.legalserver.org/matter/dynamic-profile/view/1900050","19-1900050")</f>
        <v>0</v>
      </c>
      <c r="B297" t="s">
        <v>22</v>
      </c>
      <c r="C297" t="s">
        <v>123</v>
      </c>
      <c r="D297" t="s">
        <v>123</v>
      </c>
      <c r="E297" t="s">
        <v>526</v>
      </c>
      <c r="F297" t="s">
        <v>846</v>
      </c>
      <c r="G297" t="s">
        <v>854</v>
      </c>
      <c r="L297">
        <v>158.86</v>
      </c>
      <c r="M297" t="s">
        <v>1026</v>
      </c>
      <c r="N297" t="s">
        <v>1027</v>
      </c>
      <c r="O297" t="s">
        <v>1026</v>
      </c>
      <c r="P297" t="s">
        <v>1028</v>
      </c>
      <c r="Q297" t="s">
        <v>1029</v>
      </c>
    </row>
    <row r="298" spans="1:18">
      <c r="A298" s="1">
        <f>HYPERLINK("https://lsnyc.legalserver.org/matter/dynamic-profile/view/1897770","19-1897770")</f>
        <v>0</v>
      </c>
      <c r="B298" t="s">
        <v>22</v>
      </c>
      <c r="C298" t="s">
        <v>123</v>
      </c>
      <c r="D298" t="s">
        <v>123</v>
      </c>
      <c r="E298" t="s">
        <v>527</v>
      </c>
      <c r="F298" t="s">
        <v>846</v>
      </c>
      <c r="G298" t="s">
        <v>854</v>
      </c>
      <c r="L298">
        <v>184.51</v>
      </c>
      <c r="M298" t="s">
        <v>1026</v>
      </c>
      <c r="N298" t="s">
        <v>1027</v>
      </c>
      <c r="O298" t="s">
        <v>1026</v>
      </c>
      <c r="P298" t="s">
        <v>1028</v>
      </c>
      <c r="Q298" t="s">
        <v>1125</v>
      </c>
    </row>
    <row r="299" spans="1:18">
      <c r="A299" s="1">
        <f>HYPERLINK("https://lsnyc.legalserver.org/matter/dynamic-profile/view/1894838","19-1894838")</f>
        <v>0</v>
      </c>
      <c r="B299" t="s">
        <v>22</v>
      </c>
      <c r="C299" t="s">
        <v>123</v>
      </c>
      <c r="D299" t="s">
        <v>123</v>
      </c>
      <c r="E299" t="s">
        <v>528</v>
      </c>
      <c r="F299" t="s">
        <v>846</v>
      </c>
      <c r="G299" t="s">
        <v>854</v>
      </c>
      <c r="L299">
        <v>199.88</v>
      </c>
      <c r="M299" t="s">
        <v>1026</v>
      </c>
      <c r="N299" t="s">
        <v>1027</v>
      </c>
      <c r="O299" t="s">
        <v>1026</v>
      </c>
      <c r="P299" t="s">
        <v>1028</v>
      </c>
      <c r="Q299" t="s">
        <v>1093</v>
      </c>
    </row>
    <row r="300" spans="1:18">
      <c r="A300" s="1">
        <f>HYPERLINK("https://lsnyc.legalserver.org/matter/dynamic-profile/view/1894161","19-1894161")</f>
        <v>0</v>
      </c>
      <c r="B300" t="s">
        <v>22</v>
      </c>
      <c r="C300" t="s">
        <v>123</v>
      </c>
      <c r="D300" t="s">
        <v>123</v>
      </c>
      <c r="E300" t="s">
        <v>529</v>
      </c>
      <c r="F300" t="s">
        <v>846</v>
      </c>
      <c r="G300" t="s">
        <v>867</v>
      </c>
      <c r="L300">
        <v>193.98</v>
      </c>
      <c r="M300" t="s">
        <v>1026</v>
      </c>
      <c r="N300" t="s">
        <v>1027</v>
      </c>
      <c r="O300" t="s">
        <v>1026</v>
      </c>
      <c r="P300" t="s">
        <v>1028</v>
      </c>
      <c r="Q300" t="s">
        <v>1077</v>
      </c>
    </row>
    <row r="301" spans="1:18">
      <c r="A301" s="1">
        <f>HYPERLINK("https://lsnyc.legalserver.org/matter/dynamic-profile/view/1890755","19-1890755")</f>
        <v>0</v>
      </c>
      <c r="B301" t="s">
        <v>22</v>
      </c>
      <c r="C301" t="s">
        <v>123</v>
      </c>
      <c r="D301" t="s">
        <v>123</v>
      </c>
      <c r="E301" t="s">
        <v>530</v>
      </c>
      <c r="F301" t="s">
        <v>846</v>
      </c>
      <c r="G301" t="s">
        <v>854</v>
      </c>
      <c r="L301">
        <v>139.34</v>
      </c>
      <c r="M301" t="s">
        <v>1026</v>
      </c>
      <c r="N301" t="s">
        <v>1027</v>
      </c>
      <c r="O301" t="s">
        <v>1026</v>
      </c>
      <c r="P301" t="s">
        <v>1028</v>
      </c>
      <c r="Q301" t="s">
        <v>1123</v>
      </c>
    </row>
    <row r="302" spans="1:18">
      <c r="A302" s="1">
        <f>HYPERLINK("https://lsnyc.legalserver.org/matter/dynamic-profile/view/1902057","19-1902057")</f>
        <v>0</v>
      </c>
      <c r="B302" t="s">
        <v>22</v>
      </c>
      <c r="C302" t="s">
        <v>123</v>
      </c>
      <c r="D302" t="s">
        <v>123</v>
      </c>
      <c r="E302" t="s">
        <v>531</v>
      </c>
      <c r="F302" t="s">
        <v>846</v>
      </c>
      <c r="G302" t="s">
        <v>897</v>
      </c>
      <c r="L302">
        <v>188.08</v>
      </c>
      <c r="M302" t="s">
        <v>1026</v>
      </c>
      <c r="N302" t="s">
        <v>1026</v>
      </c>
      <c r="O302" t="s">
        <v>1026</v>
      </c>
      <c r="P302" t="s">
        <v>1028</v>
      </c>
      <c r="Q302" t="s">
        <v>1055</v>
      </c>
    </row>
    <row r="303" spans="1:18">
      <c r="A303" s="1">
        <f>HYPERLINK("https://lsnyc.legalserver.org/matter/dynamic-profile/view/1892583","19-1892583")</f>
        <v>0</v>
      </c>
      <c r="B303" t="s">
        <v>22</v>
      </c>
      <c r="C303" t="s">
        <v>123</v>
      </c>
      <c r="D303" t="s">
        <v>123</v>
      </c>
      <c r="E303" t="s">
        <v>532</v>
      </c>
      <c r="F303" t="s">
        <v>846</v>
      </c>
      <c r="G303" t="s">
        <v>854</v>
      </c>
      <c r="L303">
        <v>144.76</v>
      </c>
      <c r="M303" t="s">
        <v>1026</v>
      </c>
      <c r="N303" t="s">
        <v>1026</v>
      </c>
      <c r="O303" t="s">
        <v>1026</v>
      </c>
      <c r="P303" t="s">
        <v>1028</v>
      </c>
      <c r="Q303" t="s">
        <v>1129</v>
      </c>
    </row>
    <row r="304" spans="1:18">
      <c r="A304" s="1">
        <f>HYPERLINK("https://lsnyc.legalserver.org/matter/dynamic-profile/view/1897394","19-1897394")</f>
        <v>0</v>
      </c>
      <c r="B304" t="s">
        <v>22</v>
      </c>
      <c r="C304" t="s">
        <v>124</v>
      </c>
      <c r="D304" t="s">
        <v>224</v>
      </c>
      <c r="E304" t="s">
        <v>533</v>
      </c>
      <c r="F304" t="s">
        <v>813</v>
      </c>
      <c r="G304" t="s">
        <v>854</v>
      </c>
      <c r="L304">
        <v>196.91</v>
      </c>
      <c r="M304" t="s">
        <v>1026</v>
      </c>
      <c r="N304" t="s">
        <v>1027</v>
      </c>
      <c r="O304" t="s">
        <v>1026</v>
      </c>
      <c r="P304" t="s">
        <v>1026</v>
      </c>
      <c r="Q304" t="s">
        <v>1049</v>
      </c>
      <c r="R304" t="s">
        <v>1032</v>
      </c>
    </row>
    <row r="305" spans="1:18">
      <c r="A305" s="1">
        <f>HYPERLINK("https://lsnyc.legalserver.org/matter/dynamic-profile/view/1897729","19-1897729")</f>
        <v>0</v>
      </c>
      <c r="B305" t="s">
        <v>22</v>
      </c>
      <c r="C305" t="s">
        <v>125</v>
      </c>
      <c r="D305" t="s">
        <v>224</v>
      </c>
      <c r="E305" t="s">
        <v>534</v>
      </c>
      <c r="F305" t="s">
        <v>813</v>
      </c>
      <c r="G305" t="s">
        <v>854</v>
      </c>
      <c r="L305">
        <v>150.02</v>
      </c>
      <c r="M305" t="s">
        <v>1026</v>
      </c>
      <c r="N305" t="s">
        <v>1027</v>
      </c>
      <c r="O305" t="s">
        <v>1026</v>
      </c>
      <c r="P305" t="s">
        <v>1028</v>
      </c>
      <c r="Q305" t="s">
        <v>1125</v>
      </c>
    </row>
    <row r="306" spans="1:18">
      <c r="A306" s="1">
        <f>HYPERLINK("https://lsnyc.legalserver.org/matter/dynamic-profile/view/1892794","19-1892794")</f>
        <v>0</v>
      </c>
      <c r="B306" t="s">
        <v>22</v>
      </c>
      <c r="C306" t="s">
        <v>126</v>
      </c>
      <c r="D306" t="s">
        <v>224</v>
      </c>
      <c r="E306" t="s">
        <v>535</v>
      </c>
      <c r="F306" t="s">
        <v>813</v>
      </c>
      <c r="G306" t="s">
        <v>876</v>
      </c>
      <c r="L306">
        <v>140.65</v>
      </c>
      <c r="M306" t="s">
        <v>1026</v>
      </c>
      <c r="N306" t="s">
        <v>1027</v>
      </c>
      <c r="O306" t="s">
        <v>1026</v>
      </c>
      <c r="P306" t="s">
        <v>1026</v>
      </c>
      <c r="Q306" t="s">
        <v>1068</v>
      </c>
      <c r="R306" t="s">
        <v>1068</v>
      </c>
    </row>
    <row r="307" spans="1:18">
      <c r="A307" s="1">
        <f>HYPERLINK("https://lsnyc.legalserver.org/matter/dynamic-profile/view/1899359","19-1899359")</f>
        <v>0</v>
      </c>
      <c r="B307" t="s">
        <v>22</v>
      </c>
      <c r="C307" t="s">
        <v>124</v>
      </c>
      <c r="D307" t="s">
        <v>224</v>
      </c>
      <c r="E307" t="s">
        <v>536</v>
      </c>
      <c r="F307" t="s">
        <v>813</v>
      </c>
      <c r="G307" t="s">
        <v>854</v>
      </c>
      <c r="L307">
        <v>187.53</v>
      </c>
      <c r="M307" t="s">
        <v>1026</v>
      </c>
      <c r="N307" t="s">
        <v>1027</v>
      </c>
      <c r="O307" t="s">
        <v>1026</v>
      </c>
      <c r="P307" t="s">
        <v>1028</v>
      </c>
      <c r="Q307" t="s">
        <v>1169</v>
      </c>
    </row>
    <row r="308" spans="1:18">
      <c r="A308" s="1">
        <f>HYPERLINK("https://lsnyc.legalserver.org/matter/dynamic-profile/view/1889753","19-1889753")</f>
        <v>0</v>
      </c>
      <c r="B308" t="s">
        <v>22</v>
      </c>
      <c r="C308" t="s">
        <v>127</v>
      </c>
      <c r="D308" t="s">
        <v>225</v>
      </c>
      <c r="E308" t="s">
        <v>537</v>
      </c>
      <c r="F308" t="s">
        <v>818</v>
      </c>
      <c r="G308" t="s">
        <v>854</v>
      </c>
      <c r="L308">
        <v>183.19</v>
      </c>
      <c r="M308" t="s">
        <v>1026</v>
      </c>
      <c r="N308" t="s">
        <v>1027</v>
      </c>
      <c r="O308" t="s">
        <v>1026</v>
      </c>
      <c r="P308" t="s">
        <v>1028</v>
      </c>
      <c r="Q308" t="s">
        <v>1080</v>
      </c>
    </row>
    <row r="309" spans="1:18">
      <c r="A309" s="1">
        <f>HYPERLINK("https://lsnyc.legalserver.org/matter/dynamic-profile/view/1888241","19-1888241")</f>
        <v>0</v>
      </c>
      <c r="B309" t="s">
        <v>22</v>
      </c>
      <c r="C309" t="s">
        <v>128</v>
      </c>
      <c r="D309" t="s">
        <v>225</v>
      </c>
      <c r="E309" t="s">
        <v>538</v>
      </c>
      <c r="F309" t="s">
        <v>813</v>
      </c>
      <c r="G309" t="s">
        <v>854</v>
      </c>
      <c r="L309">
        <v>191.28</v>
      </c>
      <c r="M309" t="s">
        <v>1026</v>
      </c>
      <c r="N309" t="s">
        <v>1027</v>
      </c>
      <c r="O309" t="s">
        <v>1026</v>
      </c>
      <c r="P309" t="s">
        <v>1028</v>
      </c>
      <c r="Q309" t="s">
        <v>1174</v>
      </c>
    </row>
    <row r="310" spans="1:18">
      <c r="A310" s="1">
        <f>HYPERLINK("https://lsnyc.legalserver.org/matter/dynamic-profile/view/1889746","19-1889746")</f>
        <v>0</v>
      </c>
      <c r="B310" t="s">
        <v>22</v>
      </c>
      <c r="C310" t="s">
        <v>127</v>
      </c>
      <c r="D310" t="s">
        <v>225</v>
      </c>
      <c r="E310" t="s">
        <v>539</v>
      </c>
      <c r="F310" t="s">
        <v>818</v>
      </c>
      <c r="G310" t="s">
        <v>854</v>
      </c>
      <c r="L310">
        <v>139.81</v>
      </c>
      <c r="M310" t="s">
        <v>1026</v>
      </c>
      <c r="N310" t="s">
        <v>1027</v>
      </c>
      <c r="O310" t="s">
        <v>1026</v>
      </c>
      <c r="P310" t="s">
        <v>1026</v>
      </c>
      <c r="Q310" t="s">
        <v>1080</v>
      </c>
      <c r="R310" t="s">
        <v>1088</v>
      </c>
    </row>
    <row r="311" spans="1:18">
      <c r="A311" s="1">
        <f>HYPERLINK("https://lsnyc.legalserver.org/matter/dynamic-profile/view/1888200","19-1888200")</f>
        <v>0</v>
      </c>
      <c r="B311" t="s">
        <v>22</v>
      </c>
      <c r="C311" t="s">
        <v>128</v>
      </c>
      <c r="D311" t="s">
        <v>225</v>
      </c>
      <c r="E311" t="s">
        <v>540</v>
      </c>
      <c r="F311" t="s">
        <v>813</v>
      </c>
      <c r="G311" t="s">
        <v>915</v>
      </c>
      <c r="L311">
        <v>135.42</v>
      </c>
      <c r="M311" t="s">
        <v>1026</v>
      </c>
      <c r="N311" t="s">
        <v>1027</v>
      </c>
      <c r="O311" t="s">
        <v>1026</v>
      </c>
      <c r="P311" t="s">
        <v>1028</v>
      </c>
      <c r="Q311" t="s">
        <v>1174</v>
      </c>
    </row>
    <row r="312" spans="1:18">
      <c r="A312" s="1">
        <f>HYPERLINK("https://lsnyc.legalserver.org/matter/dynamic-profile/view/1896191","19-1896191")</f>
        <v>0</v>
      </c>
      <c r="B312" t="s">
        <v>22</v>
      </c>
      <c r="C312" t="s">
        <v>127</v>
      </c>
      <c r="D312" t="s">
        <v>226</v>
      </c>
      <c r="E312" t="s">
        <v>541</v>
      </c>
      <c r="F312" t="s">
        <v>819</v>
      </c>
      <c r="G312" t="s">
        <v>854</v>
      </c>
      <c r="L312">
        <v>192.15</v>
      </c>
      <c r="M312" t="s">
        <v>1026</v>
      </c>
      <c r="N312" t="s">
        <v>1027</v>
      </c>
      <c r="O312" t="s">
        <v>1026</v>
      </c>
      <c r="P312" t="s">
        <v>1028</v>
      </c>
      <c r="Q312" t="s">
        <v>1175</v>
      </c>
    </row>
    <row r="313" spans="1:18">
      <c r="A313" s="1">
        <f>HYPERLINK("https://lsnyc.legalserver.org/matter/dynamic-profile/view/1889780","19-1889780")</f>
        <v>0</v>
      </c>
      <c r="B313" t="s">
        <v>22</v>
      </c>
      <c r="C313" t="s">
        <v>127</v>
      </c>
      <c r="D313" t="s">
        <v>226</v>
      </c>
      <c r="E313" t="s">
        <v>542</v>
      </c>
      <c r="F313" t="s">
        <v>819</v>
      </c>
      <c r="G313" t="s">
        <v>854</v>
      </c>
      <c r="L313">
        <v>145.72</v>
      </c>
      <c r="M313" t="s">
        <v>1026</v>
      </c>
      <c r="N313" t="s">
        <v>1027</v>
      </c>
      <c r="O313" t="s">
        <v>1026</v>
      </c>
      <c r="P313" t="s">
        <v>1028</v>
      </c>
      <c r="Q313" t="s">
        <v>1080</v>
      </c>
    </row>
    <row r="314" spans="1:18">
      <c r="A314" s="1">
        <f>HYPERLINK("https://lsnyc.legalserver.org/matter/dynamic-profile/view/1896691","19-1896691")</f>
        <v>0</v>
      </c>
      <c r="B314" t="s">
        <v>22</v>
      </c>
      <c r="C314" t="s">
        <v>124</v>
      </c>
      <c r="D314" t="s">
        <v>226</v>
      </c>
      <c r="E314" t="s">
        <v>543</v>
      </c>
      <c r="F314" t="s">
        <v>813</v>
      </c>
      <c r="G314" t="s">
        <v>876</v>
      </c>
      <c r="L314">
        <v>174.76</v>
      </c>
      <c r="M314" t="s">
        <v>1026</v>
      </c>
      <c r="N314" t="s">
        <v>1027</v>
      </c>
      <c r="O314" t="s">
        <v>1026</v>
      </c>
      <c r="P314" t="s">
        <v>1026</v>
      </c>
      <c r="Q314" t="s">
        <v>1069</v>
      </c>
      <c r="R314" t="s">
        <v>1278</v>
      </c>
    </row>
    <row r="315" spans="1:18">
      <c r="A315" s="1">
        <f>HYPERLINK("https://lsnyc.legalserver.org/matter/dynamic-profile/view/1889298","19-1889298")</f>
        <v>0</v>
      </c>
      <c r="B315" t="s">
        <v>22</v>
      </c>
      <c r="C315" t="s">
        <v>127</v>
      </c>
      <c r="D315" t="s">
        <v>226</v>
      </c>
      <c r="E315" t="s">
        <v>544</v>
      </c>
      <c r="F315" t="s">
        <v>813</v>
      </c>
      <c r="G315" t="s">
        <v>854</v>
      </c>
      <c r="L315">
        <v>183.32</v>
      </c>
      <c r="M315" t="s">
        <v>1026</v>
      </c>
      <c r="N315" t="s">
        <v>1027</v>
      </c>
      <c r="O315" t="s">
        <v>1026</v>
      </c>
      <c r="P315" t="s">
        <v>1028</v>
      </c>
      <c r="Q315" t="s">
        <v>1176</v>
      </c>
    </row>
    <row r="316" spans="1:18">
      <c r="A316" s="1">
        <f>HYPERLINK("https://lsnyc.legalserver.org/matter/dynamic-profile/view/1887399","19-1887399")</f>
        <v>0</v>
      </c>
      <c r="B316" t="s">
        <v>22</v>
      </c>
      <c r="C316" t="s">
        <v>127</v>
      </c>
      <c r="D316" t="s">
        <v>127</v>
      </c>
      <c r="E316" t="s">
        <v>545</v>
      </c>
      <c r="F316" t="s">
        <v>813</v>
      </c>
      <c r="G316" t="s">
        <v>854</v>
      </c>
      <c r="L316">
        <v>181.17</v>
      </c>
      <c r="M316" t="s">
        <v>1026</v>
      </c>
      <c r="N316" t="s">
        <v>1027</v>
      </c>
      <c r="O316" t="s">
        <v>1026</v>
      </c>
      <c r="P316" t="s">
        <v>1028</v>
      </c>
      <c r="Q316" t="s">
        <v>1097</v>
      </c>
    </row>
    <row r="317" spans="1:18">
      <c r="A317" s="1">
        <f>HYPERLINK("https://lsnyc.legalserver.org/matter/dynamic-profile/view/1873698","18-1873698")</f>
        <v>0</v>
      </c>
      <c r="B317" t="s">
        <v>22</v>
      </c>
      <c r="C317" t="s">
        <v>129</v>
      </c>
      <c r="D317" t="s">
        <v>129</v>
      </c>
      <c r="E317" t="s">
        <v>546</v>
      </c>
      <c r="F317" t="s">
        <v>834</v>
      </c>
      <c r="G317" t="s">
        <v>854</v>
      </c>
      <c r="H317" t="s">
        <v>947</v>
      </c>
      <c r="I317" t="s">
        <v>986</v>
      </c>
      <c r="L317">
        <v>189.68</v>
      </c>
      <c r="M317" t="s">
        <v>1026</v>
      </c>
      <c r="N317" t="s">
        <v>1027</v>
      </c>
      <c r="O317" t="s">
        <v>1026</v>
      </c>
      <c r="P317" t="s">
        <v>1026</v>
      </c>
      <c r="Q317" t="s">
        <v>1177</v>
      </c>
      <c r="R317" t="s">
        <v>1118</v>
      </c>
    </row>
    <row r="318" spans="1:18">
      <c r="A318" s="1">
        <f>HYPERLINK("https://lsnyc.legalserver.org/matter/dynamic-profile/view/1893550","19-1893550")</f>
        <v>0</v>
      </c>
      <c r="B318" t="s">
        <v>22</v>
      </c>
      <c r="C318" t="s">
        <v>129</v>
      </c>
      <c r="D318" t="s">
        <v>129</v>
      </c>
      <c r="E318" t="s">
        <v>547</v>
      </c>
      <c r="F318" t="s">
        <v>834</v>
      </c>
      <c r="G318" t="s">
        <v>854</v>
      </c>
      <c r="H318" t="s">
        <v>947</v>
      </c>
      <c r="I318" t="s">
        <v>987</v>
      </c>
      <c r="L318">
        <v>164.09</v>
      </c>
      <c r="M318" t="s">
        <v>1026</v>
      </c>
      <c r="N318" t="s">
        <v>1027</v>
      </c>
      <c r="O318" t="s">
        <v>1026</v>
      </c>
      <c r="P318" t="s">
        <v>1026</v>
      </c>
      <c r="Q318" t="s">
        <v>1083</v>
      </c>
      <c r="R318" t="s">
        <v>1069</v>
      </c>
    </row>
    <row r="319" spans="1:18">
      <c r="A319" s="1">
        <f>HYPERLINK("https://lsnyc.legalserver.org/matter/dynamic-profile/view/1892811","19-1892811")</f>
        <v>0</v>
      </c>
      <c r="B319" t="s">
        <v>22</v>
      </c>
      <c r="C319" t="s">
        <v>129</v>
      </c>
      <c r="D319" t="s">
        <v>129</v>
      </c>
      <c r="E319" t="s">
        <v>548</v>
      </c>
      <c r="F319" t="s">
        <v>833</v>
      </c>
      <c r="G319" t="s">
        <v>854</v>
      </c>
      <c r="H319" t="s">
        <v>947</v>
      </c>
      <c r="I319" t="s">
        <v>988</v>
      </c>
      <c r="L319">
        <v>130.69</v>
      </c>
      <c r="M319" t="s">
        <v>1026</v>
      </c>
      <c r="N319" t="s">
        <v>1027</v>
      </c>
      <c r="O319" t="s">
        <v>1026</v>
      </c>
      <c r="P319" t="s">
        <v>1026</v>
      </c>
      <c r="Q319" t="s">
        <v>1121</v>
      </c>
      <c r="R319" t="s">
        <v>1044</v>
      </c>
    </row>
    <row r="320" spans="1:18">
      <c r="A320" s="1">
        <f>HYPERLINK("https://lsnyc.legalserver.org/matter/dynamic-profile/view/1900803","19-1900803")</f>
        <v>0</v>
      </c>
      <c r="B320" t="s">
        <v>22</v>
      </c>
      <c r="C320" t="s">
        <v>129</v>
      </c>
      <c r="D320" t="s">
        <v>129</v>
      </c>
      <c r="E320" t="s">
        <v>549</v>
      </c>
      <c r="F320" t="s">
        <v>817</v>
      </c>
      <c r="G320" t="s">
        <v>854</v>
      </c>
      <c r="H320" t="s">
        <v>949</v>
      </c>
      <c r="I320" t="s">
        <v>989</v>
      </c>
      <c r="L320">
        <v>153.76</v>
      </c>
      <c r="M320" t="s">
        <v>1026</v>
      </c>
      <c r="N320" t="s">
        <v>1027</v>
      </c>
      <c r="O320" t="s">
        <v>1026</v>
      </c>
      <c r="P320" t="s">
        <v>1028</v>
      </c>
      <c r="Q320" t="s">
        <v>1030</v>
      </c>
    </row>
    <row r="321" spans="1:18">
      <c r="A321" s="1">
        <f>HYPERLINK("https://lsnyc.legalserver.org/matter/dynamic-profile/view/1897071","19-1897071")</f>
        <v>0</v>
      </c>
      <c r="B321" t="s">
        <v>22</v>
      </c>
      <c r="C321" t="s">
        <v>129</v>
      </c>
      <c r="D321" t="s">
        <v>129</v>
      </c>
      <c r="E321" t="s">
        <v>550</v>
      </c>
      <c r="F321" t="s">
        <v>817</v>
      </c>
      <c r="G321" t="s">
        <v>854</v>
      </c>
      <c r="H321" t="s">
        <v>947</v>
      </c>
      <c r="I321" t="s">
        <v>990</v>
      </c>
      <c r="L321">
        <v>187.35</v>
      </c>
      <c r="M321" t="s">
        <v>1026</v>
      </c>
      <c r="N321" t="s">
        <v>1027</v>
      </c>
      <c r="O321" t="s">
        <v>1026</v>
      </c>
      <c r="P321" t="s">
        <v>1028</v>
      </c>
      <c r="Q321" t="s">
        <v>1172</v>
      </c>
    </row>
    <row r="322" spans="1:18">
      <c r="A322" s="1">
        <f>HYPERLINK("https://lsnyc.legalserver.org/matter/dynamic-profile/view/1899196","19-1899196")</f>
        <v>0</v>
      </c>
      <c r="B322" t="s">
        <v>22</v>
      </c>
      <c r="C322" t="s">
        <v>129</v>
      </c>
      <c r="D322" t="s">
        <v>129</v>
      </c>
      <c r="E322" t="s">
        <v>551</v>
      </c>
      <c r="F322" t="s">
        <v>834</v>
      </c>
      <c r="G322" t="s">
        <v>854</v>
      </c>
      <c r="H322" t="s">
        <v>947</v>
      </c>
      <c r="I322" t="s">
        <v>991</v>
      </c>
      <c r="L322">
        <v>140.65</v>
      </c>
      <c r="M322" t="s">
        <v>1026</v>
      </c>
      <c r="N322" t="s">
        <v>1027</v>
      </c>
      <c r="O322" t="s">
        <v>1026</v>
      </c>
      <c r="P322" t="s">
        <v>1028</v>
      </c>
      <c r="Q322" t="s">
        <v>1032</v>
      </c>
    </row>
    <row r="323" spans="1:18">
      <c r="A323" s="1">
        <f>HYPERLINK("https://lsnyc.legalserver.org/matter/dynamic-profile/view/1901894","19-1901894")</f>
        <v>0</v>
      </c>
      <c r="B323" t="s">
        <v>22</v>
      </c>
      <c r="C323" t="s">
        <v>129</v>
      </c>
      <c r="D323" t="s">
        <v>129</v>
      </c>
      <c r="E323" t="s">
        <v>552</v>
      </c>
      <c r="F323" t="s">
        <v>833</v>
      </c>
      <c r="G323" t="s">
        <v>901</v>
      </c>
      <c r="H323" t="s">
        <v>947</v>
      </c>
      <c r="I323" t="s">
        <v>992</v>
      </c>
      <c r="L323">
        <v>135.51</v>
      </c>
      <c r="M323" t="s">
        <v>1026</v>
      </c>
      <c r="N323" t="s">
        <v>1027</v>
      </c>
      <c r="O323" t="s">
        <v>1026</v>
      </c>
      <c r="P323" t="s">
        <v>1028</v>
      </c>
      <c r="Q323" t="s">
        <v>1048</v>
      </c>
    </row>
    <row r="324" spans="1:18">
      <c r="A324" s="1">
        <f>HYPERLINK("https://lsnyc.legalserver.org/matter/dynamic-profile/view/1888582","19-1888582")</f>
        <v>0</v>
      </c>
      <c r="B324" t="s">
        <v>22</v>
      </c>
      <c r="C324" t="s">
        <v>127</v>
      </c>
      <c r="D324" t="s">
        <v>126</v>
      </c>
      <c r="E324" t="s">
        <v>553</v>
      </c>
      <c r="F324" t="s">
        <v>813</v>
      </c>
      <c r="G324" t="s">
        <v>916</v>
      </c>
      <c r="L324">
        <v>147.84</v>
      </c>
      <c r="M324" t="s">
        <v>1026</v>
      </c>
      <c r="N324" t="s">
        <v>1027</v>
      </c>
      <c r="O324" t="s">
        <v>1026</v>
      </c>
      <c r="P324" t="s">
        <v>1026</v>
      </c>
      <c r="Q324" t="s">
        <v>1110</v>
      </c>
      <c r="R324" t="s">
        <v>1087</v>
      </c>
    </row>
    <row r="325" spans="1:18">
      <c r="A325" s="1">
        <f>HYPERLINK("https://lsnyc.legalserver.org/matter/dynamic-profile/view/1868135","18-1868135")</f>
        <v>0</v>
      </c>
      <c r="B325" t="s">
        <v>22</v>
      </c>
      <c r="C325" t="s">
        <v>124</v>
      </c>
      <c r="D325" t="s">
        <v>130</v>
      </c>
      <c r="E325" t="s">
        <v>554</v>
      </c>
      <c r="F325" t="s">
        <v>817</v>
      </c>
      <c r="G325" t="s">
        <v>854</v>
      </c>
      <c r="L325">
        <v>150.44</v>
      </c>
      <c r="M325" t="s">
        <v>1026</v>
      </c>
      <c r="N325" t="s">
        <v>1027</v>
      </c>
      <c r="O325" t="s">
        <v>1026</v>
      </c>
      <c r="P325" t="s">
        <v>1028</v>
      </c>
      <c r="Q325" t="s">
        <v>1178</v>
      </c>
    </row>
    <row r="326" spans="1:18">
      <c r="A326" s="1">
        <f>HYPERLINK("https://lsnyc.legalserver.org/matter/dynamic-profile/view/1870995","18-1870995")</f>
        <v>0</v>
      </c>
      <c r="B326" t="s">
        <v>22</v>
      </c>
      <c r="C326" t="s">
        <v>124</v>
      </c>
      <c r="D326" t="s">
        <v>130</v>
      </c>
      <c r="E326" t="s">
        <v>555</v>
      </c>
      <c r="F326" t="s">
        <v>817</v>
      </c>
      <c r="G326" t="s">
        <v>856</v>
      </c>
      <c r="L326">
        <v>176.54</v>
      </c>
      <c r="M326" t="s">
        <v>1026</v>
      </c>
      <c r="N326" t="s">
        <v>1027</v>
      </c>
      <c r="O326" t="s">
        <v>1026</v>
      </c>
      <c r="P326" t="s">
        <v>1028</v>
      </c>
      <c r="Q326" t="s">
        <v>1179</v>
      </c>
    </row>
    <row r="327" spans="1:18">
      <c r="A327" s="1">
        <f>HYPERLINK("https://lsnyc.legalserver.org/matter/dynamic-profile/view/1866542","18-1866542")</f>
        <v>0</v>
      </c>
      <c r="B327" t="s">
        <v>22</v>
      </c>
      <c r="C327" t="s">
        <v>124</v>
      </c>
      <c r="D327" t="s">
        <v>130</v>
      </c>
      <c r="E327" t="s">
        <v>556</v>
      </c>
      <c r="F327" t="s">
        <v>817</v>
      </c>
      <c r="G327" t="s">
        <v>854</v>
      </c>
      <c r="L327">
        <v>127.05</v>
      </c>
      <c r="M327" t="s">
        <v>1026</v>
      </c>
      <c r="N327" t="s">
        <v>1027</v>
      </c>
      <c r="O327" t="s">
        <v>1026</v>
      </c>
      <c r="P327" t="s">
        <v>1028</v>
      </c>
      <c r="Q327" t="s">
        <v>1180</v>
      </c>
    </row>
    <row r="328" spans="1:18">
      <c r="A328" s="1">
        <f>HYPERLINK("https://lsnyc.legalserver.org/matter/dynamic-profile/view/1873080","18-1873080")</f>
        <v>0</v>
      </c>
      <c r="B328" t="s">
        <v>22</v>
      </c>
      <c r="C328" t="s">
        <v>130</v>
      </c>
      <c r="D328" t="s">
        <v>130</v>
      </c>
      <c r="E328" t="s">
        <v>555</v>
      </c>
      <c r="F328" t="s">
        <v>817</v>
      </c>
      <c r="G328" t="s">
        <v>856</v>
      </c>
      <c r="L328">
        <v>176.54</v>
      </c>
      <c r="M328" t="s">
        <v>1026</v>
      </c>
      <c r="N328" t="s">
        <v>1027</v>
      </c>
      <c r="O328" t="s">
        <v>1026</v>
      </c>
      <c r="P328" t="s">
        <v>1028</v>
      </c>
      <c r="Q328" t="s">
        <v>1181</v>
      </c>
    </row>
    <row r="329" spans="1:18">
      <c r="A329" s="1">
        <f>HYPERLINK("https://lsnyc.legalserver.org/matter/dynamic-profile/view/1867096","18-1867096")</f>
        <v>0</v>
      </c>
      <c r="B329" t="s">
        <v>22</v>
      </c>
      <c r="C329" t="s">
        <v>124</v>
      </c>
      <c r="D329" t="s">
        <v>130</v>
      </c>
      <c r="E329" t="s">
        <v>557</v>
      </c>
      <c r="F329" t="s">
        <v>817</v>
      </c>
      <c r="G329" t="s">
        <v>854</v>
      </c>
      <c r="L329">
        <v>187.68</v>
      </c>
      <c r="M329" t="s">
        <v>1026</v>
      </c>
      <c r="N329" t="s">
        <v>1027</v>
      </c>
      <c r="O329" t="s">
        <v>1026</v>
      </c>
      <c r="P329" t="s">
        <v>1028</v>
      </c>
      <c r="Q329" t="s">
        <v>1182</v>
      </c>
    </row>
    <row r="330" spans="1:18">
      <c r="A330" s="1">
        <f>HYPERLINK("https://lsnyc.legalserver.org/matter/dynamic-profile/view/1852073","17-1852073")</f>
        <v>0</v>
      </c>
      <c r="B330" t="s">
        <v>22</v>
      </c>
      <c r="C330" t="s">
        <v>124</v>
      </c>
      <c r="D330" t="s">
        <v>130</v>
      </c>
      <c r="E330" t="s">
        <v>558</v>
      </c>
      <c r="F330" t="s">
        <v>817</v>
      </c>
      <c r="G330" t="s">
        <v>854</v>
      </c>
      <c r="L330">
        <v>178.26</v>
      </c>
      <c r="M330" t="s">
        <v>1026</v>
      </c>
      <c r="N330" t="s">
        <v>1027</v>
      </c>
      <c r="O330" t="s">
        <v>1026</v>
      </c>
      <c r="P330" t="s">
        <v>1028</v>
      </c>
      <c r="Q330" t="s">
        <v>1183</v>
      </c>
    </row>
    <row r="331" spans="1:18">
      <c r="A331" s="1">
        <f>HYPERLINK("https://lsnyc.legalserver.org/matter/dynamic-profile/view/0818796","16-0818796")</f>
        <v>0</v>
      </c>
      <c r="B331" t="s">
        <v>22</v>
      </c>
      <c r="C331" t="s">
        <v>128</v>
      </c>
      <c r="D331" t="s">
        <v>130</v>
      </c>
      <c r="E331" t="s">
        <v>559</v>
      </c>
      <c r="F331" t="s">
        <v>817</v>
      </c>
      <c r="G331" t="s">
        <v>854</v>
      </c>
      <c r="L331">
        <v>126.26</v>
      </c>
      <c r="M331" t="s">
        <v>1026</v>
      </c>
      <c r="N331" t="s">
        <v>1027</v>
      </c>
      <c r="O331" t="s">
        <v>1026</v>
      </c>
      <c r="P331" t="s">
        <v>1028</v>
      </c>
      <c r="Q331" t="s">
        <v>1184</v>
      </c>
    </row>
    <row r="332" spans="1:18">
      <c r="A332" s="1">
        <f>HYPERLINK("https://lsnyc.legalserver.org/matter/dynamic-profile/view/1848043","17-1848043")</f>
        <v>0</v>
      </c>
      <c r="B332" t="s">
        <v>22</v>
      </c>
      <c r="C332" t="s">
        <v>124</v>
      </c>
      <c r="D332" t="s">
        <v>130</v>
      </c>
      <c r="E332" t="s">
        <v>560</v>
      </c>
      <c r="F332" t="s">
        <v>817</v>
      </c>
      <c r="G332" t="s">
        <v>875</v>
      </c>
      <c r="L332">
        <v>171.61</v>
      </c>
      <c r="M332" t="s">
        <v>1026</v>
      </c>
      <c r="N332" t="s">
        <v>1027</v>
      </c>
      <c r="O332" t="s">
        <v>1026</v>
      </c>
      <c r="P332" t="s">
        <v>1028</v>
      </c>
      <c r="Q332" t="s">
        <v>1185</v>
      </c>
    </row>
    <row r="333" spans="1:18">
      <c r="A333" s="1">
        <f>HYPERLINK("https://lsnyc.legalserver.org/matter/dynamic-profile/view/0825994","17-0825994")</f>
        <v>0</v>
      </c>
      <c r="B333" t="s">
        <v>22</v>
      </c>
      <c r="C333" t="s">
        <v>128</v>
      </c>
      <c r="D333" t="s">
        <v>130</v>
      </c>
      <c r="E333" t="s">
        <v>561</v>
      </c>
      <c r="F333" t="s">
        <v>817</v>
      </c>
      <c r="G333" t="s">
        <v>854</v>
      </c>
      <c r="L333">
        <v>151.52</v>
      </c>
      <c r="M333" t="s">
        <v>1026</v>
      </c>
      <c r="N333" t="s">
        <v>1027</v>
      </c>
      <c r="O333" t="s">
        <v>1026</v>
      </c>
      <c r="P333" t="s">
        <v>1028</v>
      </c>
      <c r="Q333" t="s">
        <v>1186</v>
      </c>
    </row>
    <row r="334" spans="1:18">
      <c r="A334" s="1">
        <f>HYPERLINK("https://lsnyc.legalserver.org/matter/dynamic-profile/view/0817089","16-0817089")</f>
        <v>0</v>
      </c>
      <c r="B334" t="s">
        <v>22</v>
      </c>
      <c r="C334" t="s">
        <v>128</v>
      </c>
      <c r="D334" t="s">
        <v>130</v>
      </c>
      <c r="E334" t="s">
        <v>562</v>
      </c>
      <c r="F334" t="s">
        <v>817</v>
      </c>
      <c r="G334" t="s">
        <v>917</v>
      </c>
      <c r="L334">
        <v>179.49</v>
      </c>
      <c r="M334" t="s">
        <v>1026</v>
      </c>
      <c r="N334" t="s">
        <v>1027</v>
      </c>
      <c r="O334" t="s">
        <v>1026</v>
      </c>
      <c r="P334" t="s">
        <v>1028</v>
      </c>
      <c r="Q334" t="s">
        <v>1187</v>
      </c>
    </row>
    <row r="335" spans="1:18">
      <c r="A335" s="1">
        <f>HYPERLINK("https://lsnyc.legalserver.org/matter/dynamic-profile/view/1852097","17-1852097")</f>
        <v>0</v>
      </c>
      <c r="B335" t="s">
        <v>22</v>
      </c>
      <c r="C335" t="s">
        <v>124</v>
      </c>
      <c r="D335" t="s">
        <v>130</v>
      </c>
      <c r="E335" t="s">
        <v>558</v>
      </c>
      <c r="F335" t="s">
        <v>817</v>
      </c>
      <c r="G335" t="s">
        <v>918</v>
      </c>
      <c r="L335">
        <v>178.26</v>
      </c>
      <c r="M335" t="s">
        <v>1026</v>
      </c>
      <c r="N335" t="s">
        <v>1027</v>
      </c>
      <c r="O335" t="s">
        <v>1026</v>
      </c>
      <c r="P335" t="s">
        <v>1028</v>
      </c>
      <c r="Q335" t="s">
        <v>1183</v>
      </c>
    </row>
    <row r="336" spans="1:18">
      <c r="A336" s="1">
        <f>HYPERLINK("https://lsnyc.legalserver.org/matter/dynamic-profile/view/1865504","18-1865504")</f>
        <v>0</v>
      </c>
      <c r="B336" t="s">
        <v>22</v>
      </c>
      <c r="C336" t="s">
        <v>124</v>
      </c>
      <c r="D336" t="s">
        <v>130</v>
      </c>
      <c r="E336" t="s">
        <v>563</v>
      </c>
      <c r="F336" t="s">
        <v>817</v>
      </c>
      <c r="G336" t="s">
        <v>854</v>
      </c>
      <c r="L336">
        <v>188.34</v>
      </c>
      <c r="M336" t="s">
        <v>1026</v>
      </c>
      <c r="N336" t="s">
        <v>1027</v>
      </c>
      <c r="O336" t="s">
        <v>1026</v>
      </c>
      <c r="P336" t="s">
        <v>1028</v>
      </c>
      <c r="Q336" t="s">
        <v>1188</v>
      </c>
    </row>
    <row r="337" spans="1:18">
      <c r="A337" s="1">
        <f>HYPERLINK("https://lsnyc.legalserver.org/matter/dynamic-profile/view/1845062","17-1845062")</f>
        <v>0</v>
      </c>
      <c r="B337" t="s">
        <v>22</v>
      </c>
      <c r="C337" t="s">
        <v>124</v>
      </c>
      <c r="D337" t="s">
        <v>130</v>
      </c>
      <c r="E337" t="s">
        <v>564</v>
      </c>
      <c r="F337" t="s">
        <v>817</v>
      </c>
      <c r="G337" t="s">
        <v>854</v>
      </c>
      <c r="L337">
        <v>182.33</v>
      </c>
      <c r="M337" t="s">
        <v>1026</v>
      </c>
      <c r="N337" t="s">
        <v>1027</v>
      </c>
      <c r="O337" t="s">
        <v>1026</v>
      </c>
      <c r="P337" t="s">
        <v>1028</v>
      </c>
      <c r="Q337" t="s">
        <v>1189</v>
      </c>
    </row>
    <row r="338" spans="1:18">
      <c r="A338" s="1">
        <f>HYPERLINK("https://lsnyc.legalserver.org/matter/dynamic-profile/view/1888343","19-1888343")</f>
        <v>0</v>
      </c>
      <c r="B338" t="s">
        <v>22</v>
      </c>
      <c r="C338" t="s">
        <v>127</v>
      </c>
      <c r="D338" t="s">
        <v>159</v>
      </c>
      <c r="E338" t="s">
        <v>565</v>
      </c>
      <c r="F338" t="s">
        <v>813</v>
      </c>
      <c r="G338" t="s">
        <v>854</v>
      </c>
      <c r="L338">
        <v>133.37</v>
      </c>
      <c r="M338" t="s">
        <v>1026</v>
      </c>
      <c r="N338" t="s">
        <v>1027</v>
      </c>
      <c r="O338" t="s">
        <v>1026</v>
      </c>
      <c r="P338" t="s">
        <v>1026</v>
      </c>
      <c r="Q338" t="s">
        <v>1081</v>
      </c>
      <c r="R338" t="s">
        <v>1126</v>
      </c>
    </row>
    <row r="339" spans="1:18">
      <c r="A339" s="1">
        <f>HYPERLINK("https://lsnyc.legalserver.org/matter/dynamic-profile/view/1887560","19-1887560")</f>
        <v>0</v>
      </c>
      <c r="B339" t="s">
        <v>22</v>
      </c>
      <c r="C339" t="s">
        <v>90</v>
      </c>
      <c r="D339" t="s">
        <v>227</v>
      </c>
      <c r="E339" t="s">
        <v>566</v>
      </c>
      <c r="F339" t="s">
        <v>813</v>
      </c>
      <c r="G339" t="s">
        <v>854</v>
      </c>
      <c r="H339" t="s">
        <v>948</v>
      </c>
      <c r="I339" t="s">
        <v>975</v>
      </c>
      <c r="L339">
        <v>186.45</v>
      </c>
      <c r="M339" t="s">
        <v>1026</v>
      </c>
      <c r="N339" t="s">
        <v>1027</v>
      </c>
      <c r="O339" t="s">
        <v>1026</v>
      </c>
      <c r="P339" t="s">
        <v>1026</v>
      </c>
      <c r="Q339" t="s">
        <v>1111</v>
      </c>
      <c r="R339" t="s">
        <v>1122</v>
      </c>
    </row>
    <row r="340" spans="1:18">
      <c r="A340" s="1">
        <f>HYPERLINK("https://lsnyc.legalserver.org/matter/dynamic-profile/view/1900820","19-1900820")</f>
        <v>0</v>
      </c>
      <c r="B340" t="s">
        <v>22</v>
      </c>
      <c r="C340" t="s">
        <v>127</v>
      </c>
      <c r="D340" t="s">
        <v>227</v>
      </c>
      <c r="E340" t="s">
        <v>567</v>
      </c>
      <c r="F340" t="s">
        <v>813</v>
      </c>
      <c r="G340" t="s">
        <v>890</v>
      </c>
      <c r="L340">
        <v>125.61</v>
      </c>
      <c r="M340" t="s">
        <v>1026</v>
      </c>
      <c r="N340" t="s">
        <v>1027</v>
      </c>
      <c r="O340" t="s">
        <v>1026</v>
      </c>
      <c r="P340" t="s">
        <v>1028</v>
      </c>
      <c r="Q340" t="s">
        <v>1171</v>
      </c>
    </row>
    <row r="341" spans="1:18">
      <c r="A341" s="1">
        <f>HYPERLINK("https://lsnyc.legalserver.org/matter/dynamic-profile/view/1890928","19-1890928")</f>
        <v>0</v>
      </c>
      <c r="B341" t="s">
        <v>22</v>
      </c>
      <c r="C341" t="s">
        <v>127</v>
      </c>
      <c r="D341" t="s">
        <v>227</v>
      </c>
      <c r="E341" t="s">
        <v>568</v>
      </c>
      <c r="F341" t="s">
        <v>813</v>
      </c>
      <c r="G341" t="s">
        <v>919</v>
      </c>
      <c r="L341">
        <v>132.67</v>
      </c>
      <c r="M341" t="s">
        <v>1026</v>
      </c>
      <c r="N341" t="s">
        <v>1027</v>
      </c>
      <c r="O341" t="s">
        <v>1026</v>
      </c>
      <c r="P341" t="s">
        <v>1028</v>
      </c>
      <c r="Q341" t="s">
        <v>1138</v>
      </c>
    </row>
    <row r="342" spans="1:18">
      <c r="A342" s="1">
        <f>HYPERLINK("https://lsnyc.legalserver.org/matter/dynamic-profile/view/1903484","19-1903484")</f>
        <v>0</v>
      </c>
      <c r="B342" t="s">
        <v>22</v>
      </c>
      <c r="C342" t="s">
        <v>131</v>
      </c>
      <c r="D342" t="s">
        <v>131</v>
      </c>
      <c r="E342" t="s">
        <v>569</v>
      </c>
      <c r="F342" t="s">
        <v>834</v>
      </c>
      <c r="G342" t="s">
        <v>854</v>
      </c>
      <c r="L342">
        <v>182.3</v>
      </c>
      <c r="M342" t="s">
        <v>1026</v>
      </c>
      <c r="N342" t="s">
        <v>1027</v>
      </c>
      <c r="O342" t="s">
        <v>1026</v>
      </c>
      <c r="P342" t="s">
        <v>1028</v>
      </c>
      <c r="Q342" t="s">
        <v>1190</v>
      </c>
    </row>
    <row r="343" spans="1:18">
      <c r="A343" s="1">
        <f>HYPERLINK("https://lsnyc.legalserver.org/matter/dynamic-profile/view/1895556","19-1895556")</f>
        <v>0</v>
      </c>
      <c r="B343" t="s">
        <v>22</v>
      </c>
      <c r="C343" t="s">
        <v>131</v>
      </c>
      <c r="D343" t="s">
        <v>131</v>
      </c>
      <c r="E343" t="s">
        <v>570</v>
      </c>
      <c r="F343" t="s">
        <v>834</v>
      </c>
      <c r="G343" t="s">
        <v>854</v>
      </c>
      <c r="L343">
        <v>127.99</v>
      </c>
      <c r="M343" t="s">
        <v>1026</v>
      </c>
      <c r="N343" t="s">
        <v>1027</v>
      </c>
      <c r="O343" t="s">
        <v>1026</v>
      </c>
      <c r="P343" t="s">
        <v>1028</v>
      </c>
      <c r="Q343" t="s">
        <v>1037</v>
      </c>
    </row>
    <row r="344" spans="1:18">
      <c r="A344" s="1">
        <f>HYPERLINK("https://lsnyc.legalserver.org/matter/dynamic-profile/view/1843447","17-1843447")</f>
        <v>0</v>
      </c>
      <c r="B344" t="s">
        <v>22</v>
      </c>
      <c r="C344" t="s">
        <v>128</v>
      </c>
      <c r="D344" t="s">
        <v>131</v>
      </c>
      <c r="E344" t="s">
        <v>571</v>
      </c>
      <c r="F344" t="s">
        <v>834</v>
      </c>
      <c r="G344" t="s">
        <v>854</v>
      </c>
      <c r="L344">
        <v>160.1</v>
      </c>
      <c r="M344" t="s">
        <v>1026</v>
      </c>
      <c r="N344" t="s">
        <v>1027</v>
      </c>
      <c r="O344" t="s">
        <v>1026</v>
      </c>
      <c r="P344" t="s">
        <v>1026</v>
      </c>
      <c r="Q344" t="s">
        <v>1191</v>
      </c>
      <c r="R344" t="s">
        <v>1121</v>
      </c>
    </row>
    <row r="345" spans="1:18">
      <c r="A345" s="1">
        <f>HYPERLINK("https://lsnyc.legalserver.org/matter/dynamic-profile/view/1888688","19-1888688")</f>
        <v>0</v>
      </c>
      <c r="B345" t="s">
        <v>22</v>
      </c>
      <c r="C345" t="s">
        <v>132</v>
      </c>
      <c r="D345" t="s">
        <v>132</v>
      </c>
      <c r="E345" t="s">
        <v>572</v>
      </c>
      <c r="F345" t="s">
        <v>833</v>
      </c>
      <c r="G345" t="s">
        <v>854</v>
      </c>
      <c r="H345" t="s">
        <v>948</v>
      </c>
      <c r="I345" t="s">
        <v>993</v>
      </c>
      <c r="L345">
        <v>183.6</v>
      </c>
      <c r="M345" t="s">
        <v>1026</v>
      </c>
      <c r="N345" t="s">
        <v>1027</v>
      </c>
      <c r="O345" t="s">
        <v>1026</v>
      </c>
      <c r="P345" t="s">
        <v>1026</v>
      </c>
      <c r="Q345" t="s">
        <v>1110</v>
      </c>
      <c r="R345" t="s">
        <v>1146</v>
      </c>
    </row>
    <row r="346" spans="1:18">
      <c r="A346" s="1">
        <f>HYPERLINK("https://lsnyc.legalserver.org/matter/dynamic-profile/view/1893503","19-1893503")</f>
        <v>0</v>
      </c>
      <c r="B346" t="s">
        <v>22</v>
      </c>
      <c r="C346" t="s">
        <v>132</v>
      </c>
      <c r="D346" t="s">
        <v>132</v>
      </c>
      <c r="E346" t="s">
        <v>573</v>
      </c>
      <c r="F346" t="s">
        <v>833</v>
      </c>
      <c r="G346" t="s">
        <v>854</v>
      </c>
      <c r="L346">
        <v>190.15</v>
      </c>
      <c r="M346" t="s">
        <v>1026</v>
      </c>
      <c r="N346" t="s">
        <v>1027</v>
      </c>
      <c r="O346" t="s">
        <v>1026</v>
      </c>
      <c r="P346" t="s">
        <v>1026</v>
      </c>
      <c r="Q346" t="s">
        <v>1083</v>
      </c>
      <c r="R346" t="s">
        <v>1077</v>
      </c>
    </row>
    <row r="347" spans="1:18">
      <c r="A347" s="1">
        <f>HYPERLINK("https://lsnyc.legalserver.org/matter/dynamic-profile/view/1894258","19-1894258")</f>
        <v>0</v>
      </c>
      <c r="B347" t="s">
        <v>22</v>
      </c>
      <c r="C347" t="s">
        <v>132</v>
      </c>
      <c r="D347" t="s">
        <v>132</v>
      </c>
      <c r="E347" t="s">
        <v>574</v>
      </c>
      <c r="F347" t="s">
        <v>834</v>
      </c>
      <c r="G347" t="s">
        <v>867</v>
      </c>
      <c r="L347">
        <v>144.12</v>
      </c>
      <c r="M347" t="s">
        <v>1026</v>
      </c>
      <c r="N347" t="s">
        <v>1027</v>
      </c>
      <c r="O347" t="s">
        <v>1026</v>
      </c>
      <c r="P347" t="s">
        <v>1026</v>
      </c>
      <c r="Q347" t="s">
        <v>1061</v>
      </c>
      <c r="R347" t="s">
        <v>1061</v>
      </c>
    </row>
    <row r="348" spans="1:18">
      <c r="A348" s="1">
        <f>HYPERLINK("https://lsnyc.legalserver.org/matter/dynamic-profile/view/1883156","18-1883156")</f>
        <v>0</v>
      </c>
      <c r="B348" t="s">
        <v>22</v>
      </c>
      <c r="C348" t="s">
        <v>132</v>
      </c>
      <c r="D348" t="s">
        <v>132</v>
      </c>
      <c r="E348" t="s">
        <v>575</v>
      </c>
      <c r="F348" t="s">
        <v>834</v>
      </c>
      <c r="G348" t="s">
        <v>854</v>
      </c>
      <c r="L348">
        <v>126.37</v>
      </c>
      <c r="M348" t="s">
        <v>1026</v>
      </c>
      <c r="N348" t="s">
        <v>1027</v>
      </c>
      <c r="O348" t="s">
        <v>1026</v>
      </c>
      <c r="P348" t="s">
        <v>1026</v>
      </c>
      <c r="Q348" t="s">
        <v>1192</v>
      </c>
      <c r="R348" t="s">
        <v>1071</v>
      </c>
    </row>
    <row r="349" spans="1:18">
      <c r="A349" s="1">
        <f>HYPERLINK("https://lsnyc.legalserver.org/matter/dynamic-profile/view/1877417","18-1877417")</f>
        <v>0</v>
      </c>
      <c r="B349" t="s">
        <v>22</v>
      </c>
      <c r="C349" t="s">
        <v>133</v>
      </c>
      <c r="D349" t="s">
        <v>228</v>
      </c>
      <c r="E349" t="s">
        <v>576</v>
      </c>
      <c r="F349" t="s">
        <v>828</v>
      </c>
      <c r="G349" t="s">
        <v>920</v>
      </c>
      <c r="L349">
        <v>127.33</v>
      </c>
      <c r="M349" t="s">
        <v>1026</v>
      </c>
      <c r="N349" t="s">
        <v>1027</v>
      </c>
      <c r="O349" t="s">
        <v>1027</v>
      </c>
      <c r="P349" t="s">
        <v>1028</v>
      </c>
      <c r="Q349" t="s">
        <v>1193</v>
      </c>
    </row>
    <row r="350" spans="1:18">
      <c r="A350" s="1">
        <f>HYPERLINK("https://lsnyc.legalserver.org/matter/dynamic-profile/view/1903334","19-1903334")</f>
        <v>0</v>
      </c>
      <c r="B350" t="s">
        <v>22</v>
      </c>
      <c r="C350" t="s">
        <v>134</v>
      </c>
      <c r="D350" t="s">
        <v>134</v>
      </c>
      <c r="E350" t="s">
        <v>577</v>
      </c>
      <c r="F350" t="s">
        <v>833</v>
      </c>
      <c r="G350" t="s">
        <v>854</v>
      </c>
      <c r="H350" t="s">
        <v>947</v>
      </c>
      <c r="I350" t="s">
        <v>994</v>
      </c>
      <c r="L350">
        <v>182.97</v>
      </c>
      <c r="M350" t="s">
        <v>1026</v>
      </c>
      <c r="N350" t="s">
        <v>1027</v>
      </c>
      <c r="O350" t="s">
        <v>1026</v>
      </c>
      <c r="P350" t="s">
        <v>1028</v>
      </c>
      <c r="Q350" t="s">
        <v>1105</v>
      </c>
    </row>
    <row r="351" spans="1:18">
      <c r="A351" s="1">
        <f>HYPERLINK("https://lsnyc.legalserver.org/matter/dynamic-profile/view/1903676","19-1903676")</f>
        <v>0</v>
      </c>
      <c r="B351" t="s">
        <v>22</v>
      </c>
      <c r="C351" t="s">
        <v>135</v>
      </c>
      <c r="D351" t="s">
        <v>135</v>
      </c>
      <c r="E351" t="s">
        <v>578</v>
      </c>
      <c r="F351" t="s">
        <v>813</v>
      </c>
      <c r="G351" t="s">
        <v>918</v>
      </c>
      <c r="L351">
        <v>151.46</v>
      </c>
      <c r="M351" t="s">
        <v>1026</v>
      </c>
      <c r="N351" t="s">
        <v>1027</v>
      </c>
      <c r="O351" t="s">
        <v>1026</v>
      </c>
      <c r="P351" t="s">
        <v>1028</v>
      </c>
      <c r="Q351" t="s">
        <v>1194</v>
      </c>
    </row>
    <row r="352" spans="1:18">
      <c r="A352" s="1">
        <f>HYPERLINK("https://lsnyc.legalserver.org/matter/dynamic-profile/view/1900466","19-1900466")</f>
        <v>0</v>
      </c>
      <c r="B352" t="s">
        <v>22</v>
      </c>
      <c r="C352" t="s">
        <v>135</v>
      </c>
      <c r="D352" t="s">
        <v>135</v>
      </c>
      <c r="E352" t="s">
        <v>579</v>
      </c>
      <c r="F352" t="s">
        <v>813</v>
      </c>
      <c r="G352" t="s">
        <v>876</v>
      </c>
      <c r="L352">
        <v>139.81</v>
      </c>
      <c r="M352" t="s">
        <v>1026</v>
      </c>
      <c r="N352" t="s">
        <v>1027</v>
      </c>
      <c r="O352" t="s">
        <v>1026</v>
      </c>
      <c r="P352" t="s">
        <v>1028</v>
      </c>
      <c r="Q352" t="s">
        <v>1067</v>
      </c>
    </row>
    <row r="353" spans="1:18">
      <c r="A353" s="1">
        <f>HYPERLINK("https://lsnyc.legalserver.org/matter/dynamic-profile/view/1902177","19-1902177")</f>
        <v>0</v>
      </c>
      <c r="B353" t="s">
        <v>22</v>
      </c>
      <c r="C353" t="s">
        <v>127</v>
      </c>
      <c r="D353" t="s">
        <v>135</v>
      </c>
      <c r="E353" t="s">
        <v>580</v>
      </c>
      <c r="F353" t="s">
        <v>813</v>
      </c>
      <c r="G353" t="s">
        <v>918</v>
      </c>
      <c r="L353">
        <v>167.85</v>
      </c>
      <c r="M353" t="s">
        <v>1026</v>
      </c>
      <c r="N353" t="s">
        <v>1027</v>
      </c>
      <c r="O353" t="s">
        <v>1026</v>
      </c>
      <c r="P353" t="s">
        <v>1028</v>
      </c>
      <c r="Q353" t="s">
        <v>1051</v>
      </c>
    </row>
    <row r="354" spans="1:18">
      <c r="A354" s="1">
        <f>HYPERLINK("https://lsnyc.legalserver.org/matter/dynamic-profile/view/1902888","19-1902888")</f>
        <v>0</v>
      </c>
      <c r="B354" t="s">
        <v>22</v>
      </c>
      <c r="C354" t="s">
        <v>136</v>
      </c>
      <c r="D354" t="s">
        <v>136</v>
      </c>
      <c r="E354" t="s">
        <v>581</v>
      </c>
      <c r="F354" t="s">
        <v>846</v>
      </c>
      <c r="G354" t="s">
        <v>884</v>
      </c>
      <c r="L354">
        <v>160.66</v>
      </c>
      <c r="M354" t="s">
        <v>1026</v>
      </c>
      <c r="N354" t="s">
        <v>1027</v>
      </c>
      <c r="O354" t="s">
        <v>1026</v>
      </c>
      <c r="P354" t="s">
        <v>1028</v>
      </c>
      <c r="Q354" t="s">
        <v>1042</v>
      </c>
    </row>
    <row r="355" spans="1:18">
      <c r="A355" s="1">
        <f>HYPERLINK("https://lsnyc.legalserver.org/matter/dynamic-profile/view/1893712","19-1893712")</f>
        <v>0</v>
      </c>
      <c r="B355" t="s">
        <v>22</v>
      </c>
      <c r="C355" t="s">
        <v>137</v>
      </c>
      <c r="D355" t="s">
        <v>136</v>
      </c>
      <c r="E355" t="s">
        <v>582</v>
      </c>
      <c r="F355" t="s">
        <v>846</v>
      </c>
      <c r="G355" t="s">
        <v>854</v>
      </c>
      <c r="L355">
        <v>184.51</v>
      </c>
      <c r="M355" t="s">
        <v>1026</v>
      </c>
      <c r="N355" t="s">
        <v>1027</v>
      </c>
      <c r="O355" t="s">
        <v>1026</v>
      </c>
      <c r="P355" t="s">
        <v>1028</v>
      </c>
      <c r="Q355" t="s">
        <v>1070</v>
      </c>
    </row>
    <row r="356" spans="1:18">
      <c r="A356" s="1">
        <f>HYPERLINK("https://lsnyc.legalserver.org/matter/dynamic-profile/view/1891364","19-1891364")</f>
        <v>0</v>
      </c>
      <c r="B356" t="s">
        <v>22</v>
      </c>
      <c r="C356" t="s">
        <v>137</v>
      </c>
      <c r="D356" t="s">
        <v>136</v>
      </c>
      <c r="E356" t="s">
        <v>583</v>
      </c>
      <c r="F356" t="s">
        <v>846</v>
      </c>
      <c r="G356" t="s">
        <v>856</v>
      </c>
      <c r="L356">
        <v>156.33</v>
      </c>
      <c r="M356" t="s">
        <v>1026</v>
      </c>
      <c r="N356" t="s">
        <v>1027</v>
      </c>
      <c r="O356" t="s">
        <v>1026</v>
      </c>
      <c r="P356" t="s">
        <v>1026</v>
      </c>
      <c r="Q356" t="s">
        <v>1147</v>
      </c>
      <c r="R356" t="s">
        <v>1049</v>
      </c>
    </row>
    <row r="357" spans="1:18">
      <c r="A357" s="1">
        <f>HYPERLINK("https://lsnyc.legalserver.org/matter/dynamic-profile/view/1888479","19-1888479")</f>
        <v>0</v>
      </c>
      <c r="B357" t="s">
        <v>22</v>
      </c>
      <c r="C357" t="s">
        <v>136</v>
      </c>
      <c r="D357" t="s">
        <v>136</v>
      </c>
      <c r="E357" t="s">
        <v>584</v>
      </c>
      <c r="F357" t="s">
        <v>846</v>
      </c>
      <c r="G357" t="s">
        <v>854</v>
      </c>
      <c r="L357">
        <v>136.65</v>
      </c>
      <c r="M357" t="s">
        <v>1026</v>
      </c>
      <c r="N357" t="s">
        <v>1027</v>
      </c>
      <c r="O357" t="s">
        <v>1026</v>
      </c>
      <c r="P357" t="s">
        <v>1026</v>
      </c>
      <c r="Q357" t="s">
        <v>1195</v>
      </c>
      <c r="R357" t="s">
        <v>1101</v>
      </c>
    </row>
    <row r="358" spans="1:18">
      <c r="A358" s="1">
        <f>HYPERLINK("https://lsnyc.legalserver.org/matter/dynamic-profile/view/1898452","19-1898452")</f>
        <v>0</v>
      </c>
      <c r="B358" t="s">
        <v>22</v>
      </c>
      <c r="C358" t="s">
        <v>136</v>
      </c>
      <c r="D358" t="s">
        <v>136</v>
      </c>
      <c r="E358" t="s">
        <v>585</v>
      </c>
      <c r="F358" t="s">
        <v>846</v>
      </c>
      <c r="G358" t="s">
        <v>854</v>
      </c>
      <c r="L358">
        <v>137.32</v>
      </c>
      <c r="M358" t="s">
        <v>1026</v>
      </c>
      <c r="N358" t="s">
        <v>1027</v>
      </c>
      <c r="O358" t="s">
        <v>1026</v>
      </c>
      <c r="P358" t="s">
        <v>1028</v>
      </c>
      <c r="Q358" t="s">
        <v>1117</v>
      </c>
    </row>
    <row r="359" spans="1:18">
      <c r="A359" s="1">
        <f>HYPERLINK("https://lsnyc.legalserver.org/matter/dynamic-profile/view/1888022","19-1888022")</f>
        <v>0</v>
      </c>
      <c r="B359" t="s">
        <v>22</v>
      </c>
      <c r="C359" t="s">
        <v>137</v>
      </c>
      <c r="D359" t="s">
        <v>136</v>
      </c>
      <c r="E359" t="s">
        <v>586</v>
      </c>
      <c r="F359" t="s">
        <v>846</v>
      </c>
      <c r="G359" t="s">
        <v>867</v>
      </c>
      <c r="L359">
        <v>140.49</v>
      </c>
      <c r="M359" t="s">
        <v>1026</v>
      </c>
      <c r="N359" t="s">
        <v>1027</v>
      </c>
      <c r="O359" t="s">
        <v>1026</v>
      </c>
      <c r="P359" t="s">
        <v>1026</v>
      </c>
      <c r="Q359" t="s">
        <v>1196</v>
      </c>
      <c r="R359" t="s">
        <v>1036</v>
      </c>
    </row>
    <row r="360" spans="1:18">
      <c r="A360" s="1">
        <f>HYPERLINK("https://lsnyc.legalserver.org/matter/dynamic-profile/view/1889526","19-1889526")</f>
        <v>0</v>
      </c>
      <c r="B360" t="s">
        <v>22</v>
      </c>
      <c r="C360" t="s">
        <v>137</v>
      </c>
      <c r="D360" t="s">
        <v>136</v>
      </c>
      <c r="E360" t="s">
        <v>587</v>
      </c>
      <c r="F360" t="s">
        <v>846</v>
      </c>
      <c r="G360" t="s">
        <v>856</v>
      </c>
      <c r="L360">
        <v>143.24</v>
      </c>
      <c r="M360" t="s">
        <v>1026</v>
      </c>
      <c r="N360" t="s">
        <v>1027</v>
      </c>
      <c r="O360" t="s">
        <v>1026</v>
      </c>
      <c r="P360" t="s">
        <v>1026</v>
      </c>
      <c r="Q360" t="s">
        <v>1149</v>
      </c>
      <c r="R360" t="s">
        <v>1135</v>
      </c>
    </row>
    <row r="361" spans="1:18">
      <c r="A361" s="1">
        <f>HYPERLINK("https://lsnyc.legalserver.org/matter/dynamic-profile/view/1889583","19-1889583")</f>
        <v>0</v>
      </c>
      <c r="B361" t="s">
        <v>22</v>
      </c>
      <c r="C361" t="s">
        <v>136</v>
      </c>
      <c r="D361" t="s">
        <v>136</v>
      </c>
      <c r="E361" t="s">
        <v>588</v>
      </c>
      <c r="F361" t="s">
        <v>846</v>
      </c>
      <c r="G361" t="s">
        <v>854</v>
      </c>
      <c r="L361">
        <v>180.41</v>
      </c>
      <c r="M361" t="s">
        <v>1026</v>
      </c>
      <c r="N361" t="s">
        <v>1027</v>
      </c>
      <c r="O361" t="s">
        <v>1026</v>
      </c>
      <c r="P361" t="s">
        <v>1026</v>
      </c>
      <c r="Q361" t="s">
        <v>1149</v>
      </c>
      <c r="R361" t="s">
        <v>1135</v>
      </c>
    </row>
    <row r="362" spans="1:18">
      <c r="A362" s="1">
        <f>HYPERLINK("https://lsnyc.legalserver.org/matter/dynamic-profile/view/1891211","19-1891211")</f>
        <v>0</v>
      </c>
      <c r="B362" t="s">
        <v>22</v>
      </c>
      <c r="C362" t="s">
        <v>137</v>
      </c>
      <c r="D362" t="s">
        <v>136</v>
      </c>
      <c r="E362" t="s">
        <v>589</v>
      </c>
      <c r="F362" t="s">
        <v>846</v>
      </c>
      <c r="G362" t="s">
        <v>854</v>
      </c>
      <c r="L362">
        <v>146.27</v>
      </c>
      <c r="M362" t="s">
        <v>1026</v>
      </c>
      <c r="N362" t="s">
        <v>1027</v>
      </c>
      <c r="O362" t="s">
        <v>1026</v>
      </c>
      <c r="P362" t="s">
        <v>1026</v>
      </c>
      <c r="Q362" t="s">
        <v>1078</v>
      </c>
      <c r="R362" t="s">
        <v>1040</v>
      </c>
    </row>
    <row r="363" spans="1:18">
      <c r="A363" s="1">
        <f>HYPERLINK("https://lsnyc.legalserver.org/matter/dynamic-profile/view/1889787","19-1889787")</f>
        <v>0</v>
      </c>
      <c r="B363" t="s">
        <v>22</v>
      </c>
      <c r="C363" t="s">
        <v>136</v>
      </c>
      <c r="D363" t="s">
        <v>136</v>
      </c>
      <c r="E363" t="s">
        <v>590</v>
      </c>
      <c r="F363" t="s">
        <v>846</v>
      </c>
      <c r="G363" t="s">
        <v>884</v>
      </c>
      <c r="L363">
        <v>142.62</v>
      </c>
      <c r="M363" t="s">
        <v>1026</v>
      </c>
      <c r="N363" t="s">
        <v>1027</v>
      </c>
      <c r="O363" t="s">
        <v>1026</v>
      </c>
      <c r="P363" t="s">
        <v>1026</v>
      </c>
      <c r="Q363" t="s">
        <v>1080</v>
      </c>
      <c r="R363" t="s">
        <v>1160</v>
      </c>
    </row>
    <row r="364" spans="1:18">
      <c r="A364" s="1">
        <f>HYPERLINK("https://lsnyc.legalserver.org/matter/dynamic-profile/view/1896505","19-1896505")</f>
        <v>0</v>
      </c>
      <c r="B364" t="s">
        <v>22</v>
      </c>
      <c r="C364" t="s">
        <v>136</v>
      </c>
      <c r="D364" t="s">
        <v>136</v>
      </c>
      <c r="E364" t="s">
        <v>591</v>
      </c>
      <c r="F364" t="s">
        <v>846</v>
      </c>
      <c r="G364" t="s">
        <v>854</v>
      </c>
      <c r="L364">
        <v>131.65</v>
      </c>
      <c r="M364" t="s">
        <v>1026</v>
      </c>
      <c r="N364" t="s">
        <v>1027</v>
      </c>
      <c r="O364" t="s">
        <v>1026</v>
      </c>
      <c r="P364" t="s">
        <v>1026</v>
      </c>
      <c r="Q364" t="s">
        <v>1135</v>
      </c>
      <c r="R364" t="s">
        <v>1221</v>
      </c>
    </row>
    <row r="365" spans="1:18">
      <c r="A365" s="1">
        <f>HYPERLINK("https://lsnyc.legalserver.org/matter/dynamic-profile/view/1889263","19-1889263")</f>
        <v>0</v>
      </c>
      <c r="B365" t="s">
        <v>22</v>
      </c>
      <c r="C365" t="s">
        <v>136</v>
      </c>
      <c r="D365" t="s">
        <v>136</v>
      </c>
      <c r="E365" t="s">
        <v>592</v>
      </c>
      <c r="F365" t="s">
        <v>846</v>
      </c>
      <c r="G365" t="s">
        <v>884</v>
      </c>
      <c r="L365">
        <v>152.81</v>
      </c>
      <c r="M365" t="s">
        <v>1026</v>
      </c>
      <c r="N365" t="s">
        <v>1027</v>
      </c>
      <c r="O365" t="s">
        <v>1026</v>
      </c>
      <c r="P365" t="s">
        <v>1028</v>
      </c>
      <c r="Q365" t="s">
        <v>1176</v>
      </c>
    </row>
    <row r="366" spans="1:18">
      <c r="A366" s="1">
        <f>HYPERLINK("https://lsnyc.legalserver.org/matter/dynamic-profile/view/1896548","19-1896548")</f>
        <v>0</v>
      </c>
      <c r="B366" t="s">
        <v>22</v>
      </c>
      <c r="C366" t="s">
        <v>136</v>
      </c>
      <c r="D366" t="s">
        <v>136</v>
      </c>
      <c r="E366" t="s">
        <v>593</v>
      </c>
      <c r="F366" t="s">
        <v>846</v>
      </c>
      <c r="G366" t="s">
        <v>856</v>
      </c>
      <c r="L366">
        <v>129.69</v>
      </c>
      <c r="M366" t="s">
        <v>1026</v>
      </c>
      <c r="N366" t="s">
        <v>1027</v>
      </c>
      <c r="O366" t="s">
        <v>1026</v>
      </c>
      <c r="P366" t="s">
        <v>1026</v>
      </c>
      <c r="Q366" t="s">
        <v>1135</v>
      </c>
      <c r="R366" t="s">
        <v>1221</v>
      </c>
    </row>
    <row r="367" spans="1:18">
      <c r="A367" s="1">
        <f>HYPERLINK("https://lsnyc.legalserver.org/matter/dynamic-profile/view/1889589","19-1889589")</f>
        <v>0</v>
      </c>
      <c r="B367" t="s">
        <v>22</v>
      </c>
      <c r="C367" t="s">
        <v>136</v>
      </c>
      <c r="D367" t="s">
        <v>136</v>
      </c>
      <c r="E367" t="s">
        <v>594</v>
      </c>
      <c r="F367" t="s">
        <v>846</v>
      </c>
      <c r="G367" t="s">
        <v>856</v>
      </c>
      <c r="L367">
        <v>136.03</v>
      </c>
      <c r="M367" t="s">
        <v>1026</v>
      </c>
      <c r="N367" t="s">
        <v>1027</v>
      </c>
      <c r="O367" t="s">
        <v>1026</v>
      </c>
      <c r="P367" t="s">
        <v>1026</v>
      </c>
      <c r="Q367" t="s">
        <v>1149</v>
      </c>
      <c r="R367" t="s">
        <v>1094</v>
      </c>
    </row>
    <row r="368" spans="1:18">
      <c r="A368" s="1">
        <f>HYPERLINK("https://lsnyc.legalserver.org/matter/dynamic-profile/view/1901572","19-1901572")</f>
        <v>0</v>
      </c>
      <c r="B368" t="s">
        <v>22</v>
      </c>
      <c r="C368" t="s">
        <v>136</v>
      </c>
      <c r="D368" t="s">
        <v>136</v>
      </c>
      <c r="E368" t="s">
        <v>595</v>
      </c>
      <c r="F368" t="s">
        <v>846</v>
      </c>
      <c r="G368" t="s">
        <v>921</v>
      </c>
      <c r="L368">
        <v>140.69</v>
      </c>
      <c r="M368" t="s">
        <v>1026</v>
      </c>
      <c r="N368" t="s">
        <v>1027</v>
      </c>
      <c r="O368" t="s">
        <v>1026</v>
      </c>
      <c r="P368" t="s">
        <v>1028</v>
      </c>
      <c r="Q368" t="s">
        <v>1048</v>
      </c>
    </row>
    <row r="369" spans="1:18">
      <c r="A369" s="1">
        <f>HYPERLINK("https://lsnyc.legalserver.org/matter/dynamic-profile/view/1889534","19-1889534")</f>
        <v>0</v>
      </c>
      <c r="B369" t="s">
        <v>22</v>
      </c>
      <c r="C369" t="s">
        <v>137</v>
      </c>
      <c r="D369" t="s">
        <v>136</v>
      </c>
      <c r="E369" t="s">
        <v>596</v>
      </c>
      <c r="F369" t="s">
        <v>846</v>
      </c>
      <c r="G369" t="s">
        <v>877</v>
      </c>
      <c r="L369">
        <v>193.53</v>
      </c>
      <c r="M369" t="s">
        <v>1026</v>
      </c>
      <c r="N369" t="s">
        <v>1027</v>
      </c>
      <c r="O369" t="s">
        <v>1026</v>
      </c>
      <c r="P369" t="s">
        <v>1026</v>
      </c>
      <c r="Q369" t="s">
        <v>1149</v>
      </c>
      <c r="R369" t="s">
        <v>1175</v>
      </c>
    </row>
    <row r="370" spans="1:18">
      <c r="A370" s="1">
        <f>HYPERLINK("https://lsnyc.legalserver.org/matter/dynamic-profile/view/1902896","19-1902896")</f>
        <v>0</v>
      </c>
      <c r="B370" t="s">
        <v>22</v>
      </c>
      <c r="C370" t="s">
        <v>136</v>
      </c>
      <c r="D370" t="s">
        <v>136</v>
      </c>
      <c r="E370" t="s">
        <v>597</v>
      </c>
      <c r="F370" t="s">
        <v>814</v>
      </c>
      <c r="G370" t="s">
        <v>856</v>
      </c>
      <c r="L370">
        <v>125.06</v>
      </c>
      <c r="M370" t="s">
        <v>1026</v>
      </c>
      <c r="N370" t="s">
        <v>1027</v>
      </c>
      <c r="O370" t="s">
        <v>1026</v>
      </c>
      <c r="P370" t="s">
        <v>1028</v>
      </c>
      <c r="Q370" t="s">
        <v>1042</v>
      </c>
    </row>
    <row r="371" spans="1:18">
      <c r="A371" s="1">
        <f>HYPERLINK("https://lsnyc.legalserver.org/matter/dynamic-profile/view/1898345","19-1898345")</f>
        <v>0</v>
      </c>
      <c r="B371" t="s">
        <v>22</v>
      </c>
      <c r="C371" t="s">
        <v>136</v>
      </c>
      <c r="D371" t="s">
        <v>136</v>
      </c>
      <c r="E371" t="s">
        <v>598</v>
      </c>
      <c r="F371" t="s">
        <v>846</v>
      </c>
      <c r="G371" t="s">
        <v>856</v>
      </c>
      <c r="L371">
        <v>127.83</v>
      </c>
      <c r="M371" t="s">
        <v>1026</v>
      </c>
      <c r="N371" t="s">
        <v>1027</v>
      </c>
      <c r="O371" t="s">
        <v>1026</v>
      </c>
      <c r="P371" t="s">
        <v>1026</v>
      </c>
      <c r="Q371" t="s">
        <v>1117</v>
      </c>
      <c r="R371" t="s">
        <v>1221</v>
      </c>
    </row>
    <row r="372" spans="1:18">
      <c r="A372" s="1">
        <f>HYPERLINK("https://lsnyc.legalserver.org/matter/dynamic-profile/view/1890849","19-1890849")</f>
        <v>0</v>
      </c>
      <c r="B372" t="s">
        <v>22</v>
      </c>
      <c r="C372" t="s">
        <v>137</v>
      </c>
      <c r="D372" t="s">
        <v>136</v>
      </c>
      <c r="E372" t="s">
        <v>599</v>
      </c>
      <c r="F372" t="s">
        <v>846</v>
      </c>
      <c r="G372" t="s">
        <v>854</v>
      </c>
      <c r="L372">
        <v>135.76</v>
      </c>
      <c r="M372" t="s">
        <v>1026</v>
      </c>
      <c r="N372" t="s">
        <v>1027</v>
      </c>
      <c r="O372" t="s">
        <v>1026</v>
      </c>
      <c r="P372" t="s">
        <v>1026</v>
      </c>
      <c r="Q372" t="s">
        <v>1138</v>
      </c>
      <c r="R372" t="s">
        <v>1232</v>
      </c>
    </row>
    <row r="373" spans="1:18">
      <c r="A373" s="1">
        <f>HYPERLINK("https://lsnyc.legalserver.org/matter/dynamic-profile/view/1891205","19-1891205")</f>
        <v>0</v>
      </c>
      <c r="B373" t="s">
        <v>22</v>
      </c>
      <c r="C373" t="s">
        <v>137</v>
      </c>
      <c r="D373" t="s">
        <v>136</v>
      </c>
      <c r="E373" t="s">
        <v>600</v>
      </c>
      <c r="F373" t="s">
        <v>846</v>
      </c>
      <c r="G373" t="s">
        <v>854</v>
      </c>
      <c r="L373">
        <v>147.55</v>
      </c>
      <c r="M373" t="s">
        <v>1026</v>
      </c>
      <c r="N373" t="s">
        <v>1027</v>
      </c>
      <c r="O373" t="s">
        <v>1026</v>
      </c>
      <c r="P373" t="s">
        <v>1026</v>
      </c>
      <c r="Q373" t="s">
        <v>1078</v>
      </c>
      <c r="R373" t="s">
        <v>1221</v>
      </c>
    </row>
    <row r="374" spans="1:18">
      <c r="A374" s="1">
        <f>HYPERLINK("https://lsnyc.legalserver.org/matter/dynamic-profile/view/1898036","19-1898036")</f>
        <v>0</v>
      </c>
      <c r="B374" t="s">
        <v>22</v>
      </c>
      <c r="C374" t="s">
        <v>136</v>
      </c>
      <c r="D374" t="s">
        <v>136</v>
      </c>
      <c r="E374" t="s">
        <v>601</v>
      </c>
      <c r="F374" t="s">
        <v>846</v>
      </c>
      <c r="G374" t="s">
        <v>884</v>
      </c>
      <c r="L374">
        <v>192.73</v>
      </c>
      <c r="M374" t="s">
        <v>1026</v>
      </c>
      <c r="N374" t="s">
        <v>1027</v>
      </c>
      <c r="O374" t="s">
        <v>1026</v>
      </c>
      <c r="P374" t="s">
        <v>1026</v>
      </c>
      <c r="Q374" t="s">
        <v>1036</v>
      </c>
      <c r="R374" t="s">
        <v>1221</v>
      </c>
    </row>
    <row r="375" spans="1:18">
      <c r="A375" s="1">
        <f>HYPERLINK("https://lsnyc.legalserver.org/matter/dynamic-profile/view/1903226","19-1903226")</f>
        <v>0</v>
      </c>
      <c r="B375" t="s">
        <v>22</v>
      </c>
      <c r="C375" t="s">
        <v>136</v>
      </c>
      <c r="D375" t="s">
        <v>136</v>
      </c>
      <c r="E375" t="s">
        <v>602</v>
      </c>
      <c r="F375" t="s">
        <v>846</v>
      </c>
      <c r="G375" t="s">
        <v>867</v>
      </c>
      <c r="L375">
        <v>138.09</v>
      </c>
      <c r="M375" t="s">
        <v>1026</v>
      </c>
      <c r="N375" t="s">
        <v>1027</v>
      </c>
      <c r="O375" t="s">
        <v>1026</v>
      </c>
      <c r="P375" t="s">
        <v>1028</v>
      </c>
      <c r="Q375" t="s">
        <v>1105</v>
      </c>
    </row>
    <row r="376" spans="1:18">
      <c r="A376" s="1">
        <f>HYPERLINK("https://lsnyc.legalserver.org/matter/dynamic-profile/view/1901645","19-1901645")</f>
        <v>0</v>
      </c>
      <c r="B376" t="s">
        <v>22</v>
      </c>
      <c r="C376" t="s">
        <v>136</v>
      </c>
      <c r="D376" t="s">
        <v>136</v>
      </c>
      <c r="E376" t="s">
        <v>603</v>
      </c>
      <c r="F376" t="s">
        <v>846</v>
      </c>
      <c r="G376" t="s">
        <v>856</v>
      </c>
      <c r="L376">
        <v>138.77</v>
      </c>
      <c r="M376" t="s">
        <v>1026</v>
      </c>
      <c r="N376" t="s">
        <v>1027</v>
      </c>
      <c r="O376" t="s">
        <v>1026</v>
      </c>
      <c r="P376" t="s">
        <v>1028</v>
      </c>
      <c r="Q376" t="s">
        <v>1048</v>
      </c>
    </row>
    <row r="377" spans="1:18">
      <c r="A377" s="1">
        <f>HYPERLINK("https://lsnyc.legalserver.org/matter/dynamic-profile/view/1851922","17-1851922")</f>
        <v>0</v>
      </c>
      <c r="B377" t="s">
        <v>22</v>
      </c>
      <c r="C377" t="s">
        <v>138</v>
      </c>
      <c r="D377" t="s">
        <v>138</v>
      </c>
      <c r="E377" t="s">
        <v>604</v>
      </c>
      <c r="F377" t="s">
        <v>849</v>
      </c>
      <c r="G377" t="s">
        <v>918</v>
      </c>
      <c r="L377">
        <v>127.06</v>
      </c>
      <c r="M377" t="s">
        <v>1026</v>
      </c>
      <c r="N377" t="s">
        <v>1027</v>
      </c>
      <c r="O377" t="s">
        <v>1026</v>
      </c>
      <c r="P377" t="s">
        <v>1028</v>
      </c>
      <c r="Q377" t="s">
        <v>1183</v>
      </c>
    </row>
    <row r="378" spans="1:18">
      <c r="A378" s="1">
        <f>HYPERLINK("https://lsnyc.legalserver.org/matter/dynamic-profile/view/0831310","17-0831310")</f>
        <v>0</v>
      </c>
      <c r="B378" t="s">
        <v>22</v>
      </c>
      <c r="C378" t="s">
        <v>138</v>
      </c>
      <c r="D378" t="s">
        <v>138</v>
      </c>
      <c r="E378" t="s">
        <v>605</v>
      </c>
      <c r="F378" t="s">
        <v>849</v>
      </c>
      <c r="G378" t="s">
        <v>854</v>
      </c>
      <c r="L378">
        <v>148.6</v>
      </c>
      <c r="M378" t="s">
        <v>1026</v>
      </c>
      <c r="N378" t="s">
        <v>1027</v>
      </c>
      <c r="O378" t="s">
        <v>1026</v>
      </c>
      <c r="P378" t="s">
        <v>1028</v>
      </c>
      <c r="Q378" t="s">
        <v>1197</v>
      </c>
    </row>
    <row r="379" spans="1:18">
      <c r="A379" s="1">
        <f>HYPERLINK("https://lsnyc.legalserver.org/matter/dynamic-profile/view/0814459","16-0814459")</f>
        <v>0</v>
      </c>
      <c r="B379" t="s">
        <v>22</v>
      </c>
      <c r="C379" t="s">
        <v>138</v>
      </c>
      <c r="D379" t="s">
        <v>138</v>
      </c>
      <c r="E379" t="s">
        <v>606</v>
      </c>
      <c r="F379" t="s">
        <v>849</v>
      </c>
      <c r="G379" t="s">
        <v>922</v>
      </c>
      <c r="L379">
        <v>139.85</v>
      </c>
      <c r="M379" t="s">
        <v>1026</v>
      </c>
      <c r="N379" t="s">
        <v>1027</v>
      </c>
      <c r="O379" t="s">
        <v>1026</v>
      </c>
      <c r="P379" t="s">
        <v>1028</v>
      </c>
      <c r="Q379" t="s">
        <v>1198</v>
      </c>
    </row>
    <row r="380" spans="1:18">
      <c r="A380" s="1">
        <f>HYPERLINK("https://lsnyc.legalserver.org/matter/dynamic-profile/view/1890029","19-1890029")</f>
        <v>0</v>
      </c>
      <c r="B380" t="s">
        <v>22</v>
      </c>
      <c r="C380" t="s">
        <v>125</v>
      </c>
      <c r="D380" t="s">
        <v>229</v>
      </c>
      <c r="E380" t="s">
        <v>607</v>
      </c>
      <c r="F380" t="s">
        <v>813</v>
      </c>
      <c r="G380" t="s">
        <v>923</v>
      </c>
      <c r="L380">
        <v>139.21</v>
      </c>
      <c r="M380" t="s">
        <v>1026</v>
      </c>
      <c r="N380" t="s">
        <v>1027</v>
      </c>
      <c r="O380" t="s">
        <v>1026</v>
      </c>
      <c r="P380" t="s">
        <v>1028</v>
      </c>
      <c r="Q380" t="s">
        <v>1199</v>
      </c>
    </row>
    <row r="381" spans="1:18">
      <c r="A381" s="1">
        <f>HYPERLINK("https://lsnyc.legalserver.org/matter/dynamic-profile/view/1890973","19-1890973")</f>
        <v>0</v>
      </c>
      <c r="B381" t="s">
        <v>22</v>
      </c>
      <c r="C381" t="s">
        <v>127</v>
      </c>
      <c r="D381" t="s">
        <v>229</v>
      </c>
      <c r="E381" t="s">
        <v>608</v>
      </c>
      <c r="F381" t="s">
        <v>813</v>
      </c>
      <c r="G381" t="s">
        <v>854</v>
      </c>
      <c r="L381">
        <v>148.55</v>
      </c>
      <c r="M381" t="s">
        <v>1026</v>
      </c>
      <c r="N381" t="s">
        <v>1027</v>
      </c>
      <c r="O381" t="s">
        <v>1026</v>
      </c>
      <c r="P381" t="s">
        <v>1028</v>
      </c>
      <c r="Q381" t="s">
        <v>1138</v>
      </c>
    </row>
    <row r="382" spans="1:18">
      <c r="A382" s="1">
        <f>HYPERLINK("https://lsnyc.legalserver.org/matter/dynamic-profile/view/1875201","18-1875201")</f>
        <v>0</v>
      </c>
      <c r="B382" t="s">
        <v>22</v>
      </c>
      <c r="C382" t="s">
        <v>139</v>
      </c>
      <c r="D382" t="s">
        <v>139</v>
      </c>
      <c r="E382" t="s">
        <v>609</v>
      </c>
      <c r="F382" t="s">
        <v>820</v>
      </c>
      <c r="G382" t="s">
        <v>854</v>
      </c>
      <c r="L382">
        <v>149.92</v>
      </c>
      <c r="M382" t="s">
        <v>1026</v>
      </c>
      <c r="N382" t="s">
        <v>1027</v>
      </c>
      <c r="O382" t="s">
        <v>1026</v>
      </c>
      <c r="P382" t="s">
        <v>1028</v>
      </c>
      <c r="Q382" t="s">
        <v>1200</v>
      </c>
    </row>
    <row r="383" spans="1:18">
      <c r="A383" s="1">
        <f>HYPERLINK("https://lsnyc.legalserver.org/matter/dynamic-profile/view/1859497","18-1859497")</f>
        <v>0</v>
      </c>
      <c r="B383" t="s">
        <v>22</v>
      </c>
      <c r="C383" t="s">
        <v>140</v>
      </c>
      <c r="D383" t="s">
        <v>139</v>
      </c>
      <c r="E383" t="s">
        <v>610</v>
      </c>
      <c r="F383" t="s">
        <v>820</v>
      </c>
      <c r="G383" t="s">
        <v>854</v>
      </c>
      <c r="L383">
        <v>151.64</v>
      </c>
      <c r="M383" t="s">
        <v>1026</v>
      </c>
      <c r="N383" t="s">
        <v>1027</v>
      </c>
      <c r="O383" t="s">
        <v>1026</v>
      </c>
      <c r="P383" t="s">
        <v>1028</v>
      </c>
      <c r="Q383" t="s">
        <v>1201</v>
      </c>
    </row>
    <row r="384" spans="1:18">
      <c r="A384" s="1">
        <f>HYPERLINK("https://lsnyc.legalserver.org/matter/dynamic-profile/view/1895808","19-1895808")</f>
        <v>0</v>
      </c>
      <c r="B384" t="s">
        <v>22</v>
      </c>
      <c r="C384" t="s">
        <v>124</v>
      </c>
      <c r="D384" t="s">
        <v>141</v>
      </c>
      <c r="E384" t="s">
        <v>611</v>
      </c>
      <c r="F384" t="s">
        <v>813</v>
      </c>
      <c r="G384" t="s">
        <v>884</v>
      </c>
      <c r="L384">
        <v>166.77</v>
      </c>
      <c r="M384" t="s">
        <v>1026</v>
      </c>
      <c r="N384" t="s">
        <v>1027</v>
      </c>
      <c r="O384" t="s">
        <v>1026</v>
      </c>
      <c r="P384" t="s">
        <v>1028</v>
      </c>
      <c r="Q384" t="s">
        <v>1113</v>
      </c>
    </row>
    <row r="385" spans="1:17">
      <c r="A385" s="1">
        <f>HYPERLINK("https://lsnyc.legalserver.org/matter/dynamic-profile/view/1895844","19-1895844")</f>
        <v>0</v>
      </c>
      <c r="B385" t="s">
        <v>22</v>
      </c>
      <c r="C385" t="s">
        <v>124</v>
      </c>
      <c r="D385" t="s">
        <v>141</v>
      </c>
      <c r="E385" t="s">
        <v>612</v>
      </c>
      <c r="F385" t="s">
        <v>813</v>
      </c>
      <c r="G385" t="s">
        <v>854</v>
      </c>
      <c r="L385">
        <v>129.27</v>
      </c>
      <c r="M385" t="s">
        <v>1026</v>
      </c>
      <c r="N385" t="s">
        <v>1027</v>
      </c>
      <c r="O385" t="s">
        <v>1026</v>
      </c>
      <c r="P385" t="s">
        <v>1028</v>
      </c>
      <c r="Q385" t="s">
        <v>1113</v>
      </c>
    </row>
    <row r="386" spans="1:17">
      <c r="A386" s="1">
        <f>HYPERLINK("https://lsnyc.legalserver.org/matter/dynamic-profile/view/1895803","19-1895803")</f>
        <v>0</v>
      </c>
      <c r="B386" t="s">
        <v>22</v>
      </c>
      <c r="C386" t="s">
        <v>124</v>
      </c>
      <c r="D386" t="s">
        <v>141</v>
      </c>
      <c r="E386" t="s">
        <v>611</v>
      </c>
      <c r="F386" t="s">
        <v>813</v>
      </c>
      <c r="G386" t="s">
        <v>863</v>
      </c>
      <c r="L386">
        <v>166.77</v>
      </c>
      <c r="M386" t="s">
        <v>1026</v>
      </c>
      <c r="N386" t="s">
        <v>1027</v>
      </c>
      <c r="O386" t="s">
        <v>1026</v>
      </c>
      <c r="P386" t="s">
        <v>1028</v>
      </c>
      <c r="Q386" t="s">
        <v>1113</v>
      </c>
    </row>
    <row r="387" spans="1:17">
      <c r="A387" s="1">
        <f>HYPERLINK("https://lsnyc.legalserver.org/matter/dynamic-profile/view/1896160","19-1896160")</f>
        <v>0</v>
      </c>
      <c r="B387" t="s">
        <v>22</v>
      </c>
      <c r="C387" t="s">
        <v>124</v>
      </c>
      <c r="D387" t="s">
        <v>141</v>
      </c>
      <c r="E387" t="s">
        <v>613</v>
      </c>
      <c r="F387" t="s">
        <v>813</v>
      </c>
      <c r="G387" t="s">
        <v>854</v>
      </c>
      <c r="L387">
        <v>141.45</v>
      </c>
      <c r="M387" t="s">
        <v>1026</v>
      </c>
      <c r="N387" t="s">
        <v>1027</v>
      </c>
      <c r="O387" t="s">
        <v>1026</v>
      </c>
      <c r="P387" t="s">
        <v>1028</v>
      </c>
      <c r="Q387" t="s">
        <v>1175</v>
      </c>
    </row>
    <row r="388" spans="1:17">
      <c r="A388" s="1">
        <f>HYPERLINK("https://lsnyc.legalserver.org/matter/dynamic-profile/view/1896172","19-1896172")</f>
        <v>0</v>
      </c>
      <c r="B388" t="s">
        <v>22</v>
      </c>
      <c r="C388" t="s">
        <v>124</v>
      </c>
      <c r="D388" t="s">
        <v>141</v>
      </c>
      <c r="E388" t="s">
        <v>613</v>
      </c>
      <c r="F388" t="s">
        <v>813</v>
      </c>
      <c r="G388" t="s">
        <v>854</v>
      </c>
      <c r="L388">
        <v>141.45</v>
      </c>
      <c r="M388" t="s">
        <v>1026</v>
      </c>
      <c r="N388" t="s">
        <v>1027</v>
      </c>
      <c r="O388" t="s">
        <v>1026</v>
      </c>
      <c r="P388" t="s">
        <v>1028</v>
      </c>
      <c r="Q388" t="s">
        <v>1175</v>
      </c>
    </row>
    <row r="389" spans="1:17">
      <c r="A389" s="1">
        <f>HYPERLINK("https://lsnyc.legalserver.org/matter/dynamic-profile/view/1897232","19-1897232")</f>
        <v>0</v>
      </c>
      <c r="B389" t="s">
        <v>22</v>
      </c>
      <c r="C389" t="s">
        <v>127</v>
      </c>
      <c r="D389" t="s">
        <v>141</v>
      </c>
      <c r="E389" t="s">
        <v>614</v>
      </c>
      <c r="F389" t="s">
        <v>813</v>
      </c>
      <c r="G389" t="s">
        <v>918</v>
      </c>
      <c r="L389">
        <v>144.12</v>
      </c>
      <c r="M389" t="s">
        <v>1026</v>
      </c>
      <c r="N389" t="s">
        <v>1027</v>
      </c>
      <c r="O389" t="s">
        <v>1026</v>
      </c>
      <c r="P389" t="s">
        <v>1028</v>
      </c>
      <c r="Q389" t="s">
        <v>1049</v>
      </c>
    </row>
    <row r="390" spans="1:17">
      <c r="A390" s="1">
        <f>HYPERLINK("https://lsnyc.legalserver.org/matter/dynamic-profile/view/1896402","19-1896402")</f>
        <v>0</v>
      </c>
      <c r="B390" t="s">
        <v>22</v>
      </c>
      <c r="C390" t="s">
        <v>124</v>
      </c>
      <c r="D390" t="s">
        <v>141</v>
      </c>
      <c r="E390" t="s">
        <v>615</v>
      </c>
      <c r="F390" t="s">
        <v>813</v>
      </c>
      <c r="G390" t="s">
        <v>871</v>
      </c>
      <c r="L390">
        <v>158.6</v>
      </c>
      <c r="M390" t="s">
        <v>1026</v>
      </c>
      <c r="N390" t="s">
        <v>1027</v>
      </c>
      <c r="O390" t="s">
        <v>1026</v>
      </c>
      <c r="P390" t="s">
        <v>1028</v>
      </c>
      <c r="Q390" t="s">
        <v>1096</v>
      </c>
    </row>
    <row r="391" spans="1:17">
      <c r="A391" s="1">
        <f>HYPERLINK("https://lsnyc.legalserver.org/matter/dynamic-profile/view/1895811","19-1895811")</f>
        <v>0</v>
      </c>
      <c r="B391" t="s">
        <v>22</v>
      </c>
      <c r="C391" t="s">
        <v>124</v>
      </c>
      <c r="D391" t="s">
        <v>141</v>
      </c>
      <c r="E391" t="s">
        <v>616</v>
      </c>
      <c r="F391" t="s">
        <v>813</v>
      </c>
      <c r="G391" t="s">
        <v>854</v>
      </c>
      <c r="L391">
        <v>163.33</v>
      </c>
      <c r="M391" t="s">
        <v>1026</v>
      </c>
      <c r="N391" t="s">
        <v>1027</v>
      </c>
      <c r="O391" t="s">
        <v>1026</v>
      </c>
      <c r="P391" t="s">
        <v>1028</v>
      </c>
      <c r="Q391" t="s">
        <v>1113</v>
      </c>
    </row>
    <row r="392" spans="1:17">
      <c r="A392" s="1">
        <f>HYPERLINK("https://lsnyc.legalserver.org/matter/dynamic-profile/view/1896408","19-1896408")</f>
        <v>0</v>
      </c>
      <c r="B392" t="s">
        <v>22</v>
      </c>
      <c r="C392" t="s">
        <v>124</v>
      </c>
      <c r="D392" t="s">
        <v>141</v>
      </c>
      <c r="E392" t="s">
        <v>615</v>
      </c>
      <c r="F392" t="s">
        <v>813</v>
      </c>
      <c r="G392" t="s">
        <v>871</v>
      </c>
      <c r="L392">
        <v>158.6</v>
      </c>
      <c r="M392" t="s">
        <v>1026</v>
      </c>
      <c r="N392" t="s">
        <v>1027</v>
      </c>
      <c r="O392" t="s">
        <v>1026</v>
      </c>
      <c r="P392" t="s">
        <v>1028</v>
      </c>
      <c r="Q392" t="s">
        <v>1096</v>
      </c>
    </row>
    <row r="393" spans="1:17">
      <c r="A393" s="1">
        <f>HYPERLINK("https://lsnyc.legalserver.org/matter/dynamic-profile/view/1895840","19-1895840")</f>
        <v>0</v>
      </c>
      <c r="B393" t="s">
        <v>22</v>
      </c>
      <c r="C393" t="s">
        <v>124</v>
      </c>
      <c r="D393" t="s">
        <v>141</v>
      </c>
      <c r="E393" t="s">
        <v>612</v>
      </c>
      <c r="F393" t="s">
        <v>813</v>
      </c>
      <c r="G393" t="s">
        <v>854</v>
      </c>
      <c r="L393">
        <v>129.27</v>
      </c>
      <c r="M393" t="s">
        <v>1026</v>
      </c>
      <c r="N393" t="s">
        <v>1027</v>
      </c>
      <c r="O393" t="s">
        <v>1026</v>
      </c>
      <c r="P393" t="s">
        <v>1028</v>
      </c>
      <c r="Q393" t="s">
        <v>1113</v>
      </c>
    </row>
    <row r="394" spans="1:17">
      <c r="A394" s="1">
        <f>HYPERLINK("https://lsnyc.legalserver.org/matter/dynamic-profile/view/1897102","19-1897102")</f>
        <v>0</v>
      </c>
      <c r="B394" t="s">
        <v>22</v>
      </c>
      <c r="C394" t="s">
        <v>124</v>
      </c>
      <c r="D394" t="s">
        <v>141</v>
      </c>
      <c r="E394" t="s">
        <v>617</v>
      </c>
      <c r="F394" t="s">
        <v>813</v>
      </c>
      <c r="G394" t="s">
        <v>854</v>
      </c>
      <c r="L394">
        <v>190.47</v>
      </c>
      <c r="M394" t="s">
        <v>1026</v>
      </c>
      <c r="N394" t="s">
        <v>1027</v>
      </c>
      <c r="O394" t="s">
        <v>1026</v>
      </c>
      <c r="P394" t="s">
        <v>1028</v>
      </c>
      <c r="Q394" t="s">
        <v>1172</v>
      </c>
    </row>
    <row r="395" spans="1:17">
      <c r="A395" s="1">
        <f>HYPERLINK("https://lsnyc.legalserver.org/matter/dynamic-profile/view/1897121","19-1897121")</f>
        <v>0</v>
      </c>
      <c r="B395" t="s">
        <v>22</v>
      </c>
      <c r="C395" t="s">
        <v>141</v>
      </c>
      <c r="D395" t="s">
        <v>141</v>
      </c>
      <c r="E395" t="s">
        <v>618</v>
      </c>
      <c r="F395" t="s">
        <v>813</v>
      </c>
      <c r="G395" t="s">
        <v>854</v>
      </c>
      <c r="H395" t="s">
        <v>948</v>
      </c>
      <c r="I395" t="s">
        <v>995</v>
      </c>
      <c r="J395" t="s">
        <v>1022</v>
      </c>
      <c r="L395">
        <v>136.52</v>
      </c>
      <c r="M395" t="s">
        <v>1026</v>
      </c>
      <c r="N395" t="s">
        <v>1027</v>
      </c>
      <c r="O395" t="s">
        <v>1027</v>
      </c>
      <c r="P395" t="s">
        <v>1028</v>
      </c>
      <c r="Q395" t="s">
        <v>1035</v>
      </c>
    </row>
    <row r="396" spans="1:17">
      <c r="A396" s="1">
        <f>HYPERLINK("https://lsnyc.legalserver.org/matter/dynamic-profile/view/1895817","19-1895817")</f>
        <v>0</v>
      </c>
      <c r="B396" t="s">
        <v>22</v>
      </c>
      <c r="C396" t="s">
        <v>124</v>
      </c>
      <c r="D396" t="s">
        <v>141</v>
      </c>
      <c r="E396" t="s">
        <v>616</v>
      </c>
      <c r="F396" t="s">
        <v>813</v>
      </c>
      <c r="G396" t="s">
        <v>854</v>
      </c>
      <c r="L396">
        <v>163.33</v>
      </c>
      <c r="M396" t="s">
        <v>1026</v>
      </c>
      <c r="N396" t="s">
        <v>1027</v>
      </c>
      <c r="O396" t="s">
        <v>1026</v>
      </c>
      <c r="P396" t="s">
        <v>1028</v>
      </c>
      <c r="Q396" t="s">
        <v>1113</v>
      </c>
    </row>
    <row r="397" spans="1:17">
      <c r="A397" s="1">
        <f>HYPERLINK("https://lsnyc.legalserver.org/matter/dynamic-profile/view/1897235","19-1897235")</f>
        <v>0</v>
      </c>
      <c r="B397" t="s">
        <v>22</v>
      </c>
      <c r="C397" t="s">
        <v>127</v>
      </c>
      <c r="D397" t="s">
        <v>141</v>
      </c>
      <c r="E397" t="s">
        <v>614</v>
      </c>
      <c r="F397" t="s">
        <v>813</v>
      </c>
      <c r="G397" t="s">
        <v>854</v>
      </c>
      <c r="L397">
        <v>144.12</v>
      </c>
      <c r="M397" t="s">
        <v>1026</v>
      </c>
      <c r="N397" t="s">
        <v>1027</v>
      </c>
      <c r="O397" t="s">
        <v>1026</v>
      </c>
      <c r="P397" t="s">
        <v>1028</v>
      </c>
      <c r="Q397" t="s">
        <v>1049</v>
      </c>
    </row>
    <row r="398" spans="1:17">
      <c r="A398" s="1">
        <f>HYPERLINK("https://lsnyc.legalserver.org/matter/dynamic-profile/view/1897656","19-1897656")</f>
        <v>0</v>
      </c>
      <c r="B398" t="s">
        <v>22</v>
      </c>
      <c r="C398" t="s">
        <v>127</v>
      </c>
      <c r="D398" t="s">
        <v>141</v>
      </c>
      <c r="E398" t="s">
        <v>543</v>
      </c>
      <c r="F398" t="s">
        <v>813</v>
      </c>
      <c r="G398" t="s">
        <v>876</v>
      </c>
      <c r="L398">
        <v>174.76</v>
      </c>
      <c r="M398" t="s">
        <v>1026</v>
      </c>
      <c r="N398" t="s">
        <v>1027</v>
      </c>
      <c r="O398" t="s">
        <v>1026</v>
      </c>
      <c r="P398" t="s">
        <v>1028</v>
      </c>
      <c r="Q398" t="s">
        <v>1160</v>
      </c>
    </row>
    <row r="399" spans="1:17">
      <c r="A399" s="1">
        <f>HYPERLINK("https://lsnyc.legalserver.org/matter/dynamic-profile/view/1895234","19-1895234")</f>
        <v>0</v>
      </c>
      <c r="B399" t="s">
        <v>22</v>
      </c>
      <c r="C399" t="s">
        <v>124</v>
      </c>
      <c r="D399" t="s">
        <v>141</v>
      </c>
      <c r="E399" t="s">
        <v>619</v>
      </c>
      <c r="F399" t="s">
        <v>813</v>
      </c>
      <c r="G399" t="s">
        <v>854</v>
      </c>
      <c r="L399">
        <v>153.76</v>
      </c>
      <c r="M399" t="s">
        <v>1026</v>
      </c>
      <c r="N399" t="s">
        <v>1027</v>
      </c>
      <c r="O399" t="s">
        <v>1026</v>
      </c>
      <c r="P399" t="s">
        <v>1028</v>
      </c>
      <c r="Q399" t="s">
        <v>1065</v>
      </c>
    </row>
    <row r="400" spans="1:17">
      <c r="A400" s="1">
        <f>HYPERLINK("https://lsnyc.legalserver.org/matter/dynamic-profile/view/1897091","19-1897091")</f>
        <v>0</v>
      </c>
      <c r="B400" t="s">
        <v>22</v>
      </c>
      <c r="C400" t="s">
        <v>124</v>
      </c>
      <c r="D400" t="s">
        <v>141</v>
      </c>
      <c r="E400" t="s">
        <v>617</v>
      </c>
      <c r="F400" t="s">
        <v>813</v>
      </c>
      <c r="G400" t="s">
        <v>854</v>
      </c>
      <c r="L400">
        <v>190.47</v>
      </c>
      <c r="M400" t="s">
        <v>1026</v>
      </c>
      <c r="N400" t="s">
        <v>1027</v>
      </c>
      <c r="O400" t="s">
        <v>1026</v>
      </c>
      <c r="P400" t="s">
        <v>1028</v>
      </c>
      <c r="Q400" t="s">
        <v>1172</v>
      </c>
    </row>
    <row r="401" spans="1:18">
      <c r="A401" s="1">
        <f>HYPERLINK("https://lsnyc.legalserver.org/matter/dynamic-profile/view/1901817","19-1901817")</f>
        <v>0</v>
      </c>
      <c r="B401" t="s">
        <v>22</v>
      </c>
      <c r="C401" t="s">
        <v>142</v>
      </c>
      <c r="D401" t="s">
        <v>142</v>
      </c>
      <c r="E401" t="s">
        <v>620</v>
      </c>
      <c r="F401" t="s">
        <v>821</v>
      </c>
      <c r="G401" t="s">
        <v>854</v>
      </c>
      <c r="L401">
        <v>192.15</v>
      </c>
      <c r="M401" t="s">
        <v>1026</v>
      </c>
      <c r="N401" t="s">
        <v>1027</v>
      </c>
      <c r="O401" t="s">
        <v>1026</v>
      </c>
      <c r="P401" t="s">
        <v>1028</v>
      </c>
      <c r="Q401" t="s">
        <v>1041</v>
      </c>
    </row>
    <row r="402" spans="1:18">
      <c r="A402" s="1">
        <f>HYPERLINK("https://lsnyc.legalserver.org/matter/dynamic-profile/view/1904738","19-1904738")</f>
        <v>0</v>
      </c>
      <c r="B402" t="s">
        <v>22</v>
      </c>
      <c r="C402" t="s">
        <v>143</v>
      </c>
      <c r="D402" t="s">
        <v>143</v>
      </c>
      <c r="E402" t="s">
        <v>621</v>
      </c>
      <c r="F402" t="s">
        <v>820</v>
      </c>
      <c r="G402" t="s">
        <v>854</v>
      </c>
      <c r="L402">
        <v>145.72</v>
      </c>
      <c r="M402" t="s">
        <v>1026</v>
      </c>
      <c r="N402" t="s">
        <v>1027</v>
      </c>
      <c r="O402" t="s">
        <v>1026</v>
      </c>
      <c r="P402" t="s">
        <v>1028</v>
      </c>
      <c r="Q402" t="s">
        <v>1116</v>
      </c>
    </row>
    <row r="403" spans="1:18">
      <c r="A403" s="1">
        <f>HYPERLINK("https://lsnyc.legalserver.org/matter/dynamic-profile/view/1887208","19-1887208")</f>
        <v>0</v>
      </c>
      <c r="B403" t="s">
        <v>22</v>
      </c>
      <c r="C403" t="s">
        <v>144</v>
      </c>
      <c r="D403" t="s">
        <v>143</v>
      </c>
      <c r="E403" t="s">
        <v>622</v>
      </c>
      <c r="F403" t="s">
        <v>823</v>
      </c>
      <c r="G403" t="s">
        <v>854</v>
      </c>
      <c r="H403" t="s">
        <v>948</v>
      </c>
      <c r="I403" t="s">
        <v>996</v>
      </c>
      <c r="L403">
        <v>176.75</v>
      </c>
      <c r="M403" t="s">
        <v>1026</v>
      </c>
      <c r="N403" t="s">
        <v>1027</v>
      </c>
      <c r="O403" t="s">
        <v>1026</v>
      </c>
      <c r="P403" t="s">
        <v>1028</v>
      </c>
      <c r="Q403" t="s">
        <v>1173</v>
      </c>
    </row>
    <row r="404" spans="1:18">
      <c r="A404" s="1">
        <f>HYPERLINK("https://lsnyc.legalserver.org/matter/dynamic-profile/view/1887138","19-1887138")</f>
        <v>0</v>
      </c>
      <c r="B404" t="s">
        <v>22</v>
      </c>
      <c r="C404" t="s">
        <v>145</v>
      </c>
      <c r="D404" t="s">
        <v>145</v>
      </c>
      <c r="E404" t="s">
        <v>623</v>
      </c>
      <c r="F404" t="s">
        <v>831</v>
      </c>
      <c r="G404" t="s">
        <v>875</v>
      </c>
      <c r="L404">
        <v>184.18</v>
      </c>
      <c r="M404" t="s">
        <v>1026</v>
      </c>
      <c r="N404" t="s">
        <v>1027</v>
      </c>
      <c r="O404" t="s">
        <v>1026</v>
      </c>
      <c r="P404" t="s">
        <v>1026</v>
      </c>
      <c r="Q404" t="s">
        <v>1202</v>
      </c>
      <c r="R404" t="s">
        <v>1121</v>
      </c>
    </row>
    <row r="405" spans="1:18">
      <c r="A405" s="1">
        <f>HYPERLINK("https://lsnyc.legalserver.org/matter/dynamic-profile/view/1890143","19-1890143")</f>
        <v>0</v>
      </c>
      <c r="B405" t="s">
        <v>22</v>
      </c>
      <c r="C405" t="s">
        <v>145</v>
      </c>
      <c r="D405" t="s">
        <v>145</v>
      </c>
      <c r="E405" t="s">
        <v>624</v>
      </c>
      <c r="F405" t="s">
        <v>839</v>
      </c>
      <c r="G405" t="s">
        <v>924</v>
      </c>
      <c r="H405" t="s">
        <v>948</v>
      </c>
      <c r="I405" t="s">
        <v>976</v>
      </c>
      <c r="L405">
        <v>163.11</v>
      </c>
      <c r="M405" t="s">
        <v>1026</v>
      </c>
      <c r="N405" t="s">
        <v>1027</v>
      </c>
      <c r="O405" t="s">
        <v>1026</v>
      </c>
      <c r="P405" t="s">
        <v>1026</v>
      </c>
      <c r="Q405" t="s">
        <v>1146</v>
      </c>
      <c r="R405" t="s">
        <v>1121</v>
      </c>
    </row>
    <row r="406" spans="1:18">
      <c r="A406" s="1">
        <f>HYPERLINK("https://lsnyc.legalserver.org/matter/dynamic-profile/view/1898057","19-1898057")</f>
        <v>0</v>
      </c>
      <c r="B406" t="s">
        <v>22</v>
      </c>
      <c r="C406" t="s">
        <v>145</v>
      </c>
      <c r="D406" t="s">
        <v>145</v>
      </c>
      <c r="E406" t="s">
        <v>529</v>
      </c>
      <c r="F406" t="s">
        <v>830</v>
      </c>
      <c r="G406" t="s">
        <v>867</v>
      </c>
      <c r="H406" t="s">
        <v>954</v>
      </c>
      <c r="I406" t="s">
        <v>997</v>
      </c>
      <c r="L406">
        <v>152.93</v>
      </c>
      <c r="M406" t="s">
        <v>1026</v>
      </c>
      <c r="N406" t="s">
        <v>1027</v>
      </c>
      <c r="O406" t="s">
        <v>1026</v>
      </c>
      <c r="P406" t="s">
        <v>1028</v>
      </c>
      <c r="Q406" t="s">
        <v>1036</v>
      </c>
    </row>
    <row r="407" spans="1:18">
      <c r="A407" s="1">
        <f>HYPERLINK("https://lsnyc.legalserver.org/matter/dynamic-profile/view/1890342","19-1890342")</f>
        <v>0</v>
      </c>
      <c r="B407" t="s">
        <v>22</v>
      </c>
      <c r="C407" t="s">
        <v>145</v>
      </c>
      <c r="D407" t="s">
        <v>145</v>
      </c>
      <c r="E407" t="s">
        <v>625</v>
      </c>
      <c r="F407" t="s">
        <v>817</v>
      </c>
      <c r="G407" t="s">
        <v>860</v>
      </c>
      <c r="H407" t="s">
        <v>948</v>
      </c>
      <c r="I407" t="s">
        <v>998</v>
      </c>
      <c r="L407">
        <v>172.94</v>
      </c>
      <c r="M407" t="s">
        <v>1026</v>
      </c>
      <c r="N407" t="s">
        <v>1027</v>
      </c>
      <c r="O407" t="s">
        <v>1026</v>
      </c>
      <c r="P407" t="s">
        <v>1026</v>
      </c>
      <c r="Q407" t="s">
        <v>1106</v>
      </c>
      <c r="R407" t="s">
        <v>1063</v>
      </c>
    </row>
    <row r="408" spans="1:18">
      <c r="A408" s="1">
        <f>HYPERLINK("https://lsnyc.legalserver.org/matter/dynamic-profile/view/1894326","19-1894326")</f>
        <v>0</v>
      </c>
      <c r="B408" t="s">
        <v>22</v>
      </c>
      <c r="C408" t="s">
        <v>146</v>
      </c>
      <c r="D408" t="s">
        <v>146</v>
      </c>
      <c r="E408" t="s">
        <v>626</v>
      </c>
      <c r="F408" t="s">
        <v>817</v>
      </c>
      <c r="G408" t="s">
        <v>854</v>
      </c>
      <c r="L408">
        <v>157.52</v>
      </c>
      <c r="M408" t="s">
        <v>1026</v>
      </c>
      <c r="N408" t="s">
        <v>1027</v>
      </c>
      <c r="O408" t="s">
        <v>1026</v>
      </c>
      <c r="P408" t="s">
        <v>1026</v>
      </c>
      <c r="Q408" t="s">
        <v>1077</v>
      </c>
      <c r="R408" t="s">
        <v>1279</v>
      </c>
    </row>
    <row r="409" spans="1:18">
      <c r="A409" s="1">
        <f>HYPERLINK("https://lsnyc.legalserver.org/matter/dynamic-profile/view/1902666","19-1902666")</f>
        <v>0</v>
      </c>
      <c r="B409" t="s">
        <v>22</v>
      </c>
      <c r="C409" t="s">
        <v>147</v>
      </c>
      <c r="D409" t="s">
        <v>147</v>
      </c>
      <c r="E409" t="s">
        <v>574</v>
      </c>
      <c r="F409" t="s">
        <v>814</v>
      </c>
      <c r="G409" t="s">
        <v>871</v>
      </c>
      <c r="L409">
        <v>128.1</v>
      </c>
      <c r="M409" t="s">
        <v>1026</v>
      </c>
      <c r="N409" t="s">
        <v>1027</v>
      </c>
      <c r="O409" t="s">
        <v>1026</v>
      </c>
      <c r="P409" t="s">
        <v>1026</v>
      </c>
      <c r="Q409" t="s">
        <v>1120</v>
      </c>
      <c r="R409" t="s">
        <v>1066</v>
      </c>
    </row>
    <row r="410" spans="1:18">
      <c r="A410" s="1">
        <f>HYPERLINK("https://lsnyc.legalserver.org/matter/dynamic-profile/view/1884786","18-1884786")</f>
        <v>0</v>
      </c>
      <c r="B410" t="s">
        <v>22</v>
      </c>
      <c r="C410" t="s">
        <v>128</v>
      </c>
      <c r="D410" t="s">
        <v>230</v>
      </c>
      <c r="E410" t="s">
        <v>627</v>
      </c>
      <c r="F410" t="s">
        <v>813</v>
      </c>
      <c r="G410" t="s">
        <v>854</v>
      </c>
      <c r="L410">
        <v>143.43</v>
      </c>
      <c r="M410" t="s">
        <v>1026</v>
      </c>
      <c r="N410" t="s">
        <v>1027</v>
      </c>
      <c r="O410" t="s">
        <v>1027</v>
      </c>
      <c r="P410" t="s">
        <v>1027</v>
      </c>
      <c r="Q410" t="s">
        <v>1100</v>
      </c>
      <c r="R410" t="s">
        <v>1135</v>
      </c>
    </row>
    <row r="411" spans="1:18">
      <c r="A411" s="1">
        <f>HYPERLINK("https://lsnyc.legalserver.org/matter/dynamic-profile/view/1900493","19-1900493")</f>
        <v>0</v>
      </c>
      <c r="B411" t="s">
        <v>22</v>
      </c>
      <c r="C411" t="s">
        <v>148</v>
      </c>
      <c r="D411" t="s">
        <v>231</v>
      </c>
      <c r="E411" t="s">
        <v>628</v>
      </c>
      <c r="F411" t="s">
        <v>813</v>
      </c>
      <c r="G411" t="s">
        <v>854</v>
      </c>
      <c r="H411" t="s">
        <v>948</v>
      </c>
      <c r="I411" t="s">
        <v>976</v>
      </c>
      <c r="L411">
        <v>150.02</v>
      </c>
      <c r="M411" t="s">
        <v>1026</v>
      </c>
      <c r="N411" t="s">
        <v>1027</v>
      </c>
      <c r="O411" t="s">
        <v>1026</v>
      </c>
      <c r="P411" t="s">
        <v>1028</v>
      </c>
      <c r="Q411" t="s">
        <v>1067</v>
      </c>
    </row>
    <row r="412" spans="1:18">
      <c r="A412" s="1">
        <f>HYPERLINK("https://lsnyc.legalserver.org/matter/dynamic-profile/view/1900797","19-1900797")</f>
        <v>0</v>
      </c>
      <c r="B412" t="s">
        <v>22</v>
      </c>
      <c r="C412" t="s">
        <v>127</v>
      </c>
      <c r="D412" t="s">
        <v>231</v>
      </c>
      <c r="E412" t="s">
        <v>629</v>
      </c>
      <c r="F412" t="s">
        <v>813</v>
      </c>
      <c r="G412" t="s">
        <v>854</v>
      </c>
      <c r="L412">
        <v>135.68</v>
      </c>
      <c r="M412" t="s">
        <v>1026</v>
      </c>
      <c r="N412" t="s">
        <v>1027</v>
      </c>
      <c r="O412" t="s">
        <v>1026</v>
      </c>
      <c r="P412" t="s">
        <v>1028</v>
      </c>
      <c r="Q412" t="s">
        <v>1171</v>
      </c>
    </row>
    <row r="413" spans="1:18">
      <c r="A413" s="1">
        <f>HYPERLINK("https://lsnyc.legalserver.org/matter/dynamic-profile/view/1899560","19-1899560")</f>
        <v>0</v>
      </c>
      <c r="B413" t="s">
        <v>22</v>
      </c>
      <c r="C413" t="s">
        <v>149</v>
      </c>
      <c r="D413" t="s">
        <v>149</v>
      </c>
      <c r="E413" t="s">
        <v>630</v>
      </c>
      <c r="F413" t="s">
        <v>847</v>
      </c>
      <c r="G413" t="s">
        <v>854</v>
      </c>
      <c r="H413" t="s">
        <v>948</v>
      </c>
      <c r="I413" t="s">
        <v>975</v>
      </c>
      <c r="J413" t="s">
        <v>1022</v>
      </c>
      <c r="L413">
        <v>141.36</v>
      </c>
      <c r="M413" t="s">
        <v>1026</v>
      </c>
      <c r="N413" t="s">
        <v>1028</v>
      </c>
      <c r="O413" t="s">
        <v>1027</v>
      </c>
      <c r="P413" t="s">
        <v>1028</v>
      </c>
      <c r="Q413" t="s">
        <v>1052</v>
      </c>
    </row>
    <row r="414" spans="1:18">
      <c r="A414" s="1">
        <f>HYPERLINK("https://lsnyc.legalserver.org/matter/dynamic-profile/view/1898195","19-1898195")</f>
        <v>0</v>
      </c>
      <c r="B414" t="s">
        <v>22</v>
      </c>
      <c r="C414" t="s">
        <v>149</v>
      </c>
      <c r="D414" t="s">
        <v>149</v>
      </c>
      <c r="E414" t="s">
        <v>630</v>
      </c>
      <c r="F414" t="s">
        <v>817</v>
      </c>
      <c r="G414" t="s">
        <v>854</v>
      </c>
      <c r="H414" t="s">
        <v>948</v>
      </c>
      <c r="I414" t="s">
        <v>975</v>
      </c>
      <c r="J414" t="s">
        <v>1022</v>
      </c>
      <c r="L414">
        <v>141.36</v>
      </c>
      <c r="M414" t="s">
        <v>1026</v>
      </c>
      <c r="N414" t="s">
        <v>1027</v>
      </c>
      <c r="O414" t="s">
        <v>1027</v>
      </c>
      <c r="P414" t="s">
        <v>1028</v>
      </c>
      <c r="Q414" t="s">
        <v>1089</v>
      </c>
    </row>
    <row r="415" spans="1:18">
      <c r="A415" s="1">
        <f>HYPERLINK("https://lsnyc.legalserver.org/matter/dynamic-profile/view/1892285","19-1892285")</f>
        <v>0</v>
      </c>
      <c r="B415" t="s">
        <v>22</v>
      </c>
      <c r="C415" t="s">
        <v>149</v>
      </c>
      <c r="D415" t="s">
        <v>149</v>
      </c>
      <c r="E415" t="s">
        <v>631</v>
      </c>
      <c r="F415" t="s">
        <v>817</v>
      </c>
      <c r="G415" t="s">
        <v>854</v>
      </c>
      <c r="H415" t="s">
        <v>948</v>
      </c>
      <c r="I415" t="s">
        <v>999</v>
      </c>
      <c r="J415" t="s">
        <v>1022</v>
      </c>
      <c r="L415">
        <v>153.76</v>
      </c>
      <c r="M415" t="s">
        <v>1026</v>
      </c>
      <c r="N415" t="s">
        <v>1027</v>
      </c>
      <c r="O415" t="s">
        <v>1027</v>
      </c>
      <c r="P415" t="s">
        <v>1028</v>
      </c>
      <c r="Q415" t="s">
        <v>1203</v>
      </c>
    </row>
    <row r="416" spans="1:18">
      <c r="A416" s="1">
        <f>HYPERLINK("https://lsnyc.legalserver.org/matter/dynamic-profile/view/1888529","19-1888529")</f>
        <v>0</v>
      </c>
      <c r="B416" t="s">
        <v>22</v>
      </c>
      <c r="C416" t="s">
        <v>149</v>
      </c>
      <c r="D416" t="s">
        <v>149</v>
      </c>
      <c r="E416" t="s">
        <v>632</v>
      </c>
      <c r="F416" t="s">
        <v>817</v>
      </c>
      <c r="G416" t="s">
        <v>925</v>
      </c>
      <c r="H416" t="s">
        <v>948</v>
      </c>
      <c r="I416" t="s">
        <v>1000</v>
      </c>
      <c r="J416" t="s">
        <v>1022</v>
      </c>
      <c r="L416">
        <v>151.46</v>
      </c>
      <c r="M416" t="s">
        <v>1026</v>
      </c>
      <c r="N416" t="s">
        <v>1027</v>
      </c>
      <c r="O416" t="s">
        <v>1027</v>
      </c>
      <c r="P416" t="s">
        <v>1028</v>
      </c>
      <c r="Q416" t="s">
        <v>1081</v>
      </c>
    </row>
    <row r="417" spans="1:18">
      <c r="A417" s="1">
        <f>HYPERLINK("https://lsnyc.legalserver.org/matter/dynamic-profile/view/1891342","19-1891342")</f>
        <v>0</v>
      </c>
      <c r="B417" t="s">
        <v>22</v>
      </c>
      <c r="C417" t="s">
        <v>149</v>
      </c>
      <c r="D417" t="s">
        <v>149</v>
      </c>
      <c r="E417" t="s">
        <v>630</v>
      </c>
      <c r="F417" t="s">
        <v>817</v>
      </c>
      <c r="G417" t="s">
        <v>854</v>
      </c>
      <c r="H417" t="s">
        <v>948</v>
      </c>
      <c r="I417" t="s">
        <v>1001</v>
      </c>
      <c r="J417" t="s">
        <v>1024</v>
      </c>
      <c r="L417">
        <v>170.65</v>
      </c>
      <c r="M417" t="s">
        <v>1026</v>
      </c>
      <c r="N417" t="s">
        <v>1027</v>
      </c>
      <c r="O417" t="s">
        <v>1027</v>
      </c>
      <c r="P417" t="s">
        <v>1028</v>
      </c>
      <c r="Q417" t="s">
        <v>1123</v>
      </c>
    </row>
    <row r="418" spans="1:18">
      <c r="A418" s="1">
        <f>HYPERLINK("https://lsnyc.legalserver.org/matter/dynamic-profile/view/1862287","18-1862287")</f>
        <v>0</v>
      </c>
      <c r="B418" t="s">
        <v>22</v>
      </c>
      <c r="C418" t="s">
        <v>150</v>
      </c>
      <c r="D418" t="s">
        <v>149</v>
      </c>
      <c r="E418" t="s">
        <v>633</v>
      </c>
      <c r="F418" t="s">
        <v>817</v>
      </c>
      <c r="G418" t="s">
        <v>854</v>
      </c>
      <c r="L418">
        <v>182.26</v>
      </c>
      <c r="M418" t="s">
        <v>1026</v>
      </c>
      <c r="N418" t="s">
        <v>1027</v>
      </c>
      <c r="O418" t="s">
        <v>1026</v>
      </c>
      <c r="P418" t="s">
        <v>1028</v>
      </c>
      <c r="Q418" t="s">
        <v>1168</v>
      </c>
    </row>
    <row r="419" spans="1:18">
      <c r="A419" s="1">
        <f>HYPERLINK("https://lsnyc.legalserver.org/matter/dynamic-profile/view/1862885","18-1862885")</f>
        <v>0</v>
      </c>
      <c r="B419" t="s">
        <v>22</v>
      </c>
      <c r="C419" t="s">
        <v>150</v>
      </c>
      <c r="D419" t="s">
        <v>149</v>
      </c>
      <c r="E419" t="s">
        <v>634</v>
      </c>
      <c r="F419" t="s">
        <v>817</v>
      </c>
      <c r="G419" t="s">
        <v>854</v>
      </c>
      <c r="L419">
        <v>170.11</v>
      </c>
      <c r="M419" t="s">
        <v>1026</v>
      </c>
      <c r="N419" t="s">
        <v>1027</v>
      </c>
      <c r="O419" t="s">
        <v>1026</v>
      </c>
      <c r="P419" t="s">
        <v>1028</v>
      </c>
      <c r="Q419" t="s">
        <v>1204</v>
      </c>
    </row>
    <row r="420" spans="1:18">
      <c r="A420" s="1">
        <f>HYPERLINK("https://lsnyc.legalserver.org/matter/dynamic-profile/view/1895140","19-1895140")</f>
        <v>0</v>
      </c>
      <c r="B420" t="s">
        <v>22</v>
      </c>
      <c r="C420" t="s">
        <v>126</v>
      </c>
      <c r="D420" t="s">
        <v>151</v>
      </c>
      <c r="E420" t="s">
        <v>635</v>
      </c>
      <c r="F420" t="s">
        <v>813</v>
      </c>
      <c r="G420" t="s">
        <v>854</v>
      </c>
      <c r="L420">
        <v>194.17</v>
      </c>
      <c r="M420" t="s">
        <v>1026</v>
      </c>
      <c r="N420" t="s">
        <v>1027</v>
      </c>
      <c r="O420" t="s">
        <v>1026</v>
      </c>
      <c r="P420" t="s">
        <v>1028</v>
      </c>
      <c r="Q420" t="s">
        <v>1060</v>
      </c>
    </row>
    <row r="421" spans="1:18">
      <c r="A421" s="1">
        <f>HYPERLINK("https://lsnyc.legalserver.org/matter/dynamic-profile/view/1903012","19-1903012")</f>
        <v>0</v>
      </c>
      <c r="B421" t="s">
        <v>22</v>
      </c>
      <c r="C421" t="s">
        <v>151</v>
      </c>
      <c r="D421" t="s">
        <v>151</v>
      </c>
      <c r="E421" t="s">
        <v>636</v>
      </c>
      <c r="F421" t="s">
        <v>821</v>
      </c>
      <c r="G421" t="s">
        <v>854</v>
      </c>
      <c r="L421">
        <v>127.28</v>
      </c>
      <c r="M421" t="s">
        <v>1026</v>
      </c>
      <c r="N421" t="s">
        <v>1027</v>
      </c>
      <c r="O421" t="s">
        <v>1026</v>
      </c>
      <c r="P421" t="s">
        <v>1028</v>
      </c>
      <c r="Q421" t="s">
        <v>1170</v>
      </c>
    </row>
    <row r="422" spans="1:18">
      <c r="A422" s="1">
        <f>HYPERLINK("https://lsnyc.legalserver.org/matter/dynamic-profile/view/1895387","19-1895387")</f>
        <v>0</v>
      </c>
      <c r="B422" t="s">
        <v>22</v>
      </c>
      <c r="C422" t="s">
        <v>151</v>
      </c>
      <c r="D422" t="s">
        <v>151</v>
      </c>
      <c r="E422" t="s">
        <v>637</v>
      </c>
      <c r="F422" t="s">
        <v>813</v>
      </c>
      <c r="G422" t="s">
        <v>854</v>
      </c>
      <c r="L422">
        <v>150.02</v>
      </c>
      <c r="M422" t="s">
        <v>1026</v>
      </c>
      <c r="N422" t="s">
        <v>1027</v>
      </c>
      <c r="O422" t="s">
        <v>1026</v>
      </c>
      <c r="P422" t="s">
        <v>1026</v>
      </c>
      <c r="Q422" t="s">
        <v>1060</v>
      </c>
      <c r="R422" t="s">
        <v>1272</v>
      </c>
    </row>
    <row r="423" spans="1:18">
      <c r="A423" s="1">
        <f>HYPERLINK("https://lsnyc.legalserver.org/matter/dynamic-profile/view/1895410","19-1895410")</f>
        <v>0</v>
      </c>
      <c r="B423" t="s">
        <v>22</v>
      </c>
      <c r="C423" t="s">
        <v>151</v>
      </c>
      <c r="D423" t="s">
        <v>151</v>
      </c>
      <c r="E423" t="s">
        <v>638</v>
      </c>
      <c r="F423" t="s">
        <v>813</v>
      </c>
      <c r="G423" t="s">
        <v>856</v>
      </c>
      <c r="L423">
        <v>167.85</v>
      </c>
      <c r="M423" t="s">
        <v>1026</v>
      </c>
      <c r="N423" t="s">
        <v>1027</v>
      </c>
      <c r="O423" t="s">
        <v>1026</v>
      </c>
      <c r="P423" t="s">
        <v>1028</v>
      </c>
      <c r="Q423" t="s">
        <v>1060</v>
      </c>
    </row>
    <row r="424" spans="1:18">
      <c r="A424" s="1">
        <f>HYPERLINK("https://lsnyc.legalserver.org/matter/dynamic-profile/view/0790822","15-0790822")</f>
        <v>0</v>
      </c>
      <c r="B424" t="s">
        <v>22</v>
      </c>
      <c r="C424" t="s">
        <v>128</v>
      </c>
      <c r="D424" t="s">
        <v>232</v>
      </c>
      <c r="E424" t="s">
        <v>639</v>
      </c>
      <c r="F424" t="s">
        <v>817</v>
      </c>
      <c r="G424" t="s">
        <v>854</v>
      </c>
      <c r="L424">
        <v>176.72</v>
      </c>
      <c r="M424" t="s">
        <v>1026</v>
      </c>
      <c r="N424" t="s">
        <v>1027</v>
      </c>
      <c r="O424" t="s">
        <v>1026</v>
      </c>
      <c r="P424" t="s">
        <v>1028</v>
      </c>
      <c r="Q424" t="s">
        <v>1205</v>
      </c>
    </row>
    <row r="425" spans="1:18">
      <c r="A425" s="1">
        <f>HYPERLINK("https://lsnyc.legalserver.org/matter/dynamic-profile/view/0771601","15-0771601")</f>
        <v>0</v>
      </c>
      <c r="B425" t="s">
        <v>22</v>
      </c>
      <c r="C425" t="s">
        <v>131</v>
      </c>
      <c r="D425" t="s">
        <v>232</v>
      </c>
      <c r="E425" t="s">
        <v>640</v>
      </c>
      <c r="F425" t="s">
        <v>817</v>
      </c>
      <c r="G425" t="s">
        <v>854</v>
      </c>
      <c r="L425">
        <v>127.44</v>
      </c>
      <c r="M425" t="s">
        <v>1026</v>
      </c>
      <c r="N425" t="s">
        <v>1027</v>
      </c>
      <c r="O425" t="s">
        <v>1026</v>
      </c>
      <c r="P425" t="s">
        <v>1028</v>
      </c>
      <c r="Q425" t="s">
        <v>1206</v>
      </c>
    </row>
    <row r="426" spans="1:18">
      <c r="A426" s="1">
        <f>HYPERLINK("https://lsnyc.legalserver.org/matter/dynamic-profile/view/1866430","18-1866430")</f>
        <v>0</v>
      </c>
      <c r="B426" t="s">
        <v>22</v>
      </c>
      <c r="C426" t="s">
        <v>148</v>
      </c>
      <c r="D426" t="s">
        <v>148</v>
      </c>
      <c r="E426" t="s">
        <v>641</v>
      </c>
      <c r="F426" t="s">
        <v>850</v>
      </c>
      <c r="G426" t="s">
        <v>854</v>
      </c>
      <c r="L426">
        <v>197.14</v>
      </c>
      <c r="M426" t="s">
        <v>1026</v>
      </c>
      <c r="N426" t="s">
        <v>1027</v>
      </c>
      <c r="O426" t="s">
        <v>1026</v>
      </c>
      <c r="P426" t="s">
        <v>1028</v>
      </c>
      <c r="Q426" t="s">
        <v>1207</v>
      </c>
    </row>
    <row r="427" spans="1:18">
      <c r="A427" s="1">
        <f>HYPERLINK("https://lsnyc.legalserver.org/matter/dynamic-profile/view/1901762","19-1901762")</f>
        <v>0</v>
      </c>
      <c r="B427" t="s">
        <v>22</v>
      </c>
      <c r="C427" t="s">
        <v>127</v>
      </c>
      <c r="D427" t="s">
        <v>148</v>
      </c>
      <c r="E427" t="s">
        <v>642</v>
      </c>
      <c r="F427" t="s">
        <v>813</v>
      </c>
      <c r="G427" t="s">
        <v>876</v>
      </c>
      <c r="L427">
        <v>177.41</v>
      </c>
      <c r="M427" t="s">
        <v>1026</v>
      </c>
      <c r="N427" t="s">
        <v>1027</v>
      </c>
      <c r="O427" t="s">
        <v>1026</v>
      </c>
      <c r="P427" t="s">
        <v>1028</v>
      </c>
      <c r="Q427" t="s">
        <v>1041</v>
      </c>
    </row>
    <row r="428" spans="1:18">
      <c r="A428" s="1">
        <f>HYPERLINK("https://lsnyc.legalserver.org/matter/dynamic-profile/view/1902879","19-1902879")</f>
        <v>0</v>
      </c>
      <c r="B428" t="s">
        <v>22</v>
      </c>
      <c r="C428" t="s">
        <v>127</v>
      </c>
      <c r="D428" t="s">
        <v>148</v>
      </c>
      <c r="E428" t="s">
        <v>643</v>
      </c>
      <c r="F428" t="s">
        <v>813</v>
      </c>
      <c r="G428" t="s">
        <v>854</v>
      </c>
      <c r="L428">
        <v>139.21</v>
      </c>
      <c r="M428" t="s">
        <v>1026</v>
      </c>
      <c r="N428" t="s">
        <v>1027</v>
      </c>
      <c r="O428" t="s">
        <v>1026</v>
      </c>
      <c r="P428" t="s">
        <v>1028</v>
      </c>
      <c r="Q428" t="s">
        <v>1042</v>
      </c>
    </row>
    <row r="429" spans="1:18">
      <c r="A429" s="1">
        <f>HYPERLINK("https://lsnyc.legalserver.org/matter/dynamic-profile/view/1900664","19-1900664")</f>
        <v>0</v>
      </c>
      <c r="B429" t="s">
        <v>22</v>
      </c>
      <c r="C429" t="s">
        <v>124</v>
      </c>
      <c r="D429" t="s">
        <v>148</v>
      </c>
      <c r="E429" t="s">
        <v>644</v>
      </c>
      <c r="F429" t="s">
        <v>813</v>
      </c>
      <c r="G429" t="s">
        <v>889</v>
      </c>
      <c r="L429">
        <v>148.92</v>
      </c>
      <c r="M429" t="s">
        <v>1026</v>
      </c>
      <c r="N429" t="s">
        <v>1027</v>
      </c>
      <c r="O429" t="s">
        <v>1026</v>
      </c>
      <c r="P429" t="s">
        <v>1026</v>
      </c>
      <c r="Q429" t="s">
        <v>1030</v>
      </c>
      <c r="R429" t="s">
        <v>1278</v>
      </c>
    </row>
    <row r="430" spans="1:18">
      <c r="A430" s="1">
        <f>HYPERLINK("https://lsnyc.legalserver.org/matter/dynamic-profile/view/1888657","19-1888657")</f>
        <v>0</v>
      </c>
      <c r="B430" t="s">
        <v>22</v>
      </c>
      <c r="C430" t="s">
        <v>127</v>
      </c>
      <c r="D430" t="s">
        <v>148</v>
      </c>
      <c r="E430" t="s">
        <v>645</v>
      </c>
      <c r="F430" t="s">
        <v>813</v>
      </c>
      <c r="G430" t="s">
        <v>890</v>
      </c>
      <c r="L430">
        <v>136.39</v>
      </c>
      <c r="M430" t="s">
        <v>1026</v>
      </c>
      <c r="N430" t="s">
        <v>1027</v>
      </c>
      <c r="O430" t="s">
        <v>1026</v>
      </c>
      <c r="P430" t="s">
        <v>1028</v>
      </c>
      <c r="Q430" t="s">
        <v>1110</v>
      </c>
    </row>
    <row r="431" spans="1:18">
      <c r="A431" s="1">
        <f>HYPERLINK("https://lsnyc.legalserver.org/matter/dynamic-profile/view/1900670","19-1900670")</f>
        <v>0</v>
      </c>
      <c r="B431" t="s">
        <v>22</v>
      </c>
      <c r="C431" t="s">
        <v>124</v>
      </c>
      <c r="D431" t="s">
        <v>148</v>
      </c>
      <c r="E431" t="s">
        <v>646</v>
      </c>
      <c r="F431" t="s">
        <v>813</v>
      </c>
      <c r="G431" t="s">
        <v>854</v>
      </c>
      <c r="L431">
        <v>144.55</v>
      </c>
      <c r="M431" t="s">
        <v>1026</v>
      </c>
      <c r="N431" t="s">
        <v>1027</v>
      </c>
      <c r="O431" t="s">
        <v>1026</v>
      </c>
      <c r="P431" t="s">
        <v>1028</v>
      </c>
      <c r="Q431" t="s">
        <v>1030</v>
      </c>
    </row>
    <row r="432" spans="1:18">
      <c r="A432" s="1">
        <f>HYPERLINK("https://lsnyc.legalserver.org/matter/dynamic-profile/view/1888640","19-1888640")</f>
        <v>0</v>
      </c>
      <c r="B432" t="s">
        <v>22</v>
      </c>
      <c r="C432" t="s">
        <v>127</v>
      </c>
      <c r="D432" t="s">
        <v>148</v>
      </c>
      <c r="E432" t="s">
        <v>647</v>
      </c>
      <c r="F432" t="s">
        <v>813</v>
      </c>
      <c r="G432" t="s">
        <v>854</v>
      </c>
      <c r="L432">
        <v>184.51</v>
      </c>
      <c r="M432" t="s">
        <v>1026</v>
      </c>
      <c r="N432" t="s">
        <v>1027</v>
      </c>
      <c r="O432" t="s">
        <v>1026</v>
      </c>
      <c r="P432" t="s">
        <v>1028</v>
      </c>
      <c r="Q432" t="s">
        <v>1110</v>
      </c>
    </row>
    <row r="433" spans="1:18">
      <c r="A433" s="1">
        <f>HYPERLINK("https://lsnyc.legalserver.org/matter/dynamic-profile/view/1887705","19-1887705")</f>
        <v>0</v>
      </c>
      <c r="B433" t="s">
        <v>22</v>
      </c>
      <c r="C433" t="s">
        <v>152</v>
      </c>
      <c r="D433" t="s">
        <v>233</v>
      </c>
      <c r="E433" t="s">
        <v>648</v>
      </c>
      <c r="F433" t="s">
        <v>821</v>
      </c>
      <c r="G433" t="s">
        <v>926</v>
      </c>
      <c r="L433">
        <v>196.76</v>
      </c>
      <c r="M433" t="s">
        <v>1026</v>
      </c>
      <c r="N433" t="s">
        <v>1027</v>
      </c>
      <c r="O433" t="s">
        <v>1026</v>
      </c>
      <c r="P433" t="s">
        <v>1028</v>
      </c>
      <c r="Q433" t="s">
        <v>1208</v>
      </c>
    </row>
    <row r="434" spans="1:18">
      <c r="A434" s="1">
        <f>HYPERLINK("https://lsnyc.legalserver.org/matter/dynamic-profile/view/1901700","19-1901700")</f>
        <v>0</v>
      </c>
      <c r="B434" t="s">
        <v>22</v>
      </c>
      <c r="C434" t="s">
        <v>153</v>
      </c>
      <c r="D434" t="s">
        <v>153</v>
      </c>
      <c r="E434" t="s">
        <v>649</v>
      </c>
      <c r="F434" t="s">
        <v>834</v>
      </c>
      <c r="G434" t="s">
        <v>854</v>
      </c>
      <c r="L434">
        <v>184.47</v>
      </c>
      <c r="M434" t="s">
        <v>1026</v>
      </c>
      <c r="N434" t="s">
        <v>1027</v>
      </c>
      <c r="O434" t="s">
        <v>1026</v>
      </c>
      <c r="P434" t="s">
        <v>1026</v>
      </c>
      <c r="Q434" t="s">
        <v>1048</v>
      </c>
      <c r="R434" t="s">
        <v>1194</v>
      </c>
    </row>
    <row r="435" spans="1:18">
      <c r="A435" s="1">
        <f>HYPERLINK("https://lsnyc.legalserver.org/matter/dynamic-profile/view/1891927","19-1891927")</f>
        <v>0</v>
      </c>
      <c r="B435" t="s">
        <v>22</v>
      </c>
      <c r="C435" t="s">
        <v>154</v>
      </c>
      <c r="D435" t="s">
        <v>154</v>
      </c>
      <c r="E435" t="s">
        <v>650</v>
      </c>
      <c r="F435" t="s">
        <v>835</v>
      </c>
      <c r="G435" t="s">
        <v>864</v>
      </c>
      <c r="L435">
        <v>134.83</v>
      </c>
      <c r="M435" t="s">
        <v>1026</v>
      </c>
      <c r="N435" t="s">
        <v>1027</v>
      </c>
      <c r="O435" t="s">
        <v>1026</v>
      </c>
      <c r="P435" t="s">
        <v>1028</v>
      </c>
      <c r="Q435" t="s">
        <v>1147</v>
      </c>
    </row>
    <row r="436" spans="1:18">
      <c r="A436" s="1">
        <f>HYPERLINK("https://lsnyc.legalserver.org/matter/dynamic-profile/view/1885034","18-1885034")</f>
        <v>0</v>
      </c>
      <c r="B436" t="s">
        <v>22</v>
      </c>
      <c r="C436" t="s">
        <v>155</v>
      </c>
      <c r="D436" t="s">
        <v>155</v>
      </c>
      <c r="E436" t="s">
        <v>651</v>
      </c>
      <c r="F436" t="s">
        <v>835</v>
      </c>
      <c r="G436" t="s">
        <v>889</v>
      </c>
      <c r="L436">
        <v>158.15</v>
      </c>
      <c r="M436" t="s">
        <v>1026</v>
      </c>
      <c r="N436" t="s">
        <v>1027</v>
      </c>
      <c r="O436" t="s">
        <v>1026</v>
      </c>
      <c r="P436" t="s">
        <v>1026</v>
      </c>
      <c r="Q436" t="s">
        <v>1209</v>
      </c>
      <c r="R436" t="s">
        <v>1194</v>
      </c>
    </row>
    <row r="437" spans="1:18">
      <c r="A437" s="1">
        <f>HYPERLINK("https://lsnyc.legalserver.org/matter/dynamic-profile/view/1889407","19-1889407")</f>
        <v>0</v>
      </c>
      <c r="B437" t="s">
        <v>22</v>
      </c>
      <c r="C437" t="s">
        <v>155</v>
      </c>
      <c r="D437" t="s">
        <v>155</v>
      </c>
      <c r="E437" t="s">
        <v>652</v>
      </c>
      <c r="F437" t="s">
        <v>821</v>
      </c>
      <c r="G437" t="s">
        <v>880</v>
      </c>
      <c r="H437" t="s">
        <v>948</v>
      </c>
      <c r="I437" t="s">
        <v>1002</v>
      </c>
      <c r="L437">
        <v>192.15</v>
      </c>
      <c r="M437" t="s">
        <v>1026</v>
      </c>
      <c r="N437" t="s">
        <v>1027</v>
      </c>
      <c r="O437" t="s">
        <v>1026</v>
      </c>
      <c r="P437" t="s">
        <v>1026</v>
      </c>
      <c r="Q437" t="s">
        <v>1080</v>
      </c>
      <c r="R437" t="s">
        <v>1194</v>
      </c>
    </row>
    <row r="438" spans="1:18">
      <c r="A438" s="1">
        <f>HYPERLINK("https://lsnyc.legalserver.org/matter/dynamic-profile/view/1885031","18-1885031")</f>
        <v>0</v>
      </c>
      <c r="B438" t="s">
        <v>22</v>
      </c>
      <c r="C438" t="s">
        <v>155</v>
      </c>
      <c r="D438" t="s">
        <v>155</v>
      </c>
      <c r="E438" t="s">
        <v>653</v>
      </c>
      <c r="F438" t="s">
        <v>835</v>
      </c>
      <c r="G438" t="s">
        <v>854</v>
      </c>
      <c r="L438">
        <v>159.36</v>
      </c>
      <c r="M438" t="s">
        <v>1026</v>
      </c>
      <c r="N438" t="s">
        <v>1027</v>
      </c>
      <c r="O438" t="s">
        <v>1026</v>
      </c>
      <c r="P438" t="s">
        <v>1026</v>
      </c>
      <c r="Q438" t="s">
        <v>1209</v>
      </c>
      <c r="R438" t="s">
        <v>1063</v>
      </c>
    </row>
    <row r="439" spans="1:18">
      <c r="A439" s="1">
        <f>HYPERLINK("https://lsnyc.legalserver.org/matter/dynamic-profile/view/1897951","19-1897951")</f>
        <v>0</v>
      </c>
      <c r="B439" t="s">
        <v>22</v>
      </c>
      <c r="C439" t="s">
        <v>155</v>
      </c>
      <c r="D439" t="s">
        <v>155</v>
      </c>
      <c r="E439" t="s">
        <v>654</v>
      </c>
      <c r="F439" t="s">
        <v>821</v>
      </c>
      <c r="G439" t="s">
        <v>883</v>
      </c>
      <c r="L439">
        <v>170.31</v>
      </c>
      <c r="M439" t="s">
        <v>1026</v>
      </c>
      <c r="N439" t="s">
        <v>1027</v>
      </c>
      <c r="O439" t="s">
        <v>1026</v>
      </c>
      <c r="P439" t="s">
        <v>1026</v>
      </c>
      <c r="Q439" t="s">
        <v>1036</v>
      </c>
      <c r="R439" t="s">
        <v>1194</v>
      </c>
    </row>
    <row r="440" spans="1:18">
      <c r="A440" s="1">
        <f>HYPERLINK("https://lsnyc.legalserver.org/matter/dynamic-profile/view/1899441","19-1899441")</f>
        <v>0</v>
      </c>
      <c r="B440" t="s">
        <v>22</v>
      </c>
      <c r="C440" t="s">
        <v>127</v>
      </c>
      <c r="D440" t="s">
        <v>234</v>
      </c>
      <c r="E440" t="s">
        <v>655</v>
      </c>
      <c r="F440" t="s">
        <v>813</v>
      </c>
      <c r="G440" t="s">
        <v>890</v>
      </c>
      <c r="L440">
        <v>156.12</v>
      </c>
      <c r="M440" t="s">
        <v>1026</v>
      </c>
      <c r="N440" t="s">
        <v>1027</v>
      </c>
      <c r="O440" t="s">
        <v>1026</v>
      </c>
      <c r="P440" t="s">
        <v>1028</v>
      </c>
      <c r="Q440" t="s">
        <v>1053</v>
      </c>
    </row>
    <row r="441" spans="1:18">
      <c r="A441" s="1">
        <f>HYPERLINK("https://lsnyc.legalserver.org/matter/dynamic-profile/view/1893997","19-1893997")</f>
        <v>0</v>
      </c>
      <c r="B441" t="s">
        <v>22</v>
      </c>
      <c r="C441" t="s">
        <v>124</v>
      </c>
      <c r="D441" t="s">
        <v>234</v>
      </c>
      <c r="E441" t="s">
        <v>656</v>
      </c>
      <c r="F441" t="s">
        <v>813</v>
      </c>
      <c r="G441" t="s">
        <v>854</v>
      </c>
      <c r="L441">
        <v>160.13</v>
      </c>
      <c r="M441" t="s">
        <v>1026</v>
      </c>
      <c r="N441" t="s">
        <v>1027</v>
      </c>
      <c r="O441" t="s">
        <v>1026</v>
      </c>
      <c r="P441" t="s">
        <v>1028</v>
      </c>
      <c r="Q441" t="s">
        <v>1210</v>
      </c>
    </row>
    <row r="442" spans="1:18">
      <c r="A442" s="1">
        <f>HYPERLINK("https://lsnyc.legalserver.org/matter/dynamic-profile/view/1890234","19-1890234")</f>
        <v>0</v>
      </c>
      <c r="B442" t="s">
        <v>22</v>
      </c>
      <c r="C442" t="s">
        <v>127</v>
      </c>
      <c r="D442" t="s">
        <v>234</v>
      </c>
      <c r="E442" t="s">
        <v>657</v>
      </c>
      <c r="F442" t="s">
        <v>813</v>
      </c>
      <c r="G442" t="s">
        <v>881</v>
      </c>
      <c r="L442">
        <v>172.43</v>
      </c>
      <c r="M442" t="s">
        <v>1026</v>
      </c>
      <c r="N442" t="s">
        <v>1027</v>
      </c>
      <c r="O442" t="s">
        <v>1026</v>
      </c>
      <c r="P442" t="s">
        <v>1028</v>
      </c>
      <c r="Q442" t="s">
        <v>1106</v>
      </c>
    </row>
    <row r="443" spans="1:18">
      <c r="A443" s="1">
        <f>HYPERLINK("https://lsnyc.legalserver.org/matter/dynamic-profile/view/1887664","19-1887664")</f>
        <v>0</v>
      </c>
      <c r="B443" t="s">
        <v>22</v>
      </c>
      <c r="C443" t="s">
        <v>127</v>
      </c>
      <c r="D443" t="s">
        <v>234</v>
      </c>
      <c r="E443" t="s">
        <v>658</v>
      </c>
      <c r="F443" t="s">
        <v>818</v>
      </c>
      <c r="G443" t="s">
        <v>854</v>
      </c>
      <c r="L443">
        <v>151.88</v>
      </c>
      <c r="M443" t="s">
        <v>1026</v>
      </c>
      <c r="N443" t="s">
        <v>1027</v>
      </c>
      <c r="O443" t="s">
        <v>1026</v>
      </c>
      <c r="P443" t="s">
        <v>1026</v>
      </c>
      <c r="Q443" t="s">
        <v>1111</v>
      </c>
      <c r="R443" t="s">
        <v>1094</v>
      </c>
    </row>
    <row r="444" spans="1:18">
      <c r="A444" s="1">
        <f>HYPERLINK("https://lsnyc.legalserver.org/matter/dynamic-profile/view/1872793","18-1872793")</f>
        <v>0</v>
      </c>
      <c r="B444" t="s">
        <v>22</v>
      </c>
      <c r="C444" t="s">
        <v>156</v>
      </c>
      <c r="D444" t="s">
        <v>156</v>
      </c>
      <c r="E444" t="s">
        <v>659</v>
      </c>
      <c r="F444" t="s">
        <v>817</v>
      </c>
      <c r="G444" t="s">
        <v>854</v>
      </c>
      <c r="L444">
        <v>128.5</v>
      </c>
      <c r="M444" t="s">
        <v>1026</v>
      </c>
      <c r="N444" t="s">
        <v>1027</v>
      </c>
      <c r="O444" t="s">
        <v>1026</v>
      </c>
      <c r="P444" t="s">
        <v>1028</v>
      </c>
      <c r="Q444" t="s">
        <v>1211</v>
      </c>
    </row>
    <row r="445" spans="1:18">
      <c r="A445" s="1">
        <f>HYPERLINK("https://lsnyc.legalserver.org/matter/dynamic-profile/view/1901029","19-1901029")</f>
        <v>0</v>
      </c>
      <c r="B445" t="s">
        <v>22</v>
      </c>
      <c r="C445" t="s">
        <v>156</v>
      </c>
      <c r="D445" t="s">
        <v>156</v>
      </c>
      <c r="E445" t="s">
        <v>660</v>
      </c>
      <c r="F445" t="s">
        <v>834</v>
      </c>
      <c r="G445" t="s">
        <v>854</v>
      </c>
      <c r="L445">
        <v>160.9</v>
      </c>
      <c r="M445" t="s">
        <v>1026</v>
      </c>
      <c r="N445" t="s">
        <v>1027</v>
      </c>
      <c r="O445" t="s">
        <v>1026</v>
      </c>
      <c r="P445" t="s">
        <v>1028</v>
      </c>
      <c r="Q445" t="s">
        <v>1034</v>
      </c>
    </row>
    <row r="446" spans="1:18">
      <c r="A446" s="1">
        <f>HYPERLINK("https://lsnyc.legalserver.org/matter/dynamic-profile/view/1865547","18-1865547")</f>
        <v>0</v>
      </c>
      <c r="B446" t="s">
        <v>22</v>
      </c>
      <c r="C446" t="s">
        <v>156</v>
      </c>
      <c r="D446" t="s">
        <v>156</v>
      </c>
      <c r="E446" t="s">
        <v>661</v>
      </c>
      <c r="F446" t="s">
        <v>834</v>
      </c>
      <c r="G446" t="s">
        <v>854</v>
      </c>
      <c r="H446" t="s">
        <v>948</v>
      </c>
      <c r="I446" t="s">
        <v>1003</v>
      </c>
      <c r="L446">
        <v>154.8</v>
      </c>
      <c r="M446" t="s">
        <v>1026</v>
      </c>
      <c r="N446" t="s">
        <v>1027</v>
      </c>
      <c r="O446" t="s">
        <v>1026</v>
      </c>
      <c r="P446" t="s">
        <v>1028</v>
      </c>
      <c r="Q446" t="s">
        <v>1212</v>
      </c>
    </row>
    <row r="447" spans="1:18">
      <c r="A447" s="1">
        <f>HYPERLINK("https://lsnyc.legalserver.org/matter/dynamic-profile/view/1894338","19-1894338")</f>
        <v>0</v>
      </c>
      <c r="B447" t="s">
        <v>22</v>
      </c>
      <c r="C447" t="s">
        <v>156</v>
      </c>
      <c r="D447" t="s">
        <v>156</v>
      </c>
      <c r="E447" t="s">
        <v>662</v>
      </c>
      <c r="F447" t="s">
        <v>834</v>
      </c>
      <c r="G447" t="s">
        <v>854</v>
      </c>
      <c r="L447">
        <v>176.14</v>
      </c>
      <c r="M447" t="s">
        <v>1026</v>
      </c>
      <c r="N447" t="s">
        <v>1027</v>
      </c>
      <c r="O447" t="s">
        <v>1026</v>
      </c>
      <c r="P447" t="s">
        <v>1026</v>
      </c>
      <c r="Q447" t="s">
        <v>1109</v>
      </c>
      <c r="R447" t="s">
        <v>1130</v>
      </c>
    </row>
    <row r="448" spans="1:18">
      <c r="A448" s="1">
        <f>HYPERLINK("https://lsnyc.legalserver.org/matter/dynamic-profile/view/1865381","18-1865381")</f>
        <v>0</v>
      </c>
      <c r="B448" t="s">
        <v>22</v>
      </c>
      <c r="C448" t="s">
        <v>156</v>
      </c>
      <c r="D448" t="s">
        <v>156</v>
      </c>
      <c r="E448" t="s">
        <v>663</v>
      </c>
      <c r="F448" t="s">
        <v>817</v>
      </c>
      <c r="G448" t="s">
        <v>854</v>
      </c>
      <c r="L448">
        <v>171.33</v>
      </c>
      <c r="M448" t="s">
        <v>1026</v>
      </c>
      <c r="N448" t="s">
        <v>1027</v>
      </c>
      <c r="O448" t="s">
        <v>1026</v>
      </c>
      <c r="P448" t="s">
        <v>1028</v>
      </c>
      <c r="Q448" t="s">
        <v>1213</v>
      </c>
    </row>
    <row r="449" spans="1:18">
      <c r="A449" s="1">
        <f>HYPERLINK("https://lsnyc.legalserver.org/matter/dynamic-profile/view/1884028","18-1884028")</f>
        <v>0</v>
      </c>
      <c r="B449" t="s">
        <v>22</v>
      </c>
      <c r="C449" t="s">
        <v>156</v>
      </c>
      <c r="D449" t="s">
        <v>156</v>
      </c>
      <c r="E449" t="s">
        <v>664</v>
      </c>
      <c r="F449" t="s">
        <v>834</v>
      </c>
      <c r="G449" t="s">
        <v>854</v>
      </c>
      <c r="L449">
        <v>154.2</v>
      </c>
      <c r="M449" t="s">
        <v>1026</v>
      </c>
      <c r="N449" t="s">
        <v>1027</v>
      </c>
      <c r="O449" t="s">
        <v>1026</v>
      </c>
      <c r="P449" t="s">
        <v>1026</v>
      </c>
      <c r="Q449" t="s">
        <v>1214</v>
      </c>
      <c r="R449" t="s">
        <v>1208</v>
      </c>
    </row>
    <row r="450" spans="1:18">
      <c r="A450" s="1">
        <f>HYPERLINK("https://lsnyc.legalserver.org/matter/dynamic-profile/view/1897757","19-1897757")</f>
        <v>0</v>
      </c>
      <c r="B450" t="s">
        <v>22</v>
      </c>
      <c r="C450" t="s">
        <v>156</v>
      </c>
      <c r="D450" t="s">
        <v>156</v>
      </c>
      <c r="E450" t="s">
        <v>665</v>
      </c>
      <c r="F450" t="s">
        <v>834</v>
      </c>
      <c r="G450" t="s">
        <v>854</v>
      </c>
      <c r="L450">
        <v>163.11</v>
      </c>
      <c r="M450" t="s">
        <v>1026</v>
      </c>
      <c r="N450" t="s">
        <v>1026</v>
      </c>
      <c r="O450" t="s">
        <v>1026</v>
      </c>
      <c r="P450" t="s">
        <v>1026</v>
      </c>
      <c r="Q450" t="s">
        <v>1125</v>
      </c>
      <c r="R450" t="s">
        <v>1063</v>
      </c>
    </row>
    <row r="451" spans="1:18">
      <c r="A451" s="1">
        <f>HYPERLINK("https://lsnyc.legalserver.org/matter/dynamic-profile/view/1892014","19-1892014")</f>
        <v>0</v>
      </c>
      <c r="B451" t="s">
        <v>22</v>
      </c>
      <c r="C451" t="s">
        <v>127</v>
      </c>
      <c r="D451" t="s">
        <v>235</v>
      </c>
      <c r="E451" t="s">
        <v>666</v>
      </c>
      <c r="F451" t="s">
        <v>813</v>
      </c>
      <c r="G451" t="s">
        <v>854</v>
      </c>
      <c r="L451">
        <v>146.27</v>
      </c>
      <c r="M451" t="s">
        <v>1026</v>
      </c>
      <c r="N451" t="s">
        <v>1027</v>
      </c>
      <c r="O451" t="s">
        <v>1026</v>
      </c>
      <c r="P451" t="s">
        <v>1028</v>
      </c>
      <c r="Q451" t="s">
        <v>1121</v>
      </c>
    </row>
    <row r="452" spans="1:18">
      <c r="A452" s="1">
        <f>HYPERLINK("https://lsnyc.legalserver.org/matter/dynamic-profile/view/1900602","19-1900602")</f>
        <v>0</v>
      </c>
      <c r="B452" t="s">
        <v>22</v>
      </c>
      <c r="C452" t="s">
        <v>124</v>
      </c>
      <c r="D452" t="s">
        <v>235</v>
      </c>
      <c r="E452" t="s">
        <v>667</v>
      </c>
      <c r="F452" t="s">
        <v>813</v>
      </c>
      <c r="G452" t="s">
        <v>856</v>
      </c>
      <c r="L452">
        <v>171.98</v>
      </c>
      <c r="M452" t="s">
        <v>1026</v>
      </c>
      <c r="N452" t="s">
        <v>1027</v>
      </c>
      <c r="O452" t="s">
        <v>1026</v>
      </c>
      <c r="P452" t="s">
        <v>1028</v>
      </c>
      <c r="Q452" t="s">
        <v>1030</v>
      </c>
    </row>
    <row r="453" spans="1:18">
      <c r="A453" s="1">
        <f>HYPERLINK("https://lsnyc.legalserver.org/matter/dynamic-profile/view/1888602","19-1888602")</f>
        <v>0</v>
      </c>
      <c r="B453" t="s">
        <v>22</v>
      </c>
      <c r="C453" t="s">
        <v>90</v>
      </c>
      <c r="D453" t="s">
        <v>235</v>
      </c>
      <c r="E453" t="s">
        <v>668</v>
      </c>
      <c r="F453" t="s">
        <v>813</v>
      </c>
      <c r="G453" t="s">
        <v>854</v>
      </c>
      <c r="H453" t="s">
        <v>948</v>
      </c>
      <c r="I453" t="s">
        <v>975</v>
      </c>
      <c r="L453">
        <v>175.22</v>
      </c>
      <c r="M453" t="s">
        <v>1026</v>
      </c>
      <c r="N453" t="s">
        <v>1027</v>
      </c>
      <c r="O453" t="s">
        <v>1026</v>
      </c>
      <c r="P453" t="s">
        <v>1028</v>
      </c>
      <c r="Q453" t="s">
        <v>1110</v>
      </c>
    </row>
    <row r="454" spans="1:18">
      <c r="A454" s="1">
        <f>HYPERLINK("https://lsnyc.legalserver.org/matter/dynamic-profile/view/1903671","19-1903671")</f>
        <v>0</v>
      </c>
      <c r="B454" t="s">
        <v>22</v>
      </c>
      <c r="C454" t="s">
        <v>135</v>
      </c>
      <c r="D454" t="s">
        <v>235</v>
      </c>
      <c r="E454" t="s">
        <v>669</v>
      </c>
      <c r="F454" t="s">
        <v>813</v>
      </c>
      <c r="G454" t="s">
        <v>871</v>
      </c>
      <c r="L454">
        <v>134.51</v>
      </c>
      <c r="M454" t="s">
        <v>1026</v>
      </c>
      <c r="N454" t="s">
        <v>1027</v>
      </c>
      <c r="O454" t="s">
        <v>1026</v>
      </c>
      <c r="P454" t="s">
        <v>1028</v>
      </c>
      <c r="Q454" t="s">
        <v>1194</v>
      </c>
    </row>
    <row r="455" spans="1:18">
      <c r="A455" s="1">
        <f>HYPERLINK("https://lsnyc.legalserver.org/matter/dynamic-profile/view/1897339","19-1897339")</f>
        <v>0</v>
      </c>
      <c r="B455" t="s">
        <v>22</v>
      </c>
      <c r="C455" t="s">
        <v>127</v>
      </c>
      <c r="D455" t="s">
        <v>235</v>
      </c>
      <c r="E455" t="s">
        <v>670</v>
      </c>
      <c r="F455" t="s">
        <v>813</v>
      </c>
      <c r="G455" t="s">
        <v>854</v>
      </c>
      <c r="L455">
        <v>159.4</v>
      </c>
      <c r="M455" t="s">
        <v>1026</v>
      </c>
      <c r="N455" t="s">
        <v>1027</v>
      </c>
      <c r="O455" t="s">
        <v>1026</v>
      </c>
      <c r="P455" t="s">
        <v>1028</v>
      </c>
      <c r="Q455" t="s">
        <v>1049</v>
      </c>
    </row>
    <row r="456" spans="1:18">
      <c r="A456" s="1">
        <f>HYPERLINK("https://lsnyc.legalserver.org/matter/dynamic-profile/view/1872472","18-1872472")</f>
        <v>0</v>
      </c>
      <c r="B456" t="s">
        <v>22</v>
      </c>
      <c r="C456" t="s">
        <v>90</v>
      </c>
      <c r="D456" t="s">
        <v>157</v>
      </c>
      <c r="E456" t="s">
        <v>671</v>
      </c>
      <c r="F456" t="s">
        <v>818</v>
      </c>
      <c r="G456" t="s">
        <v>854</v>
      </c>
      <c r="L456">
        <v>193.17</v>
      </c>
      <c r="M456" t="s">
        <v>1026</v>
      </c>
      <c r="N456" t="s">
        <v>1027</v>
      </c>
      <c r="O456" t="s">
        <v>1026</v>
      </c>
      <c r="P456" t="s">
        <v>1028</v>
      </c>
      <c r="Q456" t="s">
        <v>1215</v>
      </c>
    </row>
    <row r="457" spans="1:18">
      <c r="A457" s="1">
        <f>HYPERLINK("https://lsnyc.legalserver.org/matter/dynamic-profile/view/1898898","19-1898898")</f>
        <v>0</v>
      </c>
      <c r="B457" t="s">
        <v>22</v>
      </c>
      <c r="C457" t="s">
        <v>157</v>
      </c>
      <c r="D457" t="s">
        <v>157</v>
      </c>
      <c r="E457" t="s">
        <v>672</v>
      </c>
      <c r="F457" t="s">
        <v>813</v>
      </c>
      <c r="G457" t="s">
        <v>854</v>
      </c>
      <c r="H457" t="s">
        <v>948</v>
      </c>
      <c r="I457" t="s">
        <v>976</v>
      </c>
      <c r="L457">
        <v>166.53</v>
      </c>
      <c r="M457" t="s">
        <v>1026</v>
      </c>
      <c r="N457" t="s">
        <v>1027</v>
      </c>
      <c r="O457" t="s">
        <v>1026</v>
      </c>
      <c r="P457" t="s">
        <v>1028</v>
      </c>
      <c r="Q457" t="s">
        <v>1055</v>
      </c>
    </row>
    <row r="458" spans="1:18">
      <c r="A458" s="1">
        <f>HYPERLINK("https://lsnyc.legalserver.org/matter/dynamic-profile/view/1898046","19-1898046")</f>
        <v>0</v>
      </c>
      <c r="B458" t="s">
        <v>22</v>
      </c>
      <c r="C458" t="s">
        <v>124</v>
      </c>
      <c r="D458" t="s">
        <v>157</v>
      </c>
      <c r="E458" t="s">
        <v>673</v>
      </c>
      <c r="F458" t="s">
        <v>813</v>
      </c>
      <c r="G458" t="s">
        <v>854</v>
      </c>
      <c r="L458">
        <v>163.62</v>
      </c>
      <c r="M458" t="s">
        <v>1026</v>
      </c>
      <c r="N458" t="s">
        <v>1027</v>
      </c>
      <c r="O458" t="s">
        <v>1026</v>
      </c>
      <c r="P458" t="s">
        <v>1028</v>
      </c>
      <c r="Q458" t="s">
        <v>1036</v>
      </c>
    </row>
    <row r="459" spans="1:18">
      <c r="A459" s="1">
        <f>HYPERLINK("https://lsnyc.legalserver.org/matter/dynamic-profile/view/1857387","18-1857387")</f>
        <v>0</v>
      </c>
      <c r="B459" t="s">
        <v>22</v>
      </c>
      <c r="C459" t="s">
        <v>127</v>
      </c>
      <c r="D459" t="s">
        <v>157</v>
      </c>
      <c r="E459" t="s">
        <v>674</v>
      </c>
      <c r="F459" t="s">
        <v>814</v>
      </c>
      <c r="G459" t="s">
        <v>854</v>
      </c>
      <c r="L459">
        <v>162.6</v>
      </c>
      <c r="M459" t="s">
        <v>1026</v>
      </c>
      <c r="N459" t="s">
        <v>1027</v>
      </c>
      <c r="O459" t="s">
        <v>1026</v>
      </c>
      <c r="P459" t="s">
        <v>1028</v>
      </c>
      <c r="Q459" t="s">
        <v>1216</v>
      </c>
    </row>
    <row r="460" spans="1:18">
      <c r="A460" s="1">
        <f>HYPERLINK("https://lsnyc.legalserver.org/matter/dynamic-profile/view/1895249","19-1895249")</f>
        <v>0</v>
      </c>
      <c r="B460" t="s">
        <v>22</v>
      </c>
      <c r="C460" t="s">
        <v>56</v>
      </c>
      <c r="D460" t="s">
        <v>56</v>
      </c>
      <c r="E460" t="s">
        <v>675</v>
      </c>
      <c r="F460" t="s">
        <v>821</v>
      </c>
      <c r="G460" t="s">
        <v>854</v>
      </c>
      <c r="L460">
        <v>151.46</v>
      </c>
      <c r="M460" t="s">
        <v>1026</v>
      </c>
      <c r="N460" t="s">
        <v>1027</v>
      </c>
      <c r="O460" t="s">
        <v>1026</v>
      </c>
      <c r="P460" t="s">
        <v>1026</v>
      </c>
      <c r="Q460" t="s">
        <v>1060</v>
      </c>
      <c r="R460" t="s">
        <v>1117</v>
      </c>
    </row>
    <row r="461" spans="1:18">
      <c r="A461" s="1">
        <f>HYPERLINK("https://lsnyc.legalserver.org/matter/dynamic-profile/view/1904246","19-1904246")</f>
        <v>0</v>
      </c>
      <c r="B461" t="s">
        <v>22</v>
      </c>
      <c r="C461" t="s">
        <v>56</v>
      </c>
      <c r="D461" t="s">
        <v>56</v>
      </c>
      <c r="E461" t="s">
        <v>676</v>
      </c>
      <c r="F461" t="s">
        <v>838</v>
      </c>
      <c r="G461" t="s">
        <v>854</v>
      </c>
      <c r="L461">
        <v>171.5</v>
      </c>
      <c r="M461" t="s">
        <v>1026</v>
      </c>
      <c r="N461" t="s">
        <v>1027</v>
      </c>
      <c r="O461" t="s">
        <v>1026</v>
      </c>
      <c r="P461" t="s">
        <v>1028</v>
      </c>
      <c r="Q461" t="s">
        <v>1114</v>
      </c>
    </row>
    <row r="462" spans="1:18">
      <c r="A462" s="1">
        <f>HYPERLINK("https://lsnyc.legalserver.org/matter/dynamic-profile/view/1901713","19-1901713")</f>
        <v>0</v>
      </c>
      <c r="B462" t="s">
        <v>22</v>
      </c>
      <c r="C462" t="s">
        <v>56</v>
      </c>
      <c r="D462" t="s">
        <v>56</v>
      </c>
      <c r="E462" t="s">
        <v>677</v>
      </c>
      <c r="F462" t="s">
        <v>817</v>
      </c>
      <c r="G462" t="s">
        <v>854</v>
      </c>
      <c r="L462">
        <v>153.76</v>
      </c>
      <c r="M462" t="s">
        <v>1026</v>
      </c>
      <c r="N462" t="s">
        <v>1027</v>
      </c>
      <c r="O462" t="s">
        <v>1026</v>
      </c>
      <c r="P462" t="s">
        <v>1028</v>
      </c>
      <c r="Q462" t="s">
        <v>1048</v>
      </c>
    </row>
    <row r="463" spans="1:18">
      <c r="A463" s="1">
        <f>HYPERLINK("https://lsnyc.legalserver.org/matter/dynamic-profile/view/1894271","19-1894271")</f>
        <v>0</v>
      </c>
      <c r="B463" t="s">
        <v>22</v>
      </c>
      <c r="C463" t="s">
        <v>158</v>
      </c>
      <c r="D463" t="s">
        <v>158</v>
      </c>
      <c r="E463" t="s">
        <v>678</v>
      </c>
      <c r="F463" t="s">
        <v>844</v>
      </c>
      <c r="G463" t="s">
        <v>927</v>
      </c>
      <c r="L463">
        <v>144.12</v>
      </c>
      <c r="M463" t="s">
        <v>1026</v>
      </c>
      <c r="N463" t="s">
        <v>1027</v>
      </c>
      <c r="O463" t="s">
        <v>1026</v>
      </c>
      <c r="P463" t="s">
        <v>1026</v>
      </c>
      <c r="Q463" t="s">
        <v>1061</v>
      </c>
      <c r="R463" t="s">
        <v>1030</v>
      </c>
    </row>
    <row r="464" spans="1:18">
      <c r="A464" s="1">
        <f>HYPERLINK("https://lsnyc.legalserver.org/matter/dynamic-profile/view/1899287","19-1899287")</f>
        <v>0</v>
      </c>
      <c r="B464" t="s">
        <v>22</v>
      </c>
      <c r="C464" t="s">
        <v>158</v>
      </c>
      <c r="D464" t="s">
        <v>158</v>
      </c>
      <c r="E464" t="s">
        <v>679</v>
      </c>
      <c r="F464" t="s">
        <v>844</v>
      </c>
      <c r="G464" t="s">
        <v>854</v>
      </c>
      <c r="L464">
        <v>154.71</v>
      </c>
      <c r="M464" t="s">
        <v>1026</v>
      </c>
      <c r="N464" t="s">
        <v>1027</v>
      </c>
      <c r="O464" t="s">
        <v>1026</v>
      </c>
      <c r="P464" t="s">
        <v>1028</v>
      </c>
      <c r="Q464" t="s">
        <v>1032</v>
      </c>
    </row>
    <row r="465" spans="1:18">
      <c r="A465" s="1">
        <f>HYPERLINK("https://lsnyc.legalserver.org/matter/dynamic-profile/view/1903716","19-1903716")</f>
        <v>0</v>
      </c>
      <c r="B465" t="s">
        <v>22</v>
      </c>
      <c r="C465" t="s">
        <v>158</v>
      </c>
      <c r="D465" t="s">
        <v>158</v>
      </c>
      <c r="E465" t="s">
        <v>680</v>
      </c>
      <c r="F465" t="s">
        <v>844</v>
      </c>
      <c r="G465" t="s">
        <v>854</v>
      </c>
      <c r="L465">
        <v>155.32</v>
      </c>
      <c r="M465" t="s">
        <v>1026</v>
      </c>
      <c r="N465" t="s">
        <v>1027</v>
      </c>
      <c r="O465" t="s">
        <v>1026</v>
      </c>
      <c r="P465" t="s">
        <v>1028</v>
      </c>
      <c r="Q465" t="s">
        <v>1084</v>
      </c>
    </row>
    <row r="466" spans="1:18">
      <c r="A466" s="1">
        <f>HYPERLINK("https://lsnyc.legalserver.org/matter/dynamic-profile/view/1888227","19-1888227")</f>
        <v>0</v>
      </c>
      <c r="B466" t="s">
        <v>22</v>
      </c>
      <c r="C466" t="s">
        <v>158</v>
      </c>
      <c r="D466" t="s">
        <v>158</v>
      </c>
      <c r="E466" t="s">
        <v>681</v>
      </c>
      <c r="F466" t="s">
        <v>844</v>
      </c>
      <c r="G466" t="s">
        <v>854</v>
      </c>
      <c r="L466">
        <v>164.68</v>
      </c>
      <c r="M466" t="s">
        <v>1026</v>
      </c>
      <c r="N466" t="s">
        <v>1027</v>
      </c>
      <c r="O466" t="s">
        <v>1026</v>
      </c>
      <c r="P466" t="s">
        <v>1028</v>
      </c>
      <c r="Q466" t="s">
        <v>1174</v>
      </c>
    </row>
    <row r="467" spans="1:18">
      <c r="A467" s="1">
        <f>HYPERLINK("https://lsnyc.legalserver.org/matter/dynamic-profile/view/1891526","19-1891526")</f>
        <v>0</v>
      </c>
      <c r="B467" t="s">
        <v>22</v>
      </c>
      <c r="C467" t="s">
        <v>158</v>
      </c>
      <c r="D467" t="s">
        <v>158</v>
      </c>
      <c r="E467" t="s">
        <v>682</v>
      </c>
      <c r="F467" t="s">
        <v>851</v>
      </c>
      <c r="G467" t="s">
        <v>854</v>
      </c>
      <c r="L467">
        <v>192.15</v>
      </c>
      <c r="M467" t="s">
        <v>1026</v>
      </c>
      <c r="N467" t="s">
        <v>1027</v>
      </c>
      <c r="O467" t="s">
        <v>1026</v>
      </c>
      <c r="P467" t="s">
        <v>1026</v>
      </c>
      <c r="Q467" t="s">
        <v>1128</v>
      </c>
      <c r="R467" t="s">
        <v>1161</v>
      </c>
    </row>
    <row r="468" spans="1:18">
      <c r="A468" s="1">
        <f>HYPERLINK("https://lsnyc.legalserver.org/matter/dynamic-profile/view/1888183","19-1888183")</f>
        <v>0</v>
      </c>
      <c r="B468" t="s">
        <v>22</v>
      </c>
      <c r="C468" t="s">
        <v>128</v>
      </c>
      <c r="D468" t="s">
        <v>236</v>
      </c>
      <c r="E468" t="s">
        <v>683</v>
      </c>
      <c r="F468" t="s">
        <v>818</v>
      </c>
      <c r="G468" t="s">
        <v>884</v>
      </c>
      <c r="L468">
        <v>182.38</v>
      </c>
      <c r="M468" t="s">
        <v>1026</v>
      </c>
      <c r="N468" t="s">
        <v>1027</v>
      </c>
      <c r="O468" t="s">
        <v>1026</v>
      </c>
      <c r="P468" t="s">
        <v>1026</v>
      </c>
      <c r="Q468" t="s">
        <v>1174</v>
      </c>
      <c r="R468" t="s">
        <v>1272</v>
      </c>
    </row>
    <row r="469" spans="1:18">
      <c r="A469" s="1">
        <f>HYPERLINK("https://lsnyc.legalserver.org/matter/dynamic-profile/view/1896491","19-1896491")</f>
        <v>0</v>
      </c>
      <c r="B469" t="s">
        <v>22</v>
      </c>
      <c r="C469" t="s">
        <v>127</v>
      </c>
      <c r="D469" t="s">
        <v>236</v>
      </c>
      <c r="E469" t="s">
        <v>684</v>
      </c>
      <c r="F469" t="s">
        <v>813</v>
      </c>
      <c r="G469" t="s">
        <v>854</v>
      </c>
      <c r="L469">
        <v>173.72</v>
      </c>
      <c r="M469" t="s">
        <v>1026</v>
      </c>
      <c r="N469" t="s">
        <v>1027</v>
      </c>
      <c r="O469" t="s">
        <v>1026</v>
      </c>
      <c r="P469" t="s">
        <v>1028</v>
      </c>
      <c r="Q469" t="s">
        <v>1135</v>
      </c>
    </row>
    <row r="470" spans="1:18">
      <c r="A470" s="1">
        <f>HYPERLINK("https://lsnyc.legalserver.org/matter/dynamic-profile/view/1895991","19-1895991")</f>
        <v>0</v>
      </c>
      <c r="B470" t="s">
        <v>22</v>
      </c>
      <c r="C470" t="s">
        <v>124</v>
      </c>
      <c r="D470" t="s">
        <v>236</v>
      </c>
      <c r="E470" t="s">
        <v>685</v>
      </c>
      <c r="F470" t="s">
        <v>813</v>
      </c>
      <c r="G470" t="s">
        <v>854</v>
      </c>
      <c r="L470">
        <v>131.08</v>
      </c>
      <c r="M470" t="s">
        <v>1026</v>
      </c>
      <c r="N470" t="s">
        <v>1027</v>
      </c>
      <c r="O470" t="s">
        <v>1026</v>
      </c>
      <c r="P470" t="s">
        <v>1028</v>
      </c>
      <c r="Q470" t="s">
        <v>1071</v>
      </c>
    </row>
    <row r="471" spans="1:18">
      <c r="A471" s="1">
        <f>HYPERLINK("https://lsnyc.legalserver.org/matter/dynamic-profile/view/1903922","19-1903922")</f>
        <v>0</v>
      </c>
      <c r="B471" t="s">
        <v>22</v>
      </c>
      <c r="C471" t="s">
        <v>159</v>
      </c>
      <c r="D471" t="s">
        <v>236</v>
      </c>
      <c r="E471" t="s">
        <v>686</v>
      </c>
      <c r="F471" t="s">
        <v>813</v>
      </c>
      <c r="G471" t="s">
        <v>889</v>
      </c>
      <c r="H471" t="s">
        <v>948</v>
      </c>
      <c r="I471" t="s">
        <v>976</v>
      </c>
      <c r="L471">
        <v>153.76</v>
      </c>
      <c r="M471" t="s">
        <v>1026</v>
      </c>
      <c r="N471" t="s">
        <v>1027</v>
      </c>
      <c r="O471" t="s">
        <v>1026</v>
      </c>
      <c r="P471" t="s">
        <v>1028</v>
      </c>
      <c r="Q471" t="s">
        <v>1133</v>
      </c>
    </row>
    <row r="472" spans="1:18">
      <c r="A472" s="1">
        <f>HYPERLINK("https://lsnyc.legalserver.org/matter/dynamic-profile/view/1881328","18-1881328")</f>
        <v>0</v>
      </c>
      <c r="B472" t="s">
        <v>22</v>
      </c>
      <c r="C472" t="s">
        <v>128</v>
      </c>
      <c r="D472" t="s">
        <v>236</v>
      </c>
      <c r="E472" t="s">
        <v>687</v>
      </c>
      <c r="F472" t="s">
        <v>813</v>
      </c>
      <c r="G472" t="s">
        <v>928</v>
      </c>
      <c r="L472">
        <v>153.31</v>
      </c>
      <c r="M472" t="s">
        <v>1026</v>
      </c>
      <c r="N472" t="s">
        <v>1027</v>
      </c>
      <c r="O472" t="s">
        <v>1026</v>
      </c>
      <c r="P472" t="s">
        <v>1026</v>
      </c>
      <c r="Q472" t="s">
        <v>1217</v>
      </c>
      <c r="R472" t="s">
        <v>1101</v>
      </c>
    </row>
    <row r="473" spans="1:18">
      <c r="A473" s="1">
        <f>HYPERLINK("https://lsnyc.legalserver.org/matter/dynamic-profile/view/1889544","19-1889544")</f>
        <v>0</v>
      </c>
      <c r="B473" t="s">
        <v>22</v>
      </c>
      <c r="C473" t="s">
        <v>128</v>
      </c>
      <c r="D473" t="s">
        <v>236</v>
      </c>
      <c r="E473" t="s">
        <v>688</v>
      </c>
      <c r="F473" t="s">
        <v>818</v>
      </c>
      <c r="G473" t="s">
        <v>929</v>
      </c>
      <c r="L473">
        <v>154.98</v>
      </c>
      <c r="M473" t="s">
        <v>1026</v>
      </c>
      <c r="N473" t="s">
        <v>1027</v>
      </c>
      <c r="O473" t="s">
        <v>1026</v>
      </c>
      <c r="P473" t="s">
        <v>1026</v>
      </c>
      <c r="Q473" t="s">
        <v>1149</v>
      </c>
      <c r="R473" t="s">
        <v>1050</v>
      </c>
    </row>
    <row r="474" spans="1:18">
      <c r="A474" s="1">
        <f>HYPERLINK("https://lsnyc.legalserver.org/matter/dynamic-profile/view/1887411","19-1887411")</f>
        <v>0</v>
      </c>
      <c r="B474" t="s">
        <v>22</v>
      </c>
      <c r="C474" t="s">
        <v>127</v>
      </c>
      <c r="D474" t="s">
        <v>237</v>
      </c>
      <c r="E474" t="s">
        <v>689</v>
      </c>
      <c r="F474" t="s">
        <v>813</v>
      </c>
      <c r="G474" t="s">
        <v>854</v>
      </c>
      <c r="L474">
        <v>148.27</v>
      </c>
      <c r="M474" t="s">
        <v>1026</v>
      </c>
      <c r="N474" t="s">
        <v>1027</v>
      </c>
      <c r="O474" t="s">
        <v>1026</v>
      </c>
      <c r="P474" t="s">
        <v>1028</v>
      </c>
      <c r="Q474" t="s">
        <v>1097</v>
      </c>
    </row>
    <row r="475" spans="1:18">
      <c r="A475" s="1">
        <f>HYPERLINK("https://lsnyc.legalserver.org/matter/dynamic-profile/view/1886903","19-1886903")</f>
        <v>0</v>
      </c>
      <c r="B475" t="s">
        <v>22</v>
      </c>
      <c r="C475" t="s">
        <v>127</v>
      </c>
      <c r="D475" t="s">
        <v>237</v>
      </c>
      <c r="E475" t="s">
        <v>690</v>
      </c>
      <c r="F475" t="s">
        <v>813</v>
      </c>
      <c r="G475" t="s">
        <v>930</v>
      </c>
      <c r="L475">
        <v>149.18</v>
      </c>
      <c r="M475" t="s">
        <v>1026</v>
      </c>
      <c r="N475" t="s">
        <v>1027</v>
      </c>
      <c r="O475" t="s">
        <v>1026</v>
      </c>
      <c r="P475" t="s">
        <v>1028</v>
      </c>
      <c r="Q475" t="s">
        <v>1082</v>
      </c>
    </row>
    <row r="476" spans="1:18">
      <c r="A476" s="1">
        <f>HYPERLINK("https://lsnyc.legalserver.org/matter/dynamic-profile/view/1899199","19-1899199")</f>
        <v>0</v>
      </c>
      <c r="B476" t="s">
        <v>22</v>
      </c>
      <c r="C476" t="s">
        <v>129</v>
      </c>
      <c r="D476" t="s">
        <v>238</v>
      </c>
      <c r="E476" t="s">
        <v>551</v>
      </c>
      <c r="F476" t="s">
        <v>817</v>
      </c>
      <c r="G476" t="s">
        <v>854</v>
      </c>
      <c r="H476" t="s">
        <v>947</v>
      </c>
      <c r="I476" t="s">
        <v>991</v>
      </c>
      <c r="L476">
        <v>140.65</v>
      </c>
      <c r="M476" t="s">
        <v>1026</v>
      </c>
      <c r="N476" t="s">
        <v>1028</v>
      </c>
      <c r="O476" t="s">
        <v>1026</v>
      </c>
      <c r="P476" t="s">
        <v>1028</v>
      </c>
      <c r="Q476" t="s">
        <v>1032</v>
      </c>
    </row>
    <row r="477" spans="1:18">
      <c r="A477" s="1">
        <f>HYPERLINK("https://lsnyc.legalserver.org/matter/dynamic-profile/view/1887837","19-1887837")</f>
        <v>0</v>
      </c>
      <c r="B477" t="s">
        <v>22</v>
      </c>
      <c r="C477" t="s">
        <v>132</v>
      </c>
      <c r="D477" t="s">
        <v>238</v>
      </c>
      <c r="E477" t="s">
        <v>691</v>
      </c>
      <c r="F477" t="s">
        <v>817</v>
      </c>
      <c r="G477" t="s">
        <v>854</v>
      </c>
      <c r="H477" t="s">
        <v>948</v>
      </c>
      <c r="I477" t="s">
        <v>1004</v>
      </c>
      <c r="L477">
        <v>192.75</v>
      </c>
      <c r="M477" t="s">
        <v>1026</v>
      </c>
      <c r="N477" t="s">
        <v>1027</v>
      </c>
      <c r="O477" t="s">
        <v>1026</v>
      </c>
      <c r="P477" t="s">
        <v>1028</v>
      </c>
      <c r="Q477" t="s">
        <v>1208</v>
      </c>
    </row>
    <row r="478" spans="1:18">
      <c r="A478" s="1">
        <f>HYPERLINK("https://lsnyc.legalserver.org/matter/dynamic-profile/view/1894340","19-1894340")</f>
        <v>0</v>
      </c>
      <c r="B478" t="s">
        <v>22</v>
      </c>
      <c r="C478" t="s">
        <v>160</v>
      </c>
      <c r="D478" t="s">
        <v>238</v>
      </c>
      <c r="E478" t="s">
        <v>692</v>
      </c>
      <c r="F478" t="s">
        <v>817</v>
      </c>
      <c r="G478" t="s">
        <v>854</v>
      </c>
      <c r="H478" t="s">
        <v>949</v>
      </c>
      <c r="I478" t="s">
        <v>1005</v>
      </c>
      <c r="L478">
        <v>166.53</v>
      </c>
      <c r="M478" t="s">
        <v>1026</v>
      </c>
      <c r="N478" t="s">
        <v>1027</v>
      </c>
      <c r="O478" t="s">
        <v>1026</v>
      </c>
      <c r="P478" t="s">
        <v>1026</v>
      </c>
      <c r="Q478" t="s">
        <v>1109</v>
      </c>
      <c r="R478" t="s">
        <v>1052</v>
      </c>
    </row>
    <row r="479" spans="1:18">
      <c r="A479" s="1">
        <f>HYPERLINK("https://lsnyc.legalserver.org/matter/dynamic-profile/view/1888458","19-1888458")</f>
        <v>0</v>
      </c>
      <c r="B479" t="s">
        <v>22</v>
      </c>
      <c r="C479" t="s">
        <v>160</v>
      </c>
      <c r="D479" t="s">
        <v>239</v>
      </c>
      <c r="E479" t="s">
        <v>693</v>
      </c>
      <c r="F479" t="s">
        <v>817</v>
      </c>
      <c r="G479" t="s">
        <v>854</v>
      </c>
      <c r="L479">
        <v>151.88</v>
      </c>
      <c r="M479" t="s">
        <v>1026</v>
      </c>
      <c r="N479" t="s">
        <v>1027</v>
      </c>
      <c r="O479" t="s">
        <v>1026</v>
      </c>
      <c r="P479" t="s">
        <v>1028</v>
      </c>
      <c r="Q479" t="s">
        <v>1195</v>
      </c>
    </row>
    <row r="480" spans="1:18">
      <c r="A480" s="1">
        <f>HYPERLINK("https://lsnyc.legalserver.org/matter/dynamic-profile/view/1889976","19-1889976")</f>
        <v>0</v>
      </c>
      <c r="B480" t="s">
        <v>22</v>
      </c>
      <c r="C480" t="s">
        <v>116</v>
      </c>
      <c r="D480" t="s">
        <v>116</v>
      </c>
      <c r="E480" t="s">
        <v>694</v>
      </c>
      <c r="F480" t="s">
        <v>817</v>
      </c>
      <c r="G480" t="s">
        <v>854</v>
      </c>
      <c r="L480">
        <v>153.76</v>
      </c>
      <c r="M480" t="s">
        <v>1026</v>
      </c>
      <c r="N480" t="s">
        <v>1028</v>
      </c>
      <c r="O480" t="s">
        <v>1027</v>
      </c>
      <c r="P480" t="s">
        <v>1028</v>
      </c>
      <c r="Q480" t="s">
        <v>1199</v>
      </c>
    </row>
    <row r="481" spans="1:18">
      <c r="A481" s="1">
        <f>HYPERLINK("https://lsnyc.legalserver.org/matter/dynamic-profile/view/1873616","18-1873616")</f>
        <v>0</v>
      </c>
      <c r="B481" t="s">
        <v>22</v>
      </c>
      <c r="C481" t="s">
        <v>116</v>
      </c>
      <c r="D481" t="s">
        <v>116</v>
      </c>
      <c r="E481" t="s">
        <v>695</v>
      </c>
      <c r="F481" t="s">
        <v>817</v>
      </c>
      <c r="G481" t="s">
        <v>876</v>
      </c>
      <c r="L481">
        <v>126.37</v>
      </c>
      <c r="M481" t="s">
        <v>1026</v>
      </c>
      <c r="N481" t="s">
        <v>1027</v>
      </c>
      <c r="O481" t="s">
        <v>1026</v>
      </c>
      <c r="P481" t="s">
        <v>1026</v>
      </c>
      <c r="Q481" t="s">
        <v>1218</v>
      </c>
      <c r="R481" t="s">
        <v>1194</v>
      </c>
    </row>
    <row r="482" spans="1:18">
      <c r="A482" s="1">
        <f>HYPERLINK("https://lsnyc.legalserver.org/matter/dynamic-profile/view/1877135","18-1877135")</f>
        <v>0</v>
      </c>
      <c r="B482" t="s">
        <v>22</v>
      </c>
      <c r="C482" t="s">
        <v>116</v>
      </c>
      <c r="D482" t="s">
        <v>116</v>
      </c>
      <c r="E482" t="s">
        <v>696</v>
      </c>
      <c r="F482" t="s">
        <v>817</v>
      </c>
      <c r="G482" t="s">
        <v>854</v>
      </c>
      <c r="L482">
        <v>128.5</v>
      </c>
      <c r="M482" t="s">
        <v>1026</v>
      </c>
      <c r="N482" t="s">
        <v>1027</v>
      </c>
      <c r="O482" t="s">
        <v>1026</v>
      </c>
      <c r="P482" t="s">
        <v>1028</v>
      </c>
      <c r="Q482" t="s">
        <v>1219</v>
      </c>
    </row>
    <row r="483" spans="1:18">
      <c r="A483" s="1">
        <f>HYPERLINK("https://lsnyc.legalserver.org/matter/dynamic-profile/view/1885350","18-1885350")</f>
        <v>0</v>
      </c>
      <c r="B483" t="s">
        <v>22</v>
      </c>
      <c r="C483" t="s">
        <v>116</v>
      </c>
      <c r="D483" t="s">
        <v>116</v>
      </c>
      <c r="E483" t="s">
        <v>697</v>
      </c>
      <c r="F483" t="s">
        <v>817</v>
      </c>
      <c r="G483" t="s">
        <v>854</v>
      </c>
      <c r="L483">
        <v>171.86</v>
      </c>
      <c r="M483" t="s">
        <v>1026</v>
      </c>
      <c r="N483" t="s">
        <v>1027</v>
      </c>
      <c r="O483" t="s">
        <v>1026</v>
      </c>
      <c r="P483" t="s">
        <v>1026</v>
      </c>
      <c r="Q483" t="s">
        <v>1098</v>
      </c>
      <c r="R483" t="s">
        <v>1128</v>
      </c>
    </row>
    <row r="484" spans="1:18">
      <c r="A484" s="1">
        <f>HYPERLINK("https://lsnyc.legalserver.org/matter/dynamic-profile/view/1890469","19-1890469")</f>
        <v>0</v>
      </c>
      <c r="B484" t="s">
        <v>22</v>
      </c>
      <c r="C484" t="s">
        <v>116</v>
      </c>
      <c r="D484" t="s">
        <v>116</v>
      </c>
      <c r="E484" t="s">
        <v>698</v>
      </c>
      <c r="F484" t="s">
        <v>817</v>
      </c>
      <c r="G484" t="s">
        <v>854</v>
      </c>
      <c r="L484">
        <v>146.27</v>
      </c>
      <c r="M484" t="s">
        <v>1026</v>
      </c>
      <c r="N484" t="s">
        <v>1027</v>
      </c>
      <c r="O484" t="s">
        <v>1026</v>
      </c>
      <c r="P484" t="s">
        <v>1028</v>
      </c>
      <c r="Q484" t="s">
        <v>1085</v>
      </c>
    </row>
    <row r="485" spans="1:18">
      <c r="A485" s="1">
        <f>HYPERLINK("https://lsnyc.legalserver.org/matter/dynamic-profile/view/0786842","15-0786842")</f>
        <v>0</v>
      </c>
      <c r="B485" t="s">
        <v>22</v>
      </c>
      <c r="C485" t="s">
        <v>116</v>
      </c>
      <c r="D485" t="s">
        <v>116</v>
      </c>
      <c r="E485" t="s">
        <v>699</v>
      </c>
      <c r="F485" t="s">
        <v>817</v>
      </c>
      <c r="G485" t="s">
        <v>854</v>
      </c>
      <c r="L485">
        <v>149.33</v>
      </c>
      <c r="M485" t="s">
        <v>1026</v>
      </c>
      <c r="N485" t="s">
        <v>1027</v>
      </c>
      <c r="O485" t="s">
        <v>1026</v>
      </c>
      <c r="P485" t="s">
        <v>1028</v>
      </c>
      <c r="Q485" t="s">
        <v>1220</v>
      </c>
    </row>
    <row r="486" spans="1:18">
      <c r="A486" s="1">
        <f>HYPERLINK("https://lsnyc.legalserver.org/matter/dynamic-profile/view/1901230","19-1901230")</f>
        <v>0</v>
      </c>
      <c r="B486" t="s">
        <v>22</v>
      </c>
      <c r="C486" t="s">
        <v>116</v>
      </c>
      <c r="D486" t="s">
        <v>116</v>
      </c>
      <c r="E486" t="s">
        <v>700</v>
      </c>
      <c r="F486" t="s">
        <v>817</v>
      </c>
      <c r="G486" t="s">
        <v>854</v>
      </c>
      <c r="L486">
        <v>147.6</v>
      </c>
      <c r="M486" t="s">
        <v>1026</v>
      </c>
      <c r="N486" t="s">
        <v>1027</v>
      </c>
      <c r="O486" t="s">
        <v>1026</v>
      </c>
      <c r="P486" t="s">
        <v>1028</v>
      </c>
      <c r="Q486" t="s">
        <v>1221</v>
      </c>
    </row>
    <row r="487" spans="1:18">
      <c r="A487" s="1">
        <f>HYPERLINK("https://lsnyc.legalserver.org/matter/dynamic-profile/view/1885318","18-1885318")</f>
        <v>0</v>
      </c>
      <c r="B487" t="s">
        <v>22</v>
      </c>
      <c r="C487" t="s">
        <v>116</v>
      </c>
      <c r="D487" t="s">
        <v>116</v>
      </c>
      <c r="E487" t="s">
        <v>701</v>
      </c>
      <c r="F487" t="s">
        <v>817</v>
      </c>
      <c r="G487" t="s">
        <v>854</v>
      </c>
      <c r="L487">
        <v>187.68</v>
      </c>
      <c r="M487" t="s">
        <v>1026</v>
      </c>
      <c r="N487" t="s">
        <v>1027</v>
      </c>
      <c r="O487" t="s">
        <v>1026</v>
      </c>
      <c r="P487" t="s">
        <v>1026</v>
      </c>
      <c r="Q487" t="s">
        <v>1222</v>
      </c>
      <c r="R487" t="s">
        <v>1156</v>
      </c>
    </row>
    <row r="488" spans="1:18">
      <c r="A488" s="1">
        <f>HYPERLINK("https://lsnyc.legalserver.org/matter/dynamic-profile/view/1888356","19-1888356")</f>
        <v>0</v>
      </c>
      <c r="B488" t="s">
        <v>22</v>
      </c>
      <c r="C488" t="s">
        <v>116</v>
      </c>
      <c r="D488" t="s">
        <v>116</v>
      </c>
      <c r="E488" t="s">
        <v>694</v>
      </c>
      <c r="F488" t="s">
        <v>817</v>
      </c>
      <c r="G488" t="s">
        <v>854</v>
      </c>
      <c r="L488">
        <v>153.76</v>
      </c>
      <c r="M488" t="s">
        <v>1026</v>
      </c>
      <c r="N488" t="s">
        <v>1027</v>
      </c>
      <c r="O488" t="s">
        <v>1027</v>
      </c>
      <c r="P488" t="s">
        <v>1028</v>
      </c>
      <c r="Q488" t="s">
        <v>1081</v>
      </c>
    </row>
    <row r="489" spans="1:18">
      <c r="A489" s="1">
        <f>HYPERLINK("https://lsnyc.legalserver.org/matter/dynamic-profile/view/1867371","18-1867371")</f>
        <v>0</v>
      </c>
      <c r="B489" t="s">
        <v>22</v>
      </c>
      <c r="C489" t="s">
        <v>124</v>
      </c>
      <c r="D489" t="s">
        <v>116</v>
      </c>
      <c r="E489" t="s">
        <v>702</v>
      </c>
      <c r="F489" t="s">
        <v>817</v>
      </c>
      <c r="G489" t="s">
        <v>854</v>
      </c>
      <c r="L489">
        <v>149.92</v>
      </c>
      <c r="M489" t="s">
        <v>1026</v>
      </c>
      <c r="N489" t="s">
        <v>1027</v>
      </c>
      <c r="O489" t="s">
        <v>1026</v>
      </c>
      <c r="P489" t="s">
        <v>1028</v>
      </c>
      <c r="Q489" t="s">
        <v>1223</v>
      </c>
    </row>
    <row r="490" spans="1:18">
      <c r="A490" s="1">
        <f>HYPERLINK("https://lsnyc.legalserver.org/matter/dynamic-profile/view/1865238","18-1865238")</f>
        <v>0</v>
      </c>
      <c r="B490" t="s">
        <v>22</v>
      </c>
      <c r="C490" t="s">
        <v>116</v>
      </c>
      <c r="D490" t="s">
        <v>116</v>
      </c>
      <c r="E490" t="s">
        <v>703</v>
      </c>
      <c r="F490" t="s">
        <v>817</v>
      </c>
      <c r="G490" t="s">
        <v>854</v>
      </c>
      <c r="L490">
        <v>182.26</v>
      </c>
      <c r="M490" t="s">
        <v>1026</v>
      </c>
      <c r="N490" t="s">
        <v>1027</v>
      </c>
      <c r="O490" t="s">
        <v>1026</v>
      </c>
      <c r="P490" t="s">
        <v>1028</v>
      </c>
      <c r="Q490" t="s">
        <v>1224</v>
      </c>
    </row>
    <row r="491" spans="1:18">
      <c r="A491" s="1">
        <f>HYPERLINK("https://lsnyc.legalserver.org/matter/dynamic-profile/view/1885341","18-1885341")</f>
        <v>0</v>
      </c>
      <c r="B491" t="s">
        <v>22</v>
      </c>
      <c r="C491" t="s">
        <v>116</v>
      </c>
      <c r="D491" t="s">
        <v>116</v>
      </c>
      <c r="E491" t="s">
        <v>704</v>
      </c>
      <c r="F491" t="s">
        <v>834</v>
      </c>
      <c r="G491" t="s">
        <v>876</v>
      </c>
      <c r="L491">
        <v>148.27</v>
      </c>
      <c r="M491" t="s">
        <v>1026</v>
      </c>
      <c r="N491" t="s">
        <v>1027</v>
      </c>
      <c r="O491" t="s">
        <v>1026</v>
      </c>
      <c r="P491" t="s">
        <v>1026</v>
      </c>
      <c r="Q491" t="s">
        <v>1098</v>
      </c>
      <c r="R491" t="s">
        <v>1111</v>
      </c>
    </row>
    <row r="492" spans="1:18">
      <c r="A492" s="1">
        <f>HYPERLINK("https://lsnyc.legalserver.org/matter/dynamic-profile/view/1873233","18-1873233")</f>
        <v>0</v>
      </c>
      <c r="B492" t="s">
        <v>22</v>
      </c>
      <c r="C492" t="s">
        <v>116</v>
      </c>
      <c r="D492" t="s">
        <v>116</v>
      </c>
      <c r="E492" t="s">
        <v>705</v>
      </c>
      <c r="F492" t="s">
        <v>817</v>
      </c>
      <c r="G492" t="s">
        <v>854</v>
      </c>
      <c r="L492">
        <v>196.84</v>
      </c>
      <c r="M492" t="s">
        <v>1026</v>
      </c>
      <c r="N492" t="s">
        <v>1027</v>
      </c>
      <c r="O492" t="s">
        <v>1026</v>
      </c>
      <c r="P492" t="s">
        <v>1028</v>
      </c>
      <c r="Q492" t="s">
        <v>1177</v>
      </c>
    </row>
    <row r="493" spans="1:18">
      <c r="A493" s="1">
        <f>HYPERLINK("https://lsnyc.legalserver.org/matter/dynamic-profile/view/1869868","18-1869868")</f>
        <v>0</v>
      </c>
      <c r="B493" t="s">
        <v>22</v>
      </c>
      <c r="C493" t="s">
        <v>116</v>
      </c>
      <c r="D493" t="s">
        <v>116</v>
      </c>
      <c r="E493" t="s">
        <v>706</v>
      </c>
      <c r="F493" t="s">
        <v>817</v>
      </c>
      <c r="G493" t="s">
        <v>854</v>
      </c>
      <c r="L493">
        <v>148.48</v>
      </c>
      <c r="M493" t="s">
        <v>1026</v>
      </c>
      <c r="N493" t="s">
        <v>1027</v>
      </c>
      <c r="O493" t="s">
        <v>1026</v>
      </c>
      <c r="P493" t="s">
        <v>1028</v>
      </c>
      <c r="Q493" t="s">
        <v>1225</v>
      </c>
    </row>
    <row r="494" spans="1:18">
      <c r="A494" s="1">
        <f>HYPERLINK("https://lsnyc.legalserver.org/matter/dynamic-profile/view/1866507","18-1866507")</f>
        <v>0</v>
      </c>
      <c r="B494" t="s">
        <v>22</v>
      </c>
      <c r="C494" t="s">
        <v>116</v>
      </c>
      <c r="D494" t="s">
        <v>116</v>
      </c>
      <c r="E494" t="s">
        <v>703</v>
      </c>
      <c r="F494" t="s">
        <v>817</v>
      </c>
      <c r="G494" t="s">
        <v>854</v>
      </c>
      <c r="L494">
        <v>182.26</v>
      </c>
      <c r="M494" t="s">
        <v>1026</v>
      </c>
      <c r="N494" t="s">
        <v>1027</v>
      </c>
      <c r="O494" t="s">
        <v>1026</v>
      </c>
      <c r="P494" t="s">
        <v>1028</v>
      </c>
      <c r="Q494" t="s">
        <v>1207</v>
      </c>
    </row>
    <row r="495" spans="1:18">
      <c r="A495" s="1">
        <f>HYPERLINK("https://lsnyc.legalserver.org/matter/dynamic-profile/view/1898137","19-1898137")</f>
        <v>0</v>
      </c>
      <c r="B495" t="s">
        <v>22</v>
      </c>
      <c r="C495" t="s">
        <v>116</v>
      </c>
      <c r="D495" t="s">
        <v>116</v>
      </c>
      <c r="E495" t="s">
        <v>707</v>
      </c>
      <c r="F495" t="s">
        <v>817</v>
      </c>
      <c r="G495" t="s">
        <v>854</v>
      </c>
      <c r="L495">
        <v>150.9</v>
      </c>
      <c r="M495" t="s">
        <v>1026</v>
      </c>
      <c r="N495" t="s">
        <v>1027</v>
      </c>
      <c r="O495" t="s">
        <v>1026</v>
      </c>
      <c r="P495" t="s">
        <v>1028</v>
      </c>
      <c r="Q495" t="s">
        <v>1226</v>
      </c>
    </row>
    <row r="496" spans="1:18">
      <c r="A496" s="1">
        <f>HYPERLINK("https://lsnyc.legalserver.org/matter/dynamic-profile/view/1851308","17-1851308")</f>
        <v>0</v>
      </c>
      <c r="B496" t="s">
        <v>22</v>
      </c>
      <c r="C496" t="s">
        <v>81</v>
      </c>
      <c r="D496" t="s">
        <v>116</v>
      </c>
      <c r="E496" t="s">
        <v>708</v>
      </c>
      <c r="F496" t="s">
        <v>817</v>
      </c>
      <c r="G496" t="s">
        <v>854</v>
      </c>
      <c r="L496">
        <v>150.91</v>
      </c>
      <c r="M496" t="s">
        <v>1026</v>
      </c>
      <c r="N496" t="s">
        <v>1027</v>
      </c>
      <c r="O496" t="s">
        <v>1026</v>
      </c>
      <c r="P496" t="s">
        <v>1028</v>
      </c>
      <c r="Q496" t="s">
        <v>1227</v>
      </c>
    </row>
    <row r="497" spans="1:18">
      <c r="A497" s="1">
        <f>HYPERLINK("https://lsnyc.legalserver.org/matter/dynamic-profile/view/1854170","17-1854170")</f>
        <v>0</v>
      </c>
      <c r="B497" t="s">
        <v>22</v>
      </c>
      <c r="C497" t="s">
        <v>116</v>
      </c>
      <c r="D497" t="s">
        <v>116</v>
      </c>
      <c r="E497" t="s">
        <v>709</v>
      </c>
      <c r="F497" t="s">
        <v>817</v>
      </c>
      <c r="G497" t="s">
        <v>854</v>
      </c>
      <c r="L497">
        <v>146.91</v>
      </c>
      <c r="M497" t="s">
        <v>1026</v>
      </c>
      <c r="N497" t="s">
        <v>1027</v>
      </c>
      <c r="O497" t="s">
        <v>1026</v>
      </c>
      <c r="P497" t="s">
        <v>1028</v>
      </c>
      <c r="Q497" t="s">
        <v>1228</v>
      </c>
    </row>
    <row r="498" spans="1:18">
      <c r="A498" s="1">
        <f>HYPERLINK("https://lsnyc.legalserver.org/matter/dynamic-profile/view/1890613","19-1890613")</f>
        <v>0</v>
      </c>
      <c r="B498" t="s">
        <v>23</v>
      </c>
      <c r="C498" t="s">
        <v>161</v>
      </c>
      <c r="D498" t="s">
        <v>240</v>
      </c>
      <c r="E498" t="s">
        <v>710</v>
      </c>
      <c r="F498" t="s">
        <v>832</v>
      </c>
      <c r="G498" t="s">
        <v>859</v>
      </c>
      <c r="H498" t="s">
        <v>948</v>
      </c>
      <c r="I498" t="s">
        <v>1006</v>
      </c>
      <c r="L498">
        <v>141.58</v>
      </c>
      <c r="M498" t="s">
        <v>1026</v>
      </c>
      <c r="N498" t="s">
        <v>1027</v>
      </c>
      <c r="O498" t="s">
        <v>1026</v>
      </c>
      <c r="P498" t="s">
        <v>1028</v>
      </c>
      <c r="Q498" t="s">
        <v>1147</v>
      </c>
    </row>
    <row r="499" spans="1:18">
      <c r="A499" s="1">
        <f>HYPERLINK("https://lsnyc.legalserver.org/matter/dynamic-profile/view/1891383","19-1891383")</f>
        <v>0</v>
      </c>
      <c r="B499" t="s">
        <v>23</v>
      </c>
      <c r="C499" t="s">
        <v>161</v>
      </c>
      <c r="D499" t="s">
        <v>240</v>
      </c>
      <c r="E499" t="s">
        <v>711</v>
      </c>
      <c r="F499" t="s">
        <v>832</v>
      </c>
      <c r="G499" t="s">
        <v>881</v>
      </c>
      <c r="H499" t="s">
        <v>948</v>
      </c>
      <c r="I499" t="s">
        <v>1007</v>
      </c>
      <c r="L499">
        <v>197.67</v>
      </c>
      <c r="M499" t="s">
        <v>1026</v>
      </c>
      <c r="N499" t="s">
        <v>1027</v>
      </c>
      <c r="O499" t="s">
        <v>1026</v>
      </c>
      <c r="P499" t="s">
        <v>1028</v>
      </c>
      <c r="Q499" t="s">
        <v>1229</v>
      </c>
    </row>
    <row r="500" spans="1:18">
      <c r="A500" s="1">
        <f>HYPERLINK("https://lsnyc.legalserver.org/matter/dynamic-profile/view/1871789","18-1871789")</f>
        <v>0</v>
      </c>
      <c r="B500" t="s">
        <v>23</v>
      </c>
      <c r="C500" t="s">
        <v>161</v>
      </c>
      <c r="D500" t="s">
        <v>240</v>
      </c>
      <c r="E500" t="s">
        <v>712</v>
      </c>
      <c r="F500" t="s">
        <v>821</v>
      </c>
      <c r="G500" t="s">
        <v>867</v>
      </c>
      <c r="L500">
        <v>161.12</v>
      </c>
      <c r="M500" t="s">
        <v>1026</v>
      </c>
      <c r="N500" t="s">
        <v>1027</v>
      </c>
      <c r="O500" t="s">
        <v>1026</v>
      </c>
      <c r="P500" t="s">
        <v>1028</v>
      </c>
      <c r="Q500" t="s">
        <v>1230</v>
      </c>
    </row>
    <row r="501" spans="1:18">
      <c r="A501" s="1">
        <f>HYPERLINK("https://lsnyc.legalserver.org/matter/dynamic-profile/view/1888161","19-1888161")</f>
        <v>0</v>
      </c>
      <c r="B501" t="s">
        <v>23</v>
      </c>
      <c r="C501" t="s">
        <v>162</v>
      </c>
      <c r="D501" t="s">
        <v>241</v>
      </c>
      <c r="E501" t="s">
        <v>713</v>
      </c>
      <c r="F501" t="s">
        <v>852</v>
      </c>
      <c r="G501" t="s">
        <v>906</v>
      </c>
      <c r="L501">
        <v>130.62</v>
      </c>
      <c r="M501" t="s">
        <v>1026</v>
      </c>
      <c r="N501" t="s">
        <v>1028</v>
      </c>
      <c r="O501" t="s">
        <v>1026</v>
      </c>
      <c r="P501" t="s">
        <v>1028</v>
      </c>
      <c r="Q501" t="s">
        <v>1174</v>
      </c>
    </row>
    <row r="502" spans="1:18">
      <c r="A502" s="1">
        <f>HYPERLINK("https://lsnyc.legalserver.org/matter/dynamic-profile/view/1897097","19-1897097")</f>
        <v>0</v>
      </c>
      <c r="B502" t="s">
        <v>23</v>
      </c>
      <c r="C502" t="s">
        <v>161</v>
      </c>
      <c r="D502" t="s">
        <v>241</v>
      </c>
      <c r="E502" t="s">
        <v>714</v>
      </c>
      <c r="F502" t="s">
        <v>852</v>
      </c>
      <c r="G502" t="s">
        <v>854</v>
      </c>
      <c r="H502" t="s">
        <v>948</v>
      </c>
      <c r="I502" t="s">
        <v>1008</v>
      </c>
      <c r="L502">
        <v>140.65</v>
      </c>
      <c r="M502" t="s">
        <v>1026</v>
      </c>
      <c r="N502" t="s">
        <v>1027</v>
      </c>
      <c r="O502" t="s">
        <v>1026</v>
      </c>
      <c r="P502" t="s">
        <v>1026</v>
      </c>
      <c r="Q502" t="s">
        <v>1172</v>
      </c>
      <c r="R502" t="s">
        <v>1035</v>
      </c>
    </row>
    <row r="503" spans="1:18">
      <c r="A503" s="1">
        <f>HYPERLINK("https://lsnyc.legalserver.org/matter/dynamic-profile/view/1874643","18-1874643")</f>
        <v>0</v>
      </c>
      <c r="B503" t="s">
        <v>23</v>
      </c>
      <c r="C503" t="s">
        <v>162</v>
      </c>
      <c r="D503" t="s">
        <v>241</v>
      </c>
      <c r="E503" t="s">
        <v>715</v>
      </c>
      <c r="F503" t="s">
        <v>852</v>
      </c>
      <c r="G503" t="s">
        <v>854</v>
      </c>
      <c r="L503">
        <v>156.8</v>
      </c>
      <c r="M503" t="s">
        <v>1026</v>
      </c>
      <c r="N503" t="s">
        <v>1027</v>
      </c>
      <c r="O503" t="s">
        <v>1026</v>
      </c>
      <c r="P503" t="s">
        <v>1028</v>
      </c>
      <c r="Q503" t="s">
        <v>1231</v>
      </c>
    </row>
    <row r="504" spans="1:18">
      <c r="A504" s="1">
        <f>HYPERLINK("https://lsnyc.legalserver.org/matter/dynamic-profile/view/1874629","18-1874629")</f>
        <v>0</v>
      </c>
      <c r="B504" t="s">
        <v>23</v>
      </c>
      <c r="C504" t="s">
        <v>162</v>
      </c>
      <c r="D504" t="s">
        <v>241</v>
      </c>
      <c r="E504" t="s">
        <v>716</v>
      </c>
      <c r="F504" t="s">
        <v>852</v>
      </c>
      <c r="G504" t="s">
        <v>854</v>
      </c>
      <c r="L504">
        <v>187.25</v>
      </c>
      <c r="M504" t="s">
        <v>1026</v>
      </c>
      <c r="N504" t="s">
        <v>1027</v>
      </c>
      <c r="O504" t="s">
        <v>1026</v>
      </c>
      <c r="P504" t="s">
        <v>1028</v>
      </c>
      <c r="Q504" t="s">
        <v>1231</v>
      </c>
    </row>
    <row r="505" spans="1:18">
      <c r="A505" s="1">
        <f>HYPERLINK("https://lsnyc.legalserver.org/matter/dynamic-profile/view/1896751","19-1896751")</f>
        <v>0</v>
      </c>
      <c r="B505" t="s">
        <v>23</v>
      </c>
      <c r="C505" t="s">
        <v>162</v>
      </c>
      <c r="D505" t="s">
        <v>241</v>
      </c>
      <c r="E505" t="s">
        <v>717</v>
      </c>
      <c r="F505" t="s">
        <v>853</v>
      </c>
      <c r="G505" t="s">
        <v>854</v>
      </c>
      <c r="L505">
        <v>174.76</v>
      </c>
      <c r="M505" t="s">
        <v>1026</v>
      </c>
      <c r="N505" t="s">
        <v>1027</v>
      </c>
      <c r="O505" t="s">
        <v>1026</v>
      </c>
      <c r="P505" t="s">
        <v>1028</v>
      </c>
      <c r="Q505" t="s">
        <v>1232</v>
      </c>
    </row>
    <row r="506" spans="1:18">
      <c r="A506" s="1">
        <f>HYPERLINK("https://lsnyc.legalserver.org/matter/dynamic-profile/view/1899917","19-1899917")</f>
        <v>0</v>
      </c>
      <c r="B506" t="s">
        <v>23</v>
      </c>
      <c r="C506" t="s">
        <v>162</v>
      </c>
      <c r="D506" t="s">
        <v>241</v>
      </c>
      <c r="E506" t="s">
        <v>718</v>
      </c>
      <c r="F506" t="s">
        <v>852</v>
      </c>
      <c r="G506" t="s">
        <v>854</v>
      </c>
      <c r="L506">
        <v>125.95</v>
      </c>
      <c r="M506" t="s">
        <v>1026</v>
      </c>
      <c r="N506" t="s">
        <v>1027</v>
      </c>
      <c r="O506" t="s">
        <v>1026</v>
      </c>
      <c r="P506" t="s">
        <v>1026</v>
      </c>
      <c r="Q506" t="s">
        <v>1043</v>
      </c>
      <c r="R506" t="s">
        <v>1171</v>
      </c>
    </row>
    <row r="507" spans="1:18">
      <c r="A507" s="1">
        <f>HYPERLINK("https://lsnyc.legalserver.org/matter/dynamic-profile/view/1888158","19-1888158")</f>
        <v>0</v>
      </c>
      <c r="B507" t="s">
        <v>23</v>
      </c>
      <c r="C507" t="s">
        <v>162</v>
      </c>
      <c r="D507" t="s">
        <v>241</v>
      </c>
      <c r="E507" t="s">
        <v>719</v>
      </c>
      <c r="F507" t="s">
        <v>852</v>
      </c>
      <c r="G507" t="s">
        <v>906</v>
      </c>
      <c r="L507">
        <v>130.62</v>
      </c>
      <c r="M507" t="s">
        <v>1026</v>
      </c>
      <c r="N507" t="s">
        <v>1027</v>
      </c>
      <c r="O507" t="s">
        <v>1026</v>
      </c>
      <c r="P507" t="s">
        <v>1028</v>
      </c>
      <c r="Q507" t="s">
        <v>1174</v>
      </c>
    </row>
    <row r="508" spans="1:18">
      <c r="A508" s="1">
        <f>HYPERLINK("https://lsnyc.legalserver.org/matter/dynamic-profile/view/1892194","19-1892194")</f>
        <v>0</v>
      </c>
      <c r="B508" t="s">
        <v>23</v>
      </c>
      <c r="C508" t="s">
        <v>162</v>
      </c>
      <c r="D508" t="s">
        <v>241</v>
      </c>
      <c r="E508" t="s">
        <v>718</v>
      </c>
      <c r="F508" t="s">
        <v>853</v>
      </c>
      <c r="G508" t="s">
        <v>854</v>
      </c>
      <c r="L508">
        <v>125.95</v>
      </c>
      <c r="M508" t="s">
        <v>1026</v>
      </c>
      <c r="N508" t="s">
        <v>1027</v>
      </c>
      <c r="O508" t="s">
        <v>1026</v>
      </c>
      <c r="P508" t="s">
        <v>1026</v>
      </c>
      <c r="Q508" t="s">
        <v>1161</v>
      </c>
      <c r="R508" t="s">
        <v>1280</v>
      </c>
    </row>
    <row r="509" spans="1:18">
      <c r="A509" s="1">
        <f>HYPERLINK("https://lsnyc.legalserver.org/matter/dynamic-profile/view/1872701","18-1872701")</f>
        <v>0</v>
      </c>
      <c r="B509" t="s">
        <v>23</v>
      </c>
      <c r="C509" t="s">
        <v>161</v>
      </c>
      <c r="D509" t="s">
        <v>241</v>
      </c>
      <c r="E509" t="s">
        <v>720</v>
      </c>
      <c r="F509" t="s">
        <v>852</v>
      </c>
      <c r="G509" t="s">
        <v>854</v>
      </c>
      <c r="H509" t="s">
        <v>948</v>
      </c>
      <c r="I509" t="s">
        <v>1009</v>
      </c>
      <c r="L509">
        <v>151.16</v>
      </c>
      <c r="M509" t="s">
        <v>1026</v>
      </c>
      <c r="N509" t="s">
        <v>1027</v>
      </c>
      <c r="O509" t="s">
        <v>1026</v>
      </c>
      <c r="P509" t="s">
        <v>1028</v>
      </c>
      <c r="Q509" t="s">
        <v>1233</v>
      </c>
    </row>
    <row r="510" spans="1:18">
      <c r="A510" s="1">
        <f>HYPERLINK("https://lsnyc.legalserver.org/matter/dynamic-profile/view/1855245","18-1855245")</f>
        <v>0</v>
      </c>
      <c r="B510" t="s">
        <v>23</v>
      </c>
      <c r="C510" t="s">
        <v>162</v>
      </c>
      <c r="D510" t="s">
        <v>241</v>
      </c>
      <c r="E510" t="s">
        <v>715</v>
      </c>
      <c r="F510" t="s">
        <v>852</v>
      </c>
      <c r="G510" t="s">
        <v>854</v>
      </c>
      <c r="L510">
        <v>159.98</v>
      </c>
      <c r="M510" t="s">
        <v>1026</v>
      </c>
      <c r="N510" t="s">
        <v>1027</v>
      </c>
      <c r="O510" t="s">
        <v>1026</v>
      </c>
      <c r="P510" t="s">
        <v>1028</v>
      </c>
      <c r="Q510" t="s">
        <v>1234</v>
      </c>
    </row>
    <row r="511" spans="1:18">
      <c r="A511" s="1">
        <f>HYPERLINK("https://lsnyc.legalserver.org/matter/dynamic-profile/view/1861237","18-1861237")</f>
        <v>0</v>
      </c>
      <c r="B511" t="s">
        <v>23</v>
      </c>
      <c r="C511" t="s">
        <v>162</v>
      </c>
      <c r="D511" t="s">
        <v>242</v>
      </c>
      <c r="E511" t="s">
        <v>721</v>
      </c>
      <c r="F511" t="s">
        <v>813</v>
      </c>
      <c r="G511" t="s">
        <v>856</v>
      </c>
      <c r="L511">
        <v>168.04</v>
      </c>
      <c r="M511" t="s">
        <v>1026</v>
      </c>
      <c r="N511" t="s">
        <v>1027</v>
      </c>
      <c r="O511" t="s">
        <v>1026</v>
      </c>
      <c r="P511" t="s">
        <v>1028</v>
      </c>
      <c r="Q511" t="s">
        <v>1166</v>
      </c>
    </row>
    <row r="512" spans="1:18">
      <c r="A512" s="1">
        <f>HYPERLINK("https://lsnyc.legalserver.org/matter/dynamic-profile/view/1889748","19-1889748")</f>
        <v>0</v>
      </c>
      <c r="B512" t="s">
        <v>23</v>
      </c>
      <c r="C512" t="s">
        <v>162</v>
      </c>
      <c r="D512" t="s">
        <v>242</v>
      </c>
      <c r="E512" t="s">
        <v>722</v>
      </c>
      <c r="F512" t="s">
        <v>813</v>
      </c>
      <c r="G512" t="s">
        <v>854</v>
      </c>
      <c r="L512">
        <v>134.08</v>
      </c>
      <c r="M512" t="s">
        <v>1026</v>
      </c>
      <c r="N512" t="s">
        <v>1027</v>
      </c>
      <c r="O512" t="s">
        <v>1026</v>
      </c>
      <c r="P512" t="s">
        <v>1028</v>
      </c>
      <c r="Q512" t="s">
        <v>1121</v>
      </c>
    </row>
    <row r="513" spans="1:18">
      <c r="A513" s="1">
        <f>HYPERLINK("https://lsnyc.legalserver.org/matter/dynamic-profile/view/1902680","19-1902680")</f>
        <v>0</v>
      </c>
      <c r="B513" t="s">
        <v>23</v>
      </c>
      <c r="C513" t="s">
        <v>162</v>
      </c>
      <c r="D513" t="s">
        <v>243</v>
      </c>
      <c r="E513" t="s">
        <v>723</v>
      </c>
      <c r="F513" t="s">
        <v>817</v>
      </c>
      <c r="G513" t="s">
        <v>854</v>
      </c>
      <c r="L513">
        <v>138.38</v>
      </c>
      <c r="M513" t="s">
        <v>1026</v>
      </c>
      <c r="N513" t="s">
        <v>1028</v>
      </c>
      <c r="O513" t="s">
        <v>1026</v>
      </c>
      <c r="P513" t="s">
        <v>1028</v>
      </c>
      <c r="Q513" t="s">
        <v>1131</v>
      </c>
    </row>
    <row r="514" spans="1:18">
      <c r="A514" s="1">
        <f>HYPERLINK("https://lsnyc.legalserver.org/matter/dynamic-profile/view/1865956","18-1865956")</f>
        <v>0</v>
      </c>
      <c r="B514" t="s">
        <v>23</v>
      </c>
      <c r="C514" t="s">
        <v>162</v>
      </c>
      <c r="D514" t="s">
        <v>243</v>
      </c>
      <c r="E514" t="s">
        <v>724</v>
      </c>
      <c r="F514" t="s">
        <v>817</v>
      </c>
      <c r="G514" t="s">
        <v>870</v>
      </c>
      <c r="L514">
        <v>160.49</v>
      </c>
      <c r="M514" t="s">
        <v>1026</v>
      </c>
      <c r="N514" t="s">
        <v>1027</v>
      </c>
      <c r="O514" t="s">
        <v>1026</v>
      </c>
      <c r="P514" t="s">
        <v>1028</v>
      </c>
      <c r="Q514" t="s">
        <v>1207</v>
      </c>
    </row>
    <row r="515" spans="1:18">
      <c r="A515" s="1">
        <f>HYPERLINK("https://lsnyc.legalserver.org/matter/dynamic-profile/view/1873720","18-1873720")</f>
        <v>0</v>
      </c>
      <c r="B515" t="s">
        <v>23</v>
      </c>
      <c r="C515" t="s">
        <v>162</v>
      </c>
      <c r="D515" t="s">
        <v>243</v>
      </c>
      <c r="E515" t="s">
        <v>725</v>
      </c>
      <c r="F515" t="s">
        <v>817</v>
      </c>
      <c r="G515" t="s">
        <v>854</v>
      </c>
      <c r="L515">
        <v>145.81</v>
      </c>
      <c r="M515" t="s">
        <v>1026</v>
      </c>
      <c r="N515" t="s">
        <v>1027</v>
      </c>
      <c r="O515" t="s">
        <v>1026</v>
      </c>
      <c r="P515" t="s">
        <v>1028</v>
      </c>
      <c r="Q515" t="s">
        <v>1218</v>
      </c>
    </row>
    <row r="516" spans="1:18">
      <c r="A516" s="1">
        <f>HYPERLINK("https://lsnyc.legalserver.org/matter/dynamic-profile/view/1891337","19-1891337")</f>
        <v>0</v>
      </c>
      <c r="B516" t="s">
        <v>23</v>
      </c>
      <c r="C516" t="s">
        <v>162</v>
      </c>
      <c r="D516" t="s">
        <v>243</v>
      </c>
      <c r="E516" t="s">
        <v>726</v>
      </c>
      <c r="F516" t="s">
        <v>817</v>
      </c>
      <c r="G516" t="s">
        <v>854</v>
      </c>
      <c r="L516">
        <v>196.91</v>
      </c>
      <c r="M516" t="s">
        <v>1026</v>
      </c>
      <c r="N516" t="s">
        <v>1027</v>
      </c>
      <c r="O516" t="s">
        <v>1026</v>
      </c>
      <c r="P516" t="s">
        <v>1028</v>
      </c>
      <c r="Q516" t="s">
        <v>1138</v>
      </c>
    </row>
    <row r="517" spans="1:18">
      <c r="A517" s="1">
        <f>HYPERLINK("https://lsnyc.legalserver.org/matter/dynamic-profile/view/1897767","19-1897767")</f>
        <v>0</v>
      </c>
      <c r="B517" t="s">
        <v>23</v>
      </c>
      <c r="C517" t="s">
        <v>161</v>
      </c>
      <c r="D517" t="s">
        <v>243</v>
      </c>
      <c r="E517" t="s">
        <v>727</v>
      </c>
      <c r="F517" t="s">
        <v>817</v>
      </c>
      <c r="G517" t="s">
        <v>854</v>
      </c>
      <c r="L517">
        <v>184.51</v>
      </c>
      <c r="M517" t="s">
        <v>1026</v>
      </c>
      <c r="N517" t="s">
        <v>1027</v>
      </c>
      <c r="O517" t="s">
        <v>1026</v>
      </c>
      <c r="P517" t="s">
        <v>1028</v>
      </c>
      <c r="Q517" t="s">
        <v>1130</v>
      </c>
    </row>
    <row r="518" spans="1:18">
      <c r="A518" s="1">
        <f>HYPERLINK("https://lsnyc.legalserver.org/matter/dynamic-profile/view/1898162","19-1898162")</f>
        <v>0</v>
      </c>
      <c r="B518" t="s">
        <v>23</v>
      </c>
      <c r="C518" t="s">
        <v>162</v>
      </c>
      <c r="D518" t="s">
        <v>243</v>
      </c>
      <c r="E518" t="s">
        <v>728</v>
      </c>
      <c r="F518" t="s">
        <v>817</v>
      </c>
      <c r="G518" t="s">
        <v>854</v>
      </c>
      <c r="L518">
        <v>184.15</v>
      </c>
      <c r="M518" t="s">
        <v>1026</v>
      </c>
      <c r="N518" t="s">
        <v>1027</v>
      </c>
      <c r="O518" t="s">
        <v>1026</v>
      </c>
      <c r="P518" t="s">
        <v>1028</v>
      </c>
      <c r="Q518" t="s">
        <v>1226</v>
      </c>
    </row>
    <row r="519" spans="1:18">
      <c r="A519" s="1">
        <f>HYPERLINK("https://lsnyc.legalserver.org/matter/dynamic-profile/view/1902673","19-1902673")</f>
        <v>0</v>
      </c>
      <c r="B519" t="s">
        <v>23</v>
      </c>
      <c r="C519" t="s">
        <v>162</v>
      </c>
      <c r="D519" t="s">
        <v>243</v>
      </c>
      <c r="E519" t="s">
        <v>723</v>
      </c>
      <c r="F519" t="s">
        <v>817</v>
      </c>
      <c r="G519" t="s">
        <v>854</v>
      </c>
      <c r="L519">
        <v>138.38</v>
      </c>
      <c r="M519" t="s">
        <v>1026</v>
      </c>
      <c r="N519" t="s">
        <v>1027</v>
      </c>
      <c r="O519" t="s">
        <v>1026</v>
      </c>
      <c r="P519" t="s">
        <v>1028</v>
      </c>
      <c r="Q519" t="s">
        <v>1131</v>
      </c>
    </row>
    <row r="520" spans="1:18">
      <c r="A520" s="1">
        <f>HYPERLINK("https://lsnyc.legalserver.org/matter/dynamic-profile/view/1899308","19-1899308")</f>
        <v>0</v>
      </c>
      <c r="B520" t="s">
        <v>23</v>
      </c>
      <c r="C520" t="s">
        <v>162</v>
      </c>
      <c r="D520" t="s">
        <v>243</v>
      </c>
      <c r="E520" t="s">
        <v>729</v>
      </c>
      <c r="F520" t="s">
        <v>817</v>
      </c>
      <c r="G520" t="s">
        <v>854</v>
      </c>
      <c r="L520">
        <v>182.3</v>
      </c>
      <c r="M520" t="s">
        <v>1026</v>
      </c>
      <c r="N520" t="s">
        <v>1027</v>
      </c>
      <c r="O520" t="s">
        <v>1026</v>
      </c>
      <c r="P520" t="s">
        <v>1028</v>
      </c>
      <c r="Q520" t="s">
        <v>1068</v>
      </c>
    </row>
    <row r="521" spans="1:18">
      <c r="A521" s="1">
        <f>HYPERLINK("https://lsnyc.legalserver.org/matter/dynamic-profile/view/1857471","18-1857471")</f>
        <v>0</v>
      </c>
      <c r="B521" t="s">
        <v>23</v>
      </c>
      <c r="C521" t="s">
        <v>162</v>
      </c>
      <c r="D521" t="s">
        <v>243</v>
      </c>
      <c r="E521" t="s">
        <v>730</v>
      </c>
      <c r="F521" t="s">
        <v>817</v>
      </c>
      <c r="G521" t="s">
        <v>854</v>
      </c>
      <c r="L521">
        <v>192.12</v>
      </c>
      <c r="M521" t="s">
        <v>1026</v>
      </c>
      <c r="N521" t="s">
        <v>1027</v>
      </c>
      <c r="O521" t="s">
        <v>1026</v>
      </c>
      <c r="P521" t="s">
        <v>1028</v>
      </c>
      <c r="Q521" t="s">
        <v>1216</v>
      </c>
    </row>
    <row r="522" spans="1:18">
      <c r="A522" s="1">
        <f>HYPERLINK("https://lsnyc.legalserver.org/matter/dynamic-profile/view/1903377","19-1903377")</f>
        <v>0</v>
      </c>
      <c r="B522" t="s">
        <v>23</v>
      </c>
      <c r="C522" t="s">
        <v>163</v>
      </c>
      <c r="D522" t="s">
        <v>244</v>
      </c>
      <c r="E522" t="s">
        <v>731</v>
      </c>
      <c r="F522" t="s">
        <v>813</v>
      </c>
      <c r="G522" t="s">
        <v>854</v>
      </c>
      <c r="L522">
        <v>182.66</v>
      </c>
      <c r="M522" t="s">
        <v>1026</v>
      </c>
      <c r="N522" t="s">
        <v>1027</v>
      </c>
      <c r="O522" t="s">
        <v>1026</v>
      </c>
      <c r="P522" t="s">
        <v>1028</v>
      </c>
      <c r="Q522" t="s">
        <v>1190</v>
      </c>
    </row>
    <row r="523" spans="1:18">
      <c r="A523" s="1">
        <f>HYPERLINK("https://lsnyc.legalserver.org/matter/dynamic-profile/view/1856168","18-1856168")</f>
        <v>0</v>
      </c>
      <c r="B523" t="s">
        <v>23</v>
      </c>
      <c r="C523" t="s">
        <v>164</v>
      </c>
      <c r="D523" t="s">
        <v>245</v>
      </c>
      <c r="E523" t="s">
        <v>732</v>
      </c>
      <c r="F523" t="s">
        <v>813</v>
      </c>
      <c r="G523" t="s">
        <v>931</v>
      </c>
      <c r="L523">
        <v>189.84</v>
      </c>
      <c r="M523" t="s">
        <v>1026</v>
      </c>
      <c r="N523" t="s">
        <v>1027</v>
      </c>
      <c r="O523" t="s">
        <v>1026</v>
      </c>
      <c r="P523" t="s">
        <v>1028</v>
      </c>
      <c r="Q523" t="s">
        <v>1235</v>
      </c>
    </row>
    <row r="524" spans="1:18">
      <c r="A524" s="1">
        <f>HYPERLINK("https://lsnyc.legalserver.org/matter/dynamic-profile/view/1850841","17-1850841")</f>
        <v>0</v>
      </c>
      <c r="B524" t="s">
        <v>23</v>
      </c>
      <c r="C524" t="s">
        <v>162</v>
      </c>
      <c r="D524" t="s">
        <v>245</v>
      </c>
      <c r="E524" t="s">
        <v>733</v>
      </c>
      <c r="F524" t="s">
        <v>813</v>
      </c>
      <c r="G524" t="s">
        <v>901</v>
      </c>
      <c r="L524">
        <v>174.34</v>
      </c>
      <c r="M524" t="s">
        <v>1026</v>
      </c>
      <c r="N524" t="s">
        <v>1027</v>
      </c>
      <c r="O524" t="s">
        <v>1026</v>
      </c>
      <c r="P524" t="s">
        <v>1028</v>
      </c>
      <c r="Q524" t="s">
        <v>1236</v>
      </c>
    </row>
    <row r="525" spans="1:18">
      <c r="A525" s="1">
        <f>HYPERLINK("https://lsnyc.legalserver.org/matter/dynamic-profile/view/1866450","18-1866450")</f>
        <v>0</v>
      </c>
      <c r="B525" t="s">
        <v>23</v>
      </c>
      <c r="C525" t="s">
        <v>162</v>
      </c>
      <c r="D525" t="s">
        <v>245</v>
      </c>
      <c r="E525" t="s">
        <v>734</v>
      </c>
      <c r="F525" t="s">
        <v>813</v>
      </c>
      <c r="G525" t="s">
        <v>870</v>
      </c>
      <c r="L525">
        <v>137.07</v>
      </c>
      <c r="M525" t="s">
        <v>1026</v>
      </c>
      <c r="N525" t="s">
        <v>1027</v>
      </c>
      <c r="O525" t="s">
        <v>1026</v>
      </c>
      <c r="P525" t="s">
        <v>1026</v>
      </c>
      <c r="Q525" t="s">
        <v>1237</v>
      </c>
      <c r="R525" t="s">
        <v>1066</v>
      </c>
    </row>
    <row r="526" spans="1:18">
      <c r="A526" s="1">
        <f>HYPERLINK("https://lsnyc.legalserver.org/matter/dynamic-profile/view/1839324","17-1839324")</f>
        <v>0</v>
      </c>
      <c r="B526" t="s">
        <v>23</v>
      </c>
      <c r="C526" t="s">
        <v>162</v>
      </c>
      <c r="D526" t="s">
        <v>245</v>
      </c>
      <c r="E526" t="s">
        <v>735</v>
      </c>
      <c r="F526" t="s">
        <v>818</v>
      </c>
      <c r="G526" t="s">
        <v>932</v>
      </c>
      <c r="L526">
        <v>126.12</v>
      </c>
      <c r="M526" t="s">
        <v>1026</v>
      </c>
      <c r="N526" t="s">
        <v>1027</v>
      </c>
      <c r="O526" t="s">
        <v>1026</v>
      </c>
      <c r="P526" t="s">
        <v>1028</v>
      </c>
      <c r="Q526" t="s">
        <v>1238</v>
      </c>
    </row>
    <row r="527" spans="1:18">
      <c r="A527" s="1">
        <f>HYPERLINK("https://lsnyc.legalserver.org/matter/dynamic-profile/view/0829699","17-0829699")</f>
        <v>0</v>
      </c>
      <c r="B527" t="s">
        <v>23</v>
      </c>
      <c r="C527" t="s">
        <v>162</v>
      </c>
      <c r="D527" t="s">
        <v>246</v>
      </c>
      <c r="E527" t="s">
        <v>736</v>
      </c>
      <c r="F527" t="s">
        <v>818</v>
      </c>
      <c r="G527" t="s">
        <v>854</v>
      </c>
      <c r="L527">
        <v>152.09</v>
      </c>
      <c r="M527" t="s">
        <v>1026</v>
      </c>
      <c r="N527" t="s">
        <v>1027</v>
      </c>
      <c r="O527" t="s">
        <v>1026</v>
      </c>
      <c r="P527" t="s">
        <v>1026</v>
      </c>
      <c r="Q527" t="s">
        <v>1239</v>
      </c>
      <c r="R527" t="s">
        <v>1053</v>
      </c>
    </row>
    <row r="528" spans="1:18">
      <c r="A528" s="1">
        <f>HYPERLINK("https://lsnyc.legalserver.org/matter/dynamic-profile/view/1858734","18-1858734")</f>
        <v>0</v>
      </c>
      <c r="B528" t="s">
        <v>23</v>
      </c>
      <c r="C528" t="s">
        <v>162</v>
      </c>
      <c r="D528" t="s">
        <v>246</v>
      </c>
      <c r="E528" t="s">
        <v>737</v>
      </c>
      <c r="F528" t="s">
        <v>813</v>
      </c>
      <c r="G528" t="s">
        <v>933</v>
      </c>
      <c r="L528">
        <v>166.6</v>
      </c>
      <c r="M528" t="s">
        <v>1026</v>
      </c>
      <c r="N528" t="s">
        <v>1027</v>
      </c>
      <c r="O528" t="s">
        <v>1026</v>
      </c>
      <c r="P528" t="s">
        <v>1026</v>
      </c>
      <c r="Q528" t="s">
        <v>1240</v>
      </c>
      <c r="R528" t="s">
        <v>1044</v>
      </c>
    </row>
    <row r="529" spans="1:18">
      <c r="A529" s="1">
        <f>HYPERLINK("https://lsnyc.legalserver.org/matter/dynamic-profile/view/1866197","18-1866197")</f>
        <v>0</v>
      </c>
      <c r="B529" t="s">
        <v>23</v>
      </c>
      <c r="C529" t="s">
        <v>162</v>
      </c>
      <c r="D529" t="s">
        <v>246</v>
      </c>
      <c r="E529" t="s">
        <v>738</v>
      </c>
      <c r="F529" t="s">
        <v>813</v>
      </c>
      <c r="G529" t="s">
        <v>856</v>
      </c>
      <c r="L529">
        <v>182.99</v>
      </c>
      <c r="M529" t="s">
        <v>1026</v>
      </c>
      <c r="N529" t="s">
        <v>1027</v>
      </c>
      <c r="O529" t="s">
        <v>1026</v>
      </c>
      <c r="P529" t="s">
        <v>1026</v>
      </c>
      <c r="Q529" t="s">
        <v>1241</v>
      </c>
      <c r="R529" t="s">
        <v>1054</v>
      </c>
    </row>
    <row r="530" spans="1:18">
      <c r="A530" s="1">
        <f>HYPERLINK("https://lsnyc.legalserver.org/matter/dynamic-profile/view/1835603","17-1835603")</f>
        <v>0</v>
      </c>
      <c r="B530" t="s">
        <v>23</v>
      </c>
      <c r="C530" t="s">
        <v>162</v>
      </c>
      <c r="D530" t="s">
        <v>246</v>
      </c>
      <c r="E530" t="s">
        <v>739</v>
      </c>
      <c r="F530" t="s">
        <v>818</v>
      </c>
      <c r="G530" t="s">
        <v>934</v>
      </c>
      <c r="L530">
        <v>135.46</v>
      </c>
      <c r="M530" t="s">
        <v>1026</v>
      </c>
      <c r="N530" t="s">
        <v>1027</v>
      </c>
      <c r="O530" t="s">
        <v>1026</v>
      </c>
      <c r="P530" t="s">
        <v>1026</v>
      </c>
      <c r="Q530" t="s">
        <v>1242</v>
      </c>
      <c r="R530" t="s">
        <v>1032</v>
      </c>
    </row>
    <row r="531" spans="1:18">
      <c r="A531" s="1">
        <f>HYPERLINK("https://lsnyc.legalserver.org/matter/dynamic-profile/view/1903952","19-1903952")</f>
        <v>0</v>
      </c>
      <c r="B531" t="s">
        <v>23</v>
      </c>
      <c r="C531" t="s">
        <v>162</v>
      </c>
      <c r="D531" t="s">
        <v>247</v>
      </c>
      <c r="E531" t="s">
        <v>740</v>
      </c>
      <c r="F531" t="s">
        <v>833</v>
      </c>
      <c r="G531" t="s">
        <v>854</v>
      </c>
      <c r="L531">
        <v>165.58</v>
      </c>
      <c r="M531" t="s">
        <v>1026</v>
      </c>
      <c r="N531" t="s">
        <v>1028</v>
      </c>
      <c r="O531" t="s">
        <v>1026</v>
      </c>
      <c r="P531" t="s">
        <v>1028</v>
      </c>
      <c r="Q531" t="s">
        <v>1133</v>
      </c>
    </row>
    <row r="532" spans="1:18">
      <c r="A532" s="1">
        <f>HYPERLINK("https://lsnyc.legalserver.org/matter/dynamic-profile/view/1903951","19-1903951")</f>
        <v>0</v>
      </c>
      <c r="B532" t="s">
        <v>23</v>
      </c>
      <c r="C532" t="s">
        <v>162</v>
      </c>
      <c r="D532" t="s">
        <v>247</v>
      </c>
      <c r="E532" t="s">
        <v>740</v>
      </c>
      <c r="F532" t="s">
        <v>820</v>
      </c>
      <c r="G532" t="s">
        <v>854</v>
      </c>
      <c r="L532">
        <v>165.58</v>
      </c>
      <c r="M532" t="s">
        <v>1026</v>
      </c>
      <c r="N532" t="s">
        <v>1027</v>
      </c>
      <c r="O532" t="s">
        <v>1026</v>
      </c>
      <c r="P532" t="s">
        <v>1028</v>
      </c>
      <c r="Q532" t="s">
        <v>1133</v>
      </c>
    </row>
    <row r="533" spans="1:18">
      <c r="A533" s="1">
        <f>HYPERLINK("https://lsnyc.legalserver.org/matter/dynamic-profile/view/1902068","19-1902068")</f>
        <v>0</v>
      </c>
      <c r="B533" t="s">
        <v>23</v>
      </c>
      <c r="C533" t="s">
        <v>161</v>
      </c>
      <c r="D533" t="s">
        <v>247</v>
      </c>
      <c r="E533" t="s">
        <v>741</v>
      </c>
      <c r="F533" t="s">
        <v>833</v>
      </c>
      <c r="G533" t="s">
        <v>854</v>
      </c>
      <c r="H533" t="s">
        <v>947</v>
      </c>
      <c r="I533" t="s">
        <v>1010</v>
      </c>
      <c r="L533">
        <v>147.84</v>
      </c>
      <c r="M533" t="s">
        <v>1026</v>
      </c>
      <c r="N533" t="s">
        <v>1027</v>
      </c>
      <c r="O533" t="s">
        <v>1026</v>
      </c>
      <c r="P533" t="s">
        <v>1028</v>
      </c>
      <c r="Q533" t="s">
        <v>1120</v>
      </c>
    </row>
    <row r="534" spans="1:18">
      <c r="A534" s="1">
        <f>HYPERLINK("https://lsnyc.legalserver.org/matter/dynamic-profile/view/1891115","19-1891115")</f>
        <v>0</v>
      </c>
      <c r="B534" t="s">
        <v>23</v>
      </c>
      <c r="C534" t="s">
        <v>161</v>
      </c>
      <c r="D534" t="s">
        <v>248</v>
      </c>
      <c r="E534" t="s">
        <v>742</v>
      </c>
      <c r="F534" t="s">
        <v>813</v>
      </c>
      <c r="G534" t="s">
        <v>931</v>
      </c>
      <c r="L534">
        <v>136.33</v>
      </c>
      <c r="M534" t="s">
        <v>1026</v>
      </c>
      <c r="N534" t="s">
        <v>1027</v>
      </c>
      <c r="O534" t="s">
        <v>1026</v>
      </c>
      <c r="P534" t="s">
        <v>1026</v>
      </c>
      <c r="Q534" t="s">
        <v>1078</v>
      </c>
      <c r="R534" t="s">
        <v>1029</v>
      </c>
    </row>
    <row r="535" spans="1:18">
      <c r="A535" s="1">
        <f>HYPERLINK("https://lsnyc.legalserver.org/matter/dynamic-profile/view/1886524","18-1886524")</f>
        <v>0</v>
      </c>
      <c r="B535" t="s">
        <v>23</v>
      </c>
      <c r="C535" t="s">
        <v>162</v>
      </c>
      <c r="D535" t="s">
        <v>248</v>
      </c>
      <c r="E535" t="s">
        <v>743</v>
      </c>
      <c r="F535" t="s">
        <v>813</v>
      </c>
      <c r="G535" t="s">
        <v>935</v>
      </c>
      <c r="L535">
        <v>137.45</v>
      </c>
      <c r="M535" t="s">
        <v>1026</v>
      </c>
      <c r="N535" t="s">
        <v>1027</v>
      </c>
      <c r="O535" t="s">
        <v>1026</v>
      </c>
      <c r="P535" t="s">
        <v>1026</v>
      </c>
      <c r="Q535" t="s">
        <v>1243</v>
      </c>
      <c r="R535" t="s">
        <v>1029</v>
      </c>
    </row>
    <row r="536" spans="1:18">
      <c r="A536" s="1">
        <f>HYPERLINK("https://lsnyc.legalserver.org/matter/dynamic-profile/view/1893472","19-1893472")</f>
        <v>0</v>
      </c>
      <c r="B536" t="s">
        <v>23</v>
      </c>
      <c r="C536" t="s">
        <v>161</v>
      </c>
      <c r="D536" t="s">
        <v>248</v>
      </c>
      <c r="E536" t="s">
        <v>744</v>
      </c>
      <c r="F536" t="s">
        <v>818</v>
      </c>
      <c r="G536" t="s">
        <v>854</v>
      </c>
      <c r="L536">
        <v>153.76</v>
      </c>
      <c r="M536" t="s">
        <v>1026</v>
      </c>
      <c r="N536" t="s">
        <v>1027</v>
      </c>
      <c r="O536" t="s">
        <v>1026</v>
      </c>
      <c r="P536" t="s">
        <v>1028</v>
      </c>
      <c r="Q536" t="s">
        <v>1059</v>
      </c>
    </row>
    <row r="537" spans="1:18">
      <c r="A537" s="1">
        <f>HYPERLINK("https://lsnyc.legalserver.org/matter/dynamic-profile/view/1864058","18-1864058")</f>
        <v>0</v>
      </c>
      <c r="B537" t="s">
        <v>23</v>
      </c>
      <c r="C537" t="s">
        <v>162</v>
      </c>
      <c r="D537" t="s">
        <v>249</v>
      </c>
      <c r="E537" t="s">
        <v>745</v>
      </c>
      <c r="F537" t="s">
        <v>832</v>
      </c>
      <c r="G537" t="s">
        <v>936</v>
      </c>
      <c r="L537">
        <v>196.34</v>
      </c>
      <c r="M537" t="s">
        <v>1026</v>
      </c>
      <c r="N537" t="s">
        <v>1027</v>
      </c>
      <c r="O537" t="s">
        <v>1026</v>
      </c>
      <c r="P537" t="s">
        <v>1026</v>
      </c>
      <c r="Q537" t="s">
        <v>1188</v>
      </c>
      <c r="R537" t="s">
        <v>1117</v>
      </c>
    </row>
    <row r="538" spans="1:18">
      <c r="A538" s="1">
        <f>HYPERLINK("https://lsnyc.legalserver.org/matter/dynamic-profile/view/1868519","18-1868519")</f>
        <v>0</v>
      </c>
      <c r="B538" t="s">
        <v>23</v>
      </c>
      <c r="C538" t="s">
        <v>161</v>
      </c>
      <c r="D538" t="s">
        <v>249</v>
      </c>
      <c r="E538" t="s">
        <v>746</v>
      </c>
      <c r="F538" t="s">
        <v>832</v>
      </c>
      <c r="G538" t="s">
        <v>881</v>
      </c>
      <c r="L538">
        <v>187.68</v>
      </c>
      <c r="M538" t="s">
        <v>1026</v>
      </c>
      <c r="N538" t="s">
        <v>1027</v>
      </c>
      <c r="O538" t="s">
        <v>1026</v>
      </c>
      <c r="P538" t="s">
        <v>1026</v>
      </c>
      <c r="Q538" t="s">
        <v>1244</v>
      </c>
      <c r="R538" t="s">
        <v>1056</v>
      </c>
    </row>
    <row r="539" spans="1:18">
      <c r="A539" s="1">
        <f>HYPERLINK("https://lsnyc.legalserver.org/matter/dynamic-profile/view/1873668","18-1873668")</f>
        <v>0</v>
      </c>
      <c r="B539" t="s">
        <v>23</v>
      </c>
      <c r="C539" t="s">
        <v>162</v>
      </c>
      <c r="D539" t="s">
        <v>249</v>
      </c>
      <c r="E539" t="s">
        <v>747</v>
      </c>
      <c r="F539" t="s">
        <v>835</v>
      </c>
      <c r="G539" t="s">
        <v>854</v>
      </c>
      <c r="L539">
        <v>191.7</v>
      </c>
      <c r="M539" t="s">
        <v>1026</v>
      </c>
      <c r="N539" t="s">
        <v>1027</v>
      </c>
      <c r="O539" t="s">
        <v>1026</v>
      </c>
      <c r="P539" t="s">
        <v>1028</v>
      </c>
      <c r="Q539" t="s">
        <v>1233</v>
      </c>
    </row>
    <row r="540" spans="1:18">
      <c r="A540" s="1">
        <f>HYPERLINK("https://lsnyc.legalserver.org/matter/dynamic-profile/view/1895610","19-1895610")</f>
        <v>0</v>
      </c>
      <c r="B540" t="s">
        <v>23</v>
      </c>
      <c r="C540" t="s">
        <v>161</v>
      </c>
      <c r="D540" t="s">
        <v>250</v>
      </c>
      <c r="E540" t="s">
        <v>748</v>
      </c>
      <c r="F540" t="s">
        <v>832</v>
      </c>
      <c r="G540" t="s">
        <v>867</v>
      </c>
      <c r="L540">
        <v>134.8</v>
      </c>
      <c r="M540" t="s">
        <v>1026</v>
      </c>
      <c r="N540" t="s">
        <v>1027</v>
      </c>
      <c r="O540" t="s">
        <v>1026</v>
      </c>
      <c r="P540" t="s">
        <v>1026</v>
      </c>
      <c r="Q540" t="s">
        <v>1096</v>
      </c>
      <c r="R540" t="s">
        <v>1056</v>
      </c>
    </row>
    <row r="541" spans="1:18">
      <c r="A541" s="1">
        <f>HYPERLINK("https://lsnyc.legalserver.org/matter/dynamic-profile/view/1851650","17-1851650")</f>
        <v>0</v>
      </c>
      <c r="B541" t="s">
        <v>23</v>
      </c>
      <c r="C541" t="s">
        <v>165</v>
      </c>
      <c r="D541" t="s">
        <v>250</v>
      </c>
      <c r="E541" t="s">
        <v>748</v>
      </c>
      <c r="F541" t="s">
        <v>832</v>
      </c>
      <c r="G541" t="s">
        <v>937</v>
      </c>
      <c r="L541">
        <v>157.02</v>
      </c>
      <c r="M541" t="s">
        <v>1026</v>
      </c>
      <c r="N541" t="s">
        <v>1027</v>
      </c>
      <c r="O541" t="s">
        <v>1026</v>
      </c>
      <c r="P541" t="s">
        <v>1028</v>
      </c>
      <c r="Q541" t="s">
        <v>1245</v>
      </c>
    </row>
    <row r="542" spans="1:18">
      <c r="A542" s="1">
        <f>HYPERLINK("https://lsnyc.legalserver.org/matter/dynamic-profile/view/1858106","18-1858106")</f>
        <v>0</v>
      </c>
      <c r="B542" t="s">
        <v>23</v>
      </c>
      <c r="C542" t="s">
        <v>162</v>
      </c>
      <c r="D542" t="s">
        <v>251</v>
      </c>
      <c r="E542" t="s">
        <v>749</v>
      </c>
      <c r="F542" t="s">
        <v>832</v>
      </c>
      <c r="G542" t="s">
        <v>934</v>
      </c>
      <c r="L542">
        <v>136.59</v>
      </c>
      <c r="M542" t="s">
        <v>1026</v>
      </c>
      <c r="N542" t="s">
        <v>1027</v>
      </c>
      <c r="O542" t="s">
        <v>1026</v>
      </c>
      <c r="P542" t="s">
        <v>1028</v>
      </c>
      <c r="Q542" t="s">
        <v>1246</v>
      </c>
    </row>
    <row r="543" spans="1:18">
      <c r="A543" s="1">
        <f>HYPERLINK("https://lsnyc.legalserver.org/matter/dynamic-profile/view/1891881","19-1891881")</f>
        <v>0</v>
      </c>
      <c r="B543" t="s">
        <v>23</v>
      </c>
      <c r="C543" t="s">
        <v>161</v>
      </c>
      <c r="D543" t="s">
        <v>251</v>
      </c>
      <c r="E543" t="s">
        <v>750</v>
      </c>
      <c r="F543" t="s">
        <v>832</v>
      </c>
      <c r="G543" t="s">
        <v>861</v>
      </c>
      <c r="H543" t="s">
        <v>947</v>
      </c>
      <c r="I543" t="s">
        <v>1011</v>
      </c>
      <c r="L543">
        <v>157.52</v>
      </c>
      <c r="M543" t="s">
        <v>1026</v>
      </c>
      <c r="N543" t="s">
        <v>1027</v>
      </c>
      <c r="O543" t="s">
        <v>1026</v>
      </c>
      <c r="P543" t="s">
        <v>1026</v>
      </c>
      <c r="Q543" t="s">
        <v>1129</v>
      </c>
      <c r="R543" t="s">
        <v>1281</v>
      </c>
    </row>
    <row r="544" spans="1:18">
      <c r="A544" s="1">
        <f>HYPERLINK("https://lsnyc.legalserver.org/matter/dynamic-profile/view/1904480","19-1904480")</f>
        <v>0</v>
      </c>
      <c r="B544" t="s">
        <v>23</v>
      </c>
      <c r="C544" t="s">
        <v>161</v>
      </c>
      <c r="D544" t="s">
        <v>251</v>
      </c>
      <c r="E544" t="s">
        <v>751</v>
      </c>
      <c r="F544" t="s">
        <v>832</v>
      </c>
      <c r="G544" t="s">
        <v>938</v>
      </c>
      <c r="H544" t="s">
        <v>947</v>
      </c>
      <c r="I544" t="s">
        <v>1012</v>
      </c>
      <c r="L544">
        <v>191.6</v>
      </c>
      <c r="M544" t="s">
        <v>1026</v>
      </c>
      <c r="N544" t="s">
        <v>1026</v>
      </c>
      <c r="O544" t="s">
        <v>1026</v>
      </c>
      <c r="P544" t="s">
        <v>1028</v>
      </c>
      <c r="Q544" t="s">
        <v>1044</v>
      </c>
    </row>
    <row r="545" spans="1:18">
      <c r="A545" s="1">
        <f>HYPERLINK("https://lsnyc.legalserver.org/matter/dynamic-profile/view/1875996","18-1875996")</f>
        <v>0</v>
      </c>
      <c r="B545" t="s">
        <v>23</v>
      </c>
      <c r="C545" t="s">
        <v>162</v>
      </c>
      <c r="D545" t="s">
        <v>252</v>
      </c>
      <c r="E545" t="s">
        <v>752</v>
      </c>
      <c r="F545" t="s">
        <v>817</v>
      </c>
      <c r="G545" t="s">
        <v>854</v>
      </c>
      <c r="L545">
        <v>197.03</v>
      </c>
      <c r="M545" t="s">
        <v>1026</v>
      </c>
      <c r="N545" t="s">
        <v>1027</v>
      </c>
      <c r="O545" t="s">
        <v>1026</v>
      </c>
      <c r="P545" t="s">
        <v>1026</v>
      </c>
      <c r="Q545" t="s">
        <v>1247</v>
      </c>
      <c r="R545" t="s">
        <v>1034</v>
      </c>
    </row>
    <row r="546" spans="1:18">
      <c r="A546" s="1">
        <f>HYPERLINK("https://lsnyc.legalserver.org/matter/dynamic-profile/view/1887569","19-1887569")</f>
        <v>0</v>
      </c>
      <c r="B546" t="s">
        <v>23</v>
      </c>
      <c r="C546" t="s">
        <v>162</v>
      </c>
      <c r="D546" t="s">
        <v>252</v>
      </c>
      <c r="E546" t="s">
        <v>753</v>
      </c>
      <c r="F546" t="s">
        <v>817</v>
      </c>
      <c r="G546" t="s">
        <v>854</v>
      </c>
      <c r="L546">
        <v>125.12</v>
      </c>
      <c r="M546" t="s">
        <v>1026</v>
      </c>
      <c r="N546" t="s">
        <v>1027</v>
      </c>
      <c r="O546" t="s">
        <v>1026</v>
      </c>
      <c r="P546" t="s">
        <v>1026</v>
      </c>
      <c r="Q546" t="s">
        <v>1195</v>
      </c>
      <c r="R546" t="s">
        <v>1195</v>
      </c>
    </row>
    <row r="547" spans="1:18">
      <c r="A547" s="1">
        <f>HYPERLINK("https://lsnyc.legalserver.org/matter/dynamic-profile/view/1893862","19-1893862")</f>
        <v>0</v>
      </c>
      <c r="B547" t="s">
        <v>23</v>
      </c>
      <c r="C547" t="s">
        <v>162</v>
      </c>
      <c r="D547" t="s">
        <v>252</v>
      </c>
      <c r="E547" t="s">
        <v>754</v>
      </c>
      <c r="F547" t="s">
        <v>827</v>
      </c>
      <c r="G547" t="s">
        <v>854</v>
      </c>
      <c r="L547">
        <v>166.53</v>
      </c>
      <c r="M547" t="s">
        <v>1026</v>
      </c>
      <c r="N547" t="s">
        <v>1027</v>
      </c>
      <c r="O547" t="s">
        <v>1026</v>
      </c>
      <c r="P547" t="s">
        <v>1028</v>
      </c>
      <c r="Q547" t="s">
        <v>1070</v>
      </c>
    </row>
    <row r="548" spans="1:18">
      <c r="A548" s="1">
        <f>HYPERLINK("https://lsnyc.legalserver.org/matter/dynamic-profile/view/1886321","18-1886321")</f>
        <v>0</v>
      </c>
      <c r="B548" t="s">
        <v>23</v>
      </c>
      <c r="C548" t="s">
        <v>161</v>
      </c>
      <c r="D548" t="s">
        <v>252</v>
      </c>
      <c r="E548" t="s">
        <v>755</v>
      </c>
      <c r="F548" t="s">
        <v>838</v>
      </c>
      <c r="G548" t="s">
        <v>939</v>
      </c>
      <c r="H548" t="s">
        <v>948</v>
      </c>
      <c r="I548" t="s">
        <v>1013</v>
      </c>
      <c r="L548">
        <v>184.74</v>
      </c>
      <c r="M548" t="s">
        <v>1026</v>
      </c>
      <c r="N548" t="s">
        <v>1027</v>
      </c>
      <c r="O548" t="s">
        <v>1026</v>
      </c>
      <c r="P548" t="s">
        <v>1028</v>
      </c>
      <c r="Q548" t="s">
        <v>1195</v>
      </c>
    </row>
    <row r="549" spans="1:18">
      <c r="A549" s="1">
        <f>HYPERLINK("https://lsnyc.legalserver.org/matter/dynamic-profile/view/1885328","18-1885328")</f>
        <v>0</v>
      </c>
      <c r="B549" t="s">
        <v>23</v>
      </c>
      <c r="C549" t="s">
        <v>162</v>
      </c>
      <c r="D549" t="s">
        <v>252</v>
      </c>
      <c r="E549" t="s">
        <v>754</v>
      </c>
      <c r="F549" t="s">
        <v>817</v>
      </c>
      <c r="G549" t="s">
        <v>854</v>
      </c>
      <c r="L549">
        <v>171.33</v>
      </c>
      <c r="M549" t="s">
        <v>1026</v>
      </c>
      <c r="N549" t="s">
        <v>1027</v>
      </c>
      <c r="O549" t="s">
        <v>1026</v>
      </c>
      <c r="P549" t="s">
        <v>1028</v>
      </c>
      <c r="Q549" t="s">
        <v>1124</v>
      </c>
    </row>
    <row r="550" spans="1:18">
      <c r="A550" s="1">
        <f>HYPERLINK("https://lsnyc.legalserver.org/matter/dynamic-profile/view/1896722","19-1896722")</f>
        <v>0</v>
      </c>
      <c r="B550" t="s">
        <v>23</v>
      </c>
      <c r="C550" t="s">
        <v>163</v>
      </c>
      <c r="D550" t="s">
        <v>167</v>
      </c>
      <c r="E550" t="s">
        <v>756</v>
      </c>
      <c r="F550" t="s">
        <v>813</v>
      </c>
      <c r="G550" t="s">
        <v>870</v>
      </c>
      <c r="L550">
        <v>145.05</v>
      </c>
      <c r="M550" t="s">
        <v>1026</v>
      </c>
      <c r="N550" t="s">
        <v>1027</v>
      </c>
      <c r="O550" t="s">
        <v>1026</v>
      </c>
      <c r="P550" t="s">
        <v>1028</v>
      </c>
      <c r="Q550" t="s">
        <v>1172</v>
      </c>
    </row>
    <row r="551" spans="1:18">
      <c r="A551" s="1">
        <f>HYPERLINK("https://lsnyc.legalserver.org/matter/dynamic-profile/view/1903670","19-1903670")</f>
        <v>0</v>
      </c>
      <c r="B551" t="s">
        <v>23</v>
      </c>
      <c r="C551" t="s">
        <v>163</v>
      </c>
      <c r="D551" t="s">
        <v>167</v>
      </c>
      <c r="E551" t="s">
        <v>757</v>
      </c>
      <c r="F551" t="s">
        <v>813</v>
      </c>
      <c r="G551" t="s">
        <v>880</v>
      </c>
      <c r="L551">
        <v>134.51</v>
      </c>
      <c r="M551" t="s">
        <v>1026</v>
      </c>
      <c r="N551" t="s">
        <v>1027</v>
      </c>
      <c r="O551" t="s">
        <v>1026</v>
      </c>
      <c r="P551" t="s">
        <v>1028</v>
      </c>
      <c r="Q551" t="s">
        <v>1194</v>
      </c>
    </row>
    <row r="552" spans="1:18">
      <c r="A552" s="1">
        <f>HYPERLINK("https://lsnyc.legalserver.org/matter/dynamic-profile/view/1850426","17-1850426")</f>
        <v>0</v>
      </c>
      <c r="B552" t="s">
        <v>23</v>
      </c>
      <c r="C552" t="s">
        <v>162</v>
      </c>
      <c r="D552" t="s">
        <v>167</v>
      </c>
      <c r="E552" t="s">
        <v>758</v>
      </c>
      <c r="F552" t="s">
        <v>813</v>
      </c>
      <c r="G552" t="s">
        <v>854</v>
      </c>
      <c r="L552">
        <v>127.33</v>
      </c>
      <c r="M552" t="s">
        <v>1026</v>
      </c>
      <c r="N552" t="s">
        <v>1027</v>
      </c>
      <c r="O552" t="s">
        <v>1026</v>
      </c>
      <c r="P552" t="s">
        <v>1028</v>
      </c>
      <c r="Q552" t="s">
        <v>1248</v>
      </c>
    </row>
    <row r="553" spans="1:18">
      <c r="A553" s="1">
        <f>HYPERLINK("https://lsnyc.legalserver.org/matter/dynamic-profile/view/1904433","19-1904433")</f>
        <v>0</v>
      </c>
      <c r="B553" t="s">
        <v>23</v>
      </c>
      <c r="C553" t="s">
        <v>166</v>
      </c>
      <c r="D553" t="s">
        <v>167</v>
      </c>
      <c r="E553" t="s">
        <v>759</v>
      </c>
      <c r="F553" t="s">
        <v>813</v>
      </c>
      <c r="G553" t="s">
        <v>901</v>
      </c>
      <c r="H553" t="s">
        <v>949</v>
      </c>
      <c r="I553" t="s">
        <v>1014</v>
      </c>
      <c r="L553">
        <v>148.86</v>
      </c>
      <c r="M553" t="s">
        <v>1026</v>
      </c>
      <c r="N553" t="s">
        <v>1027</v>
      </c>
      <c r="O553" t="s">
        <v>1026</v>
      </c>
      <c r="P553" t="s">
        <v>1028</v>
      </c>
      <c r="Q553" t="s">
        <v>1038</v>
      </c>
    </row>
    <row r="554" spans="1:18">
      <c r="A554" s="1">
        <f>HYPERLINK("https://lsnyc.legalserver.org/matter/dynamic-profile/view/1904241","19-1904241")</f>
        <v>0</v>
      </c>
      <c r="B554" t="s">
        <v>23</v>
      </c>
      <c r="C554" t="s">
        <v>167</v>
      </c>
      <c r="D554" t="s">
        <v>167</v>
      </c>
      <c r="E554" t="s">
        <v>760</v>
      </c>
      <c r="F554" t="s">
        <v>816</v>
      </c>
      <c r="G554" t="s">
        <v>854</v>
      </c>
      <c r="L554">
        <v>149.99</v>
      </c>
      <c r="M554" t="s">
        <v>1026</v>
      </c>
      <c r="N554" t="s">
        <v>1027</v>
      </c>
      <c r="O554" t="s">
        <v>1026</v>
      </c>
      <c r="P554" t="s">
        <v>1028</v>
      </c>
      <c r="Q554" t="s">
        <v>1114</v>
      </c>
    </row>
    <row r="555" spans="1:18">
      <c r="A555" s="1">
        <f>HYPERLINK("https://lsnyc.legalserver.org/matter/dynamic-profile/view/1901897","19-1901897")</f>
        <v>0</v>
      </c>
      <c r="B555" t="s">
        <v>23</v>
      </c>
      <c r="C555" t="s">
        <v>163</v>
      </c>
      <c r="D555" t="s">
        <v>167</v>
      </c>
      <c r="E555" t="s">
        <v>761</v>
      </c>
      <c r="F555" t="s">
        <v>813</v>
      </c>
      <c r="G555" t="s">
        <v>856</v>
      </c>
      <c r="H555" t="s">
        <v>948</v>
      </c>
      <c r="I555" t="s">
        <v>1015</v>
      </c>
      <c r="L555">
        <v>138.34</v>
      </c>
      <c r="M555" t="s">
        <v>1026</v>
      </c>
      <c r="N555" t="s">
        <v>1027</v>
      </c>
      <c r="O555" t="s">
        <v>1026</v>
      </c>
      <c r="P555" t="s">
        <v>1028</v>
      </c>
      <c r="Q555" t="s">
        <v>1072</v>
      </c>
    </row>
    <row r="556" spans="1:18">
      <c r="A556" s="1">
        <f>HYPERLINK("https://lsnyc.legalserver.org/matter/dynamic-profile/view/1889816","19-1889816")</f>
        <v>0</v>
      </c>
      <c r="B556" t="s">
        <v>23</v>
      </c>
      <c r="C556" t="s">
        <v>162</v>
      </c>
      <c r="D556" t="s">
        <v>167</v>
      </c>
      <c r="E556" t="s">
        <v>762</v>
      </c>
      <c r="F556" t="s">
        <v>813</v>
      </c>
      <c r="G556" t="s">
        <v>854</v>
      </c>
      <c r="L556">
        <v>164.09</v>
      </c>
      <c r="M556" t="s">
        <v>1026</v>
      </c>
      <c r="N556" t="s">
        <v>1027</v>
      </c>
      <c r="O556" t="s">
        <v>1026</v>
      </c>
      <c r="P556" t="s">
        <v>1026</v>
      </c>
      <c r="Q556" t="s">
        <v>1123</v>
      </c>
      <c r="R556" t="s">
        <v>1144</v>
      </c>
    </row>
    <row r="557" spans="1:18">
      <c r="A557" s="1">
        <f>HYPERLINK("https://lsnyc.legalserver.org/matter/dynamic-profile/view/1878443","18-1878443")</f>
        <v>0</v>
      </c>
      <c r="B557" t="s">
        <v>23</v>
      </c>
      <c r="C557" t="s">
        <v>168</v>
      </c>
      <c r="D557" t="s">
        <v>167</v>
      </c>
      <c r="E557" t="s">
        <v>763</v>
      </c>
      <c r="F557" t="s">
        <v>813</v>
      </c>
      <c r="G557" t="s">
        <v>854</v>
      </c>
      <c r="L557">
        <v>167.33</v>
      </c>
      <c r="M557" t="s">
        <v>1026</v>
      </c>
      <c r="N557" t="s">
        <v>1027</v>
      </c>
      <c r="O557" t="s">
        <v>1026</v>
      </c>
      <c r="P557" t="s">
        <v>1026</v>
      </c>
      <c r="Q557" t="s">
        <v>1249</v>
      </c>
      <c r="R557" t="s">
        <v>1042</v>
      </c>
    </row>
    <row r="558" spans="1:18">
      <c r="A558" s="1">
        <f>HYPERLINK("https://lsnyc.legalserver.org/matter/dynamic-profile/view/1895764","19-1895764")</f>
        <v>0</v>
      </c>
      <c r="B558" t="s">
        <v>23</v>
      </c>
      <c r="C558" t="s">
        <v>162</v>
      </c>
      <c r="D558" t="s">
        <v>167</v>
      </c>
      <c r="E558" t="s">
        <v>764</v>
      </c>
      <c r="F558" t="s">
        <v>813</v>
      </c>
      <c r="G558" t="s">
        <v>940</v>
      </c>
      <c r="L558">
        <v>147</v>
      </c>
      <c r="M558" t="s">
        <v>1026</v>
      </c>
      <c r="N558" t="s">
        <v>1027</v>
      </c>
      <c r="O558" t="s">
        <v>1027</v>
      </c>
      <c r="P558" t="s">
        <v>1028</v>
      </c>
      <c r="Q558" t="s">
        <v>1096</v>
      </c>
    </row>
    <row r="559" spans="1:18">
      <c r="A559" s="1">
        <f>HYPERLINK("https://lsnyc.legalserver.org/matter/dynamic-profile/view/1900152","19-1900152")</f>
        <v>0</v>
      </c>
      <c r="B559" t="s">
        <v>23</v>
      </c>
      <c r="C559" t="s">
        <v>163</v>
      </c>
      <c r="D559" t="s">
        <v>167</v>
      </c>
      <c r="E559" t="s">
        <v>765</v>
      </c>
      <c r="F559" t="s">
        <v>813</v>
      </c>
      <c r="G559" t="s">
        <v>854</v>
      </c>
      <c r="L559">
        <v>129.15</v>
      </c>
      <c r="M559" t="s">
        <v>1026</v>
      </c>
      <c r="N559" t="s">
        <v>1027</v>
      </c>
      <c r="O559" t="s">
        <v>1026</v>
      </c>
      <c r="P559" t="s">
        <v>1028</v>
      </c>
      <c r="Q559" t="s">
        <v>1043</v>
      </c>
    </row>
    <row r="560" spans="1:18">
      <c r="A560" s="1">
        <f>HYPERLINK("https://lsnyc.legalserver.org/matter/dynamic-profile/view/1889409","19-1889409")</f>
        <v>0</v>
      </c>
      <c r="B560" t="s">
        <v>23</v>
      </c>
      <c r="C560" t="s">
        <v>167</v>
      </c>
      <c r="D560" t="s">
        <v>167</v>
      </c>
      <c r="E560" t="s">
        <v>766</v>
      </c>
      <c r="F560" t="s">
        <v>813</v>
      </c>
      <c r="G560" t="s">
        <v>854</v>
      </c>
      <c r="L560">
        <v>195.85</v>
      </c>
      <c r="M560" t="s">
        <v>1026</v>
      </c>
      <c r="N560" t="s">
        <v>1027</v>
      </c>
      <c r="O560" t="s">
        <v>1026</v>
      </c>
      <c r="P560" t="s">
        <v>1028</v>
      </c>
      <c r="Q560" t="s">
        <v>1250</v>
      </c>
    </row>
    <row r="561" spans="1:18">
      <c r="A561" s="1">
        <f>HYPERLINK("https://lsnyc.legalserver.org/matter/dynamic-profile/view/1891823","19-1891823")</f>
        <v>0</v>
      </c>
      <c r="B561" t="s">
        <v>23</v>
      </c>
      <c r="C561" t="s">
        <v>161</v>
      </c>
      <c r="D561" t="s">
        <v>167</v>
      </c>
      <c r="E561" t="s">
        <v>767</v>
      </c>
      <c r="F561" t="s">
        <v>813</v>
      </c>
      <c r="G561" t="s">
        <v>941</v>
      </c>
      <c r="H561" t="s">
        <v>947</v>
      </c>
      <c r="I561" t="s">
        <v>1016</v>
      </c>
      <c r="L561">
        <v>163.68</v>
      </c>
      <c r="M561" t="s">
        <v>1026</v>
      </c>
      <c r="N561" t="s">
        <v>1027</v>
      </c>
      <c r="O561" t="s">
        <v>1026</v>
      </c>
      <c r="P561" t="s">
        <v>1028</v>
      </c>
      <c r="Q561" t="s">
        <v>1058</v>
      </c>
    </row>
    <row r="562" spans="1:18">
      <c r="A562" s="1">
        <f>HYPERLINK("https://lsnyc.legalserver.org/matter/dynamic-profile/view/1894293","19-1894293")</f>
        <v>0</v>
      </c>
      <c r="B562" t="s">
        <v>23</v>
      </c>
      <c r="C562" t="s">
        <v>162</v>
      </c>
      <c r="D562" t="s">
        <v>253</v>
      </c>
      <c r="E562" t="s">
        <v>768</v>
      </c>
      <c r="F562" t="s">
        <v>817</v>
      </c>
      <c r="G562" t="s">
        <v>854</v>
      </c>
      <c r="L562">
        <v>161.55</v>
      </c>
      <c r="M562" t="s">
        <v>1026</v>
      </c>
      <c r="N562" t="s">
        <v>1027</v>
      </c>
      <c r="O562" t="s">
        <v>1026</v>
      </c>
      <c r="P562" t="s">
        <v>1028</v>
      </c>
      <c r="Q562" t="s">
        <v>1061</v>
      </c>
    </row>
    <row r="563" spans="1:18">
      <c r="A563" s="1">
        <f>HYPERLINK("https://lsnyc.legalserver.org/matter/dynamic-profile/view/1870593","18-1870593")</f>
        <v>0</v>
      </c>
      <c r="B563" t="s">
        <v>23</v>
      </c>
      <c r="C563" t="s">
        <v>161</v>
      </c>
      <c r="D563" t="s">
        <v>253</v>
      </c>
      <c r="E563" t="s">
        <v>769</v>
      </c>
      <c r="F563" t="s">
        <v>817</v>
      </c>
      <c r="G563" t="s">
        <v>854</v>
      </c>
      <c r="L563">
        <v>150.14</v>
      </c>
      <c r="M563" t="s">
        <v>1026</v>
      </c>
      <c r="N563" t="s">
        <v>1027</v>
      </c>
      <c r="O563" t="s">
        <v>1026</v>
      </c>
      <c r="P563" t="s">
        <v>1028</v>
      </c>
      <c r="Q563" t="s">
        <v>1230</v>
      </c>
    </row>
    <row r="564" spans="1:18">
      <c r="A564" s="1">
        <f>HYPERLINK("https://lsnyc.legalserver.org/matter/dynamic-profile/view/0831971","17-0831971")</f>
        <v>0</v>
      </c>
      <c r="B564" t="s">
        <v>23</v>
      </c>
      <c r="C564" t="s">
        <v>162</v>
      </c>
      <c r="D564" t="s">
        <v>253</v>
      </c>
      <c r="E564" t="s">
        <v>770</v>
      </c>
      <c r="F564" t="s">
        <v>817</v>
      </c>
      <c r="G564" t="s">
        <v>854</v>
      </c>
      <c r="L564">
        <v>136.59</v>
      </c>
      <c r="M564" t="s">
        <v>1026</v>
      </c>
      <c r="N564" t="s">
        <v>1027</v>
      </c>
      <c r="O564" t="s">
        <v>1026</v>
      </c>
      <c r="P564" t="s">
        <v>1028</v>
      </c>
      <c r="Q564" t="s">
        <v>1251</v>
      </c>
    </row>
    <row r="565" spans="1:18">
      <c r="A565" s="1">
        <f>HYPERLINK("https://lsnyc.legalserver.org/matter/dynamic-profile/view/1894298","19-1894298")</f>
        <v>0</v>
      </c>
      <c r="B565" t="s">
        <v>23</v>
      </c>
      <c r="C565" t="s">
        <v>162</v>
      </c>
      <c r="D565" t="s">
        <v>253</v>
      </c>
      <c r="E565" t="s">
        <v>771</v>
      </c>
      <c r="F565" t="s">
        <v>817</v>
      </c>
      <c r="G565" t="s">
        <v>854</v>
      </c>
      <c r="L565">
        <v>161.52</v>
      </c>
      <c r="M565" t="s">
        <v>1026</v>
      </c>
      <c r="N565" t="s">
        <v>1027</v>
      </c>
      <c r="O565" t="s">
        <v>1026</v>
      </c>
      <c r="P565" t="s">
        <v>1028</v>
      </c>
      <c r="Q565" t="s">
        <v>1061</v>
      </c>
    </row>
    <row r="566" spans="1:18">
      <c r="A566" s="1">
        <f>HYPERLINK("https://lsnyc.legalserver.org/matter/dynamic-profile/view/1860876","18-1860876")</f>
        <v>0</v>
      </c>
      <c r="B566" t="s">
        <v>23</v>
      </c>
      <c r="C566" t="s">
        <v>162</v>
      </c>
      <c r="D566" t="s">
        <v>253</v>
      </c>
      <c r="E566" t="s">
        <v>772</v>
      </c>
      <c r="F566" t="s">
        <v>817</v>
      </c>
      <c r="G566" t="s">
        <v>884</v>
      </c>
      <c r="L566">
        <v>155.44</v>
      </c>
      <c r="M566" t="s">
        <v>1026</v>
      </c>
      <c r="N566" t="s">
        <v>1027</v>
      </c>
      <c r="O566" t="s">
        <v>1026</v>
      </c>
      <c r="P566" t="s">
        <v>1028</v>
      </c>
      <c r="Q566" t="s">
        <v>1252</v>
      </c>
    </row>
    <row r="567" spans="1:18">
      <c r="A567" s="1">
        <f>HYPERLINK("https://lsnyc.legalserver.org/matter/dynamic-profile/view/1860042","18-1860042")</f>
        <v>0</v>
      </c>
      <c r="B567" t="s">
        <v>23</v>
      </c>
      <c r="C567" t="s">
        <v>162</v>
      </c>
      <c r="D567" t="s">
        <v>253</v>
      </c>
      <c r="E567" t="s">
        <v>768</v>
      </c>
      <c r="F567" t="s">
        <v>817</v>
      </c>
      <c r="G567" t="s">
        <v>854</v>
      </c>
      <c r="L567">
        <v>169.11</v>
      </c>
      <c r="M567" t="s">
        <v>1026</v>
      </c>
      <c r="N567" t="s">
        <v>1027</v>
      </c>
      <c r="O567" t="s">
        <v>1026</v>
      </c>
      <c r="P567" t="s">
        <v>1028</v>
      </c>
      <c r="Q567" t="s">
        <v>1201</v>
      </c>
    </row>
    <row r="568" spans="1:18">
      <c r="A568" s="1">
        <f>HYPERLINK("https://lsnyc.legalserver.org/matter/dynamic-profile/view/1865546","18-1865546")</f>
        <v>0</v>
      </c>
      <c r="B568" t="s">
        <v>23</v>
      </c>
      <c r="C568" t="s">
        <v>162</v>
      </c>
      <c r="D568" t="s">
        <v>253</v>
      </c>
      <c r="E568" t="s">
        <v>773</v>
      </c>
      <c r="F568" t="s">
        <v>817</v>
      </c>
      <c r="G568" t="s">
        <v>854</v>
      </c>
      <c r="L568">
        <v>125.12</v>
      </c>
      <c r="M568" t="s">
        <v>1026</v>
      </c>
      <c r="N568" t="s">
        <v>1027</v>
      </c>
      <c r="O568" t="s">
        <v>1026</v>
      </c>
      <c r="P568" t="s">
        <v>1028</v>
      </c>
      <c r="Q568" t="s">
        <v>1212</v>
      </c>
    </row>
    <row r="569" spans="1:18">
      <c r="A569" s="1">
        <f>HYPERLINK("https://lsnyc.legalserver.org/matter/dynamic-profile/view/1852495","17-1852495")</f>
        <v>0</v>
      </c>
      <c r="B569" t="s">
        <v>23</v>
      </c>
      <c r="C569" t="s">
        <v>162</v>
      </c>
      <c r="D569" t="s">
        <v>253</v>
      </c>
      <c r="E569" t="s">
        <v>774</v>
      </c>
      <c r="F569" t="s">
        <v>817</v>
      </c>
      <c r="G569" t="s">
        <v>854</v>
      </c>
      <c r="L569">
        <v>169.11</v>
      </c>
      <c r="M569" t="s">
        <v>1026</v>
      </c>
      <c r="N569" t="s">
        <v>1027</v>
      </c>
      <c r="O569" t="s">
        <v>1026</v>
      </c>
      <c r="P569" t="s">
        <v>1026</v>
      </c>
      <c r="Q569" t="s">
        <v>1253</v>
      </c>
    </row>
    <row r="570" spans="1:18">
      <c r="A570" s="1">
        <f>HYPERLINK("https://lsnyc.legalserver.org/matter/dynamic-profile/view/1901536","19-1901536")</f>
        <v>0</v>
      </c>
      <c r="B570" t="s">
        <v>23</v>
      </c>
      <c r="C570" t="s">
        <v>161</v>
      </c>
      <c r="D570" t="s">
        <v>253</v>
      </c>
      <c r="E570" t="s">
        <v>775</v>
      </c>
      <c r="F570" t="s">
        <v>817</v>
      </c>
      <c r="G570" t="s">
        <v>854</v>
      </c>
      <c r="H570" t="s">
        <v>947</v>
      </c>
      <c r="I570" t="s">
        <v>1017</v>
      </c>
      <c r="L570">
        <v>190.92</v>
      </c>
      <c r="M570" t="s">
        <v>1026</v>
      </c>
      <c r="N570" t="s">
        <v>1027</v>
      </c>
      <c r="O570" t="s">
        <v>1026</v>
      </c>
      <c r="P570" t="s">
        <v>1026</v>
      </c>
      <c r="Q570" t="s">
        <v>1190</v>
      </c>
      <c r="R570" t="s">
        <v>1190</v>
      </c>
    </row>
    <row r="571" spans="1:18">
      <c r="A571" s="1">
        <f>HYPERLINK("https://lsnyc.legalserver.org/matter/dynamic-profile/view/1901445","19-1901445")</f>
        <v>0</v>
      </c>
      <c r="B571" t="s">
        <v>23</v>
      </c>
      <c r="C571" t="s">
        <v>163</v>
      </c>
      <c r="D571" t="s">
        <v>254</v>
      </c>
      <c r="E571" t="s">
        <v>776</v>
      </c>
      <c r="F571" t="s">
        <v>818</v>
      </c>
      <c r="G571" t="s">
        <v>919</v>
      </c>
      <c r="H571" t="s">
        <v>949</v>
      </c>
      <c r="I571" t="s">
        <v>1018</v>
      </c>
      <c r="L571">
        <v>136.52</v>
      </c>
      <c r="M571" t="s">
        <v>1026</v>
      </c>
      <c r="N571" t="s">
        <v>1027</v>
      </c>
      <c r="O571" t="s">
        <v>1026</v>
      </c>
      <c r="P571" t="s">
        <v>1028</v>
      </c>
      <c r="Q571" t="s">
        <v>1050</v>
      </c>
    </row>
    <row r="572" spans="1:18">
      <c r="A572" s="1">
        <f>HYPERLINK("https://lsnyc.legalserver.org/matter/dynamic-profile/view/1895757","19-1895757")</f>
        <v>0</v>
      </c>
      <c r="B572" t="s">
        <v>23</v>
      </c>
      <c r="C572" t="s">
        <v>162</v>
      </c>
      <c r="D572" t="s">
        <v>254</v>
      </c>
      <c r="E572" t="s">
        <v>777</v>
      </c>
      <c r="F572" t="s">
        <v>813</v>
      </c>
      <c r="G572" t="s">
        <v>854</v>
      </c>
      <c r="L572">
        <v>145.72</v>
      </c>
      <c r="M572" t="s">
        <v>1026</v>
      </c>
      <c r="N572" t="s">
        <v>1027</v>
      </c>
      <c r="O572" t="s">
        <v>1026</v>
      </c>
      <c r="P572" t="s">
        <v>1028</v>
      </c>
      <c r="Q572" t="s">
        <v>1040</v>
      </c>
    </row>
    <row r="573" spans="1:18">
      <c r="A573" s="1">
        <f>HYPERLINK("https://lsnyc.legalserver.org/matter/dynamic-profile/view/1902689","19-1902689")</f>
        <v>0</v>
      </c>
      <c r="B573" t="s">
        <v>23</v>
      </c>
      <c r="C573" t="s">
        <v>163</v>
      </c>
      <c r="D573" t="s">
        <v>254</v>
      </c>
      <c r="E573" t="s">
        <v>778</v>
      </c>
      <c r="F573" t="s">
        <v>813</v>
      </c>
      <c r="G573" t="s">
        <v>942</v>
      </c>
      <c r="L573">
        <v>158.21</v>
      </c>
      <c r="M573" t="s">
        <v>1026</v>
      </c>
      <c r="N573" t="s">
        <v>1027</v>
      </c>
      <c r="O573" t="s">
        <v>1026</v>
      </c>
      <c r="P573" t="s">
        <v>1028</v>
      </c>
      <c r="Q573" t="s">
        <v>1133</v>
      </c>
    </row>
    <row r="574" spans="1:18">
      <c r="A574" s="1">
        <f>HYPERLINK("https://lsnyc.legalserver.org/matter/dynamic-profile/view/1899773","19-1899773")</f>
        <v>0</v>
      </c>
      <c r="B574" t="s">
        <v>23</v>
      </c>
      <c r="C574" t="s">
        <v>163</v>
      </c>
      <c r="D574" t="s">
        <v>254</v>
      </c>
      <c r="E574" t="s">
        <v>779</v>
      </c>
      <c r="F574" t="s">
        <v>813</v>
      </c>
      <c r="G574" t="s">
        <v>943</v>
      </c>
      <c r="L574">
        <v>168.78</v>
      </c>
      <c r="M574" t="s">
        <v>1026</v>
      </c>
      <c r="N574" t="s">
        <v>1027</v>
      </c>
      <c r="O574" t="s">
        <v>1026</v>
      </c>
      <c r="P574" t="s">
        <v>1028</v>
      </c>
      <c r="Q574" t="s">
        <v>1068</v>
      </c>
    </row>
    <row r="575" spans="1:18">
      <c r="A575" s="1">
        <f>HYPERLINK("https://lsnyc.legalserver.org/matter/dynamic-profile/view/1900649","19-1900649")</f>
        <v>0</v>
      </c>
      <c r="B575" t="s">
        <v>23</v>
      </c>
      <c r="C575" t="s">
        <v>162</v>
      </c>
      <c r="D575" t="s">
        <v>255</v>
      </c>
      <c r="E575" t="s">
        <v>780</v>
      </c>
      <c r="F575" t="s">
        <v>834</v>
      </c>
      <c r="G575" t="s">
        <v>854</v>
      </c>
      <c r="L575">
        <v>199.88</v>
      </c>
      <c r="M575" t="s">
        <v>1026</v>
      </c>
      <c r="N575" t="s">
        <v>1028</v>
      </c>
      <c r="O575" t="s">
        <v>1026</v>
      </c>
      <c r="P575" t="s">
        <v>1028</v>
      </c>
      <c r="Q575" t="s">
        <v>1043</v>
      </c>
    </row>
    <row r="576" spans="1:18">
      <c r="A576" s="1">
        <f>HYPERLINK("https://lsnyc.legalserver.org/matter/dynamic-profile/view/1900652","19-1900652")</f>
        <v>0</v>
      </c>
      <c r="B576" t="s">
        <v>23</v>
      </c>
      <c r="C576" t="s">
        <v>162</v>
      </c>
      <c r="D576" t="s">
        <v>255</v>
      </c>
      <c r="E576" t="s">
        <v>780</v>
      </c>
      <c r="F576" t="s">
        <v>831</v>
      </c>
      <c r="G576" t="s">
        <v>854</v>
      </c>
      <c r="L576">
        <v>199.88</v>
      </c>
      <c r="M576" t="s">
        <v>1026</v>
      </c>
      <c r="N576" t="s">
        <v>1028</v>
      </c>
      <c r="O576" t="s">
        <v>1026</v>
      </c>
      <c r="P576" t="s">
        <v>1028</v>
      </c>
      <c r="Q576" t="s">
        <v>1043</v>
      </c>
    </row>
    <row r="577" spans="1:17">
      <c r="A577" s="1">
        <f>HYPERLINK("https://lsnyc.legalserver.org/matter/dynamic-profile/view/1900650","19-1900650")</f>
        <v>0</v>
      </c>
      <c r="B577" t="s">
        <v>23</v>
      </c>
      <c r="C577" t="s">
        <v>162</v>
      </c>
      <c r="D577" t="s">
        <v>255</v>
      </c>
      <c r="E577" t="s">
        <v>780</v>
      </c>
      <c r="F577" t="s">
        <v>833</v>
      </c>
      <c r="G577" t="s">
        <v>854</v>
      </c>
      <c r="L577">
        <v>199.88</v>
      </c>
      <c r="M577" t="s">
        <v>1026</v>
      </c>
      <c r="N577" t="s">
        <v>1028</v>
      </c>
      <c r="O577" t="s">
        <v>1026</v>
      </c>
      <c r="P577" t="s">
        <v>1028</v>
      </c>
      <c r="Q577" t="s">
        <v>1043</v>
      </c>
    </row>
    <row r="578" spans="1:17">
      <c r="A578" s="1">
        <f>HYPERLINK("https://lsnyc.legalserver.org/matter/dynamic-profile/view/1900264","19-1900264")</f>
        <v>0</v>
      </c>
      <c r="B578" t="s">
        <v>23</v>
      </c>
      <c r="C578" t="s">
        <v>161</v>
      </c>
      <c r="D578" t="s">
        <v>255</v>
      </c>
      <c r="E578" t="s">
        <v>780</v>
      </c>
      <c r="F578" t="s">
        <v>820</v>
      </c>
      <c r="G578" t="s">
        <v>854</v>
      </c>
      <c r="L578">
        <v>199.88</v>
      </c>
      <c r="M578" t="s">
        <v>1026</v>
      </c>
      <c r="N578" t="s">
        <v>1027</v>
      </c>
      <c r="O578" t="s">
        <v>1026</v>
      </c>
      <c r="P578" t="s">
        <v>1028</v>
      </c>
      <c r="Q578" t="s">
        <v>1150</v>
      </c>
    </row>
    <row r="579" spans="1:17">
      <c r="A579" s="1">
        <f>HYPERLINK("https://lsnyc.legalserver.org/matter/dynamic-profile/view/1897008","19-1897008")</f>
        <v>0</v>
      </c>
      <c r="B579" t="s">
        <v>23</v>
      </c>
      <c r="C579" t="s">
        <v>162</v>
      </c>
      <c r="D579" t="s">
        <v>255</v>
      </c>
      <c r="E579" t="s">
        <v>781</v>
      </c>
      <c r="F579" t="s">
        <v>834</v>
      </c>
      <c r="G579" t="s">
        <v>854</v>
      </c>
      <c r="L579">
        <v>164.09</v>
      </c>
      <c r="M579" t="s">
        <v>1026</v>
      </c>
      <c r="N579" t="s">
        <v>1027</v>
      </c>
      <c r="O579" t="s">
        <v>1026</v>
      </c>
      <c r="P579" t="s">
        <v>1028</v>
      </c>
      <c r="Q579" t="s">
        <v>1172</v>
      </c>
    </row>
    <row r="580" spans="1:17">
      <c r="A580" s="1">
        <f>HYPERLINK("https://lsnyc.legalserver.org/matter/dynamic-profile/view/1864097","18-1864097")</f>
        <v>0</v>
      </c>
      <c r="B580" t="s">
        <v>23</v>
      </c>
      <c r="C580" t="s">
        <v>169</v>
      </c>
      <c r="D580" t="s">
        <v>256</v>
      </c>
      <c r="E580" t="s">
        <v>782</v>
      </c>
      <c r="F580" t="s">
        <v>817</v>
      </c>
      <c r="G580" t="s">
        <v>854</v>
      </c>
      <c r="L580">
        <v>171.5</v>
      </c>
      <c r="M580" t="s">
        <v>1026</v>
      </c>
      <c r="N580" t="s">
        <v>1027</v>
      </c>
      <c r="O580" t="s">
        <v>1026</v>
      </c>
      <c r="P580" t="s">
        <v>1028</v>
      </c>
      <c r="Q580" t="s">
        <v>1254</v>
      </c>
    </row>
    <row r="581" spans="1:17">
      <c r="A581" s="1">
        <f>HYPERLINK("https://lsnyc.legalserver.org/matter/dynamic-profile/view/1863875","18-1863875")</f>
        <v>0</v>
      </c>
      <c r="B581" t="s">
        <v>23</v>
      </c>
      <c r="C581" t="s">
        <v>169</v>
      </c>
      <c r="D581" t="s">
        <v>256</v>
      </c>
      <c r="E581" t="s">
        <v>783</v>
      </c>
      <c r="F581" t="s">
        <v>817</v>
      </c>
      <c r="G581" t="s">
        <v>854</v>
      </c>
      <c r="L581">
        <v>143.99</v>
      </c>
      <c r="M581" t="s">
        <v>1026</v>
      </c>
      <c r="N581" t="s">
        <v>1027</v>
      </c>
      <c r="O581" t="s">
        <v>1026</v>
      </c>
      <c r="P581" t="s">
        <v>1028</v>
      </c>
      <c r="Q581" t="s">
        <v>1255</v>
      </c>
    </row>
    <row r="582" spans="1:17">
      <c r="A582" s="1">
        <f>HYPERLINK("https://lsnyc.legalserver.org/matter/dynamic-profile/view/1868406","18-1868406")</f>
        <v>0</v>
      </c>
      <c r="B582" t="s">
        <v>23</v>
      </c>
      <c r="C582" t="s">
        <v>169</v>
      </c>
      <c r="D582" t="s">
        <v>256</v>
      </c>
      <c r="E582" t="s">
        <v>784</v>
      </c>
      <c r="F582" t="s">
        <v>817</v>
      </c>
      <c r="G582" t="s">
        <v>854</v>
      </c>
      <c r="L582">
        <v>145.81</v>
      </c>
      <c r="M582" t="s">
        <v>1026</v>
      </c>
      <c r="N582" t="s">
        <v>1027</v>
      </c>
      <c r="O582" t="s">
        <v>1026</v>
      </c>
      <c r="P582" t="s">
        <v>1028</v>
      </c>
      <c r="Q582" t="s">
        <v>1256</v>
      </c>
    </row>
    <row r="583" spans="1:17">
      <c r="A583" s="1">
        <f>HYPERLINK("https://lsnyc.legalserver.org/matter/dynamic-profile/view/1863349","18-1863349")</f>
        <v>0</v>
      </c>
      <c r="B583" t="s">
        <v>23</v>
      </c>
      <c r="C583" t="s">
        <v>169</v>
      </c>
      <c r="D583" t="s">
        <v>256</v>
      </c>
      <c r="E583" t="s">
        <v>783</v>
      </c>
      <c r="F583" t="s">
        <v>817</v>
      </c>
      <c r="G583" t="s">
        <v>903</v>
      </c>
      <c r="L583">
        <v>143.99</v>
      </c>
      <c r="M583" t="s">
        <v>1026</v>
      </c>
      <c r="N583" t="s">
        <v>1027</v>
      </c>
      <c r="O583" t="s">
        <v>1026</v>
      </c>
      <c r="P583" t="s">
        <v>1028</v>
      </c>
      <c r="Q583" t="s">
        <v>1257</v>
      </c>
    </row>
    <row r="584" spans="1:17">
      <c r="A584" s="1">
        <f>HYPERLINK("https://lsnyc.legalserver.org/matter/dynamic-profile/view/1896965","19-1896965")</f>
        <v>0</v>
      </c>
      <c r="B584" t="s">
        <v>23</v>
      </c>
      <c r="C584" t="s">
        <v>161</v>
      </c>
      <c r="D584" t="s">
        <v>256</v>
      </c>
      <c r="E584" t="s">
        <v>785</v>
      </c>
      <c r="F584" t="s">
        <v>817</v>
      </c>
      <c r="G584" t="s">
        <v>854</v>
      </c>
      <c r="L584">
        <v>195.03</v>
      </c>
      <c r="M584" t="s">
        <v>1026</v>
      </c>
      <c r="N584" t="s">
        <v>1027</v>
      </c>
      <c r="O584" t="s">
        <v>1026</v>
      </c>
      <c r="P584" t="s">
        <v>1028</v>
      </c>
      <c r="Q584" t="s">
        <v>1130</v>
      </c>
    </row>
    <row r="585" spans="1:17">
      <c r="A585" s="1">
        <f>HYPERLINK("https://lsnyc.legalserver.org/matter/dynamic-profile/view/1893663","19-1893663")</f>
        <v>0</v>
      </c>
      <c r="B585" t="s">
        <v>23</v>
      </c>
      <c r="C585" t="s">
        <v>162</v>
      </c>
      <c r="D585" t="s">
        <v>256</v>
      </c>
      <c r="E585" t="s">
        <v>783</v>
      </c>
      <c r="F585" t="s">
        <v>817</v>
      </c>
      <c r="G585" t="s">
        <v>903</v>
      </c>
      <c r="L585">
        <v>140.15</v>
      </c>
      <c r="M585" t="s">
        <v>1026</v>
      </c>
      <c r="N585" t="s">
        <v>1027</v>
      </c>
      <c r="O585" t="s">
        <v>1026</v>
      </c>
      <c r="P585" t="s">
        <v>1028</v>
      </c>
      <c r="Q585" t="s">
        <v>1118</v>
      </c>
    </row>
    <row r="586" spans="1:17">
      <c r="A586" s="1">
        <f>HYPERLINK("https://lsnyc.legalserver.org/matter/dynamic-profile/view/0828965","17-0828965")</f>
        <v>0</v>
      </c>
      <c r="B586" t="s">
        <v>23</v>
      </c>
      <c r="C586" t="s">
        <v>162</v>
      </c>
      <c r="D586" t="s">
        <v>256</v>
      </c>
      <c r="E586" t="s">
        <v>786</v>
      </c>
      <c r="F586" t="s">
        <v>817</v>
      </c>
      <c r="G586" t="s">
        <v>854</v>
      </c>
      <c r="L586">
        <v>152.2</v>
      </c>
      <c r="M586" t="s">
        <v>1026</v>
      </c>
      <c r="N586" t="s">
        <v>1027</v>
      </c>
      <c r="O586" t="s">
        <v>1026</v>
      </c>
      <c r="P586" t="s">
        <v>1026</v>
      </c>
      <c r="Q586" t="s">
        <v>1258</v>
      </c>
    </row>
    <row r="587" spans="1:17">
      <c r="A587" s="1">
        <f>HYPERLINK("https://lsnyc.legalserver.org/matter/dynamic-profile/view/1865979","18-1865979")</f>
        <v>0</v>
      </c>
      <c r="B587" t="s">
        <v>23</v>
      </c>
      <c r="C587" t="s">
        <v>169</v>
      </c>
      <c r="D587" t="s">
        <v>256</v>
      </c>
      <c r="E587" t="s">
        <v>787</v>
      </c>
      <c r="F587" t="s">
        <v>817</v>
      </c>
      <c r="G587" t="s">
        <v>854</v>
      </c>
      <c r="L587">
        <v>186.45</v>
      </c>
      <c r="M587" t="s">
        <v>1026</v>
      </c>
      <c r="N587" t="s">
        <v>1027</v>
      </c>
      <c r="O587" t="s">
        <v>1026</v>
      </c>
      <c r="P587" t="s">
        <v>1028</v>
      </c>
      <c r="Q587" t="s">
        <v>1259</v>
      </c>
    </row>
    <row r="588" spans="1:17">
      <c r="A588" s="1">
        <f>HYPERLINK("https://lsnyc.legalserver.org/matter/dynamic-profile/view/1871236","18-1871236")</f>
        <v>0</v>
      </c>
      <c r="B588" t="s">
        <v>23</v>
      </c>
      <c r="C588" t="s">
        <v>161</v>
      </c>
      <c r="D588" t="s">
        <v>256</v>
      </c>
      <c r="E588" t="s">
        <v>788</v>
      </c>
      <c r="F588" t="s">
        <v>817</v>
      </c>
      <c r="G588" t="s">
        <v>854</v>
      </c>
      <c r="L588">
        <v>157.96</v>
      </c>
      <c r="M588" t="s">
        <v>1026</v>
      </c>
      <c r="N588" t="s">
        <v>1027</v>
      </c>
      <c r="O588" t="s">
        <v>1026</v>
      </c>
      <c r="P588" t="s">
        <v>1028</v>
      </c>
      <c r="Q588" t="s">
        <v>1230</v>
      </c>
    </row>
    <row r="589" spans="1:17">
      <c r="A589" s="1">
        <f>HYPERLINK("https://lsnyc.legalserver.org/matter/dynamic-profile/view/1871015","18-1871015")</f>
        <v>0</v>
      </c>
      <c r="B589" t="s">
        <v>23</v>
      </c>
      <c r="C589" t="s">
        <v>162</v>
      </c>
      <c r="D589" t="s">
        <v>256</v>
      </c>
      <c r="E589" t="s">
        <v>783</v>
      </c>
      <c r="F589" t="s">
        <v>817</v>
      </c>
      <c r="G589" t="s">
        <v>854</v>
      </c>
      <c r="L589">
        <v>143.99</v>
      </c>
      <c r="M589" t="s">
        <v>1026</v>
      </c>
      <c r="N589" t="s">
        <v>1027</v>
      </c>
      <c r="O589" t="s">
        <v>1026</v>
      </c>
      <c r="P589" t="s">
        <v>1028</v>
      </c>
      <c r="Q589" t="s">
        <v>1260</v>
      </c>
    </row>
    <row r="590" spans="1:17">
      <c r="A590" s="1">
        <f>HYPERLINK("https://lsnyc.legalserver.org/matter/dynamic-profile/view/1859343","18-1859343")</f>
        <v>0</v>
      </c>
      <c r="B590" t="s">
        <v>23</v>
      </c>
      <c r="C590" t="s">
        <v>162</v>
      </c>
      <c r="D590" t="s">
        <v>256</v>
      </c>
      <c r="E590" t="s">
        <v>789</v>
      </c>
      <c r="F590" t="s">
        <v>817</v>
      </c>
      <c r="G590" t="s">
        <v>944</v>
      </c>
      <c r="L590">
        <v>184.38</v>
      </c>
      <c r="M590" t="s">
        <v>1026</v>
      </c>
      <c r="N590" t="s">
        <v>1027</v>
      </c>
      <c r="O590" t="s">
        <v>1026</v>
      </c>
      <c r="P590" t="s">
        <v>1028</v>
      </c>
      <c r="Q590" t="s">
        <v>1261</v>
      </c>
    </row>
    <row r="591" spans="1:17">
      <c r="A591" s="1">
        <f>HYPERLINK("https://lsnyc.legalserver.org/matter/dynamic-profile/view/1896376","19-1896376")</f>
        <v>0</v>
      </c>
      <c r="B591" t="s">
        <v>23</v>
      </c>
      <c r="C591" t="s">
        <v>162</v>
      </c>
      <c r="D591" t="s">
        <v>170</v>
      </c>
      <c r="E591" t="s">
        <v>790</v>
      </c>
      <c r="F591" t="s">
        <v>820</v>
      </c>
      <c r="G591" t="s">
        <v>854</v>
      </c>
      <c r="L591">
        <v>141.45</v>
      </c>
      <c r="M591" t="s">
        <v>1026</v>
      </c>
      <c r="N591" t="s">
        <v>1028</v>
      </c>
      <c r="O591" t="s">
        <v>1026</v>
      </c>
      <c r="P591" t="s">
        <v>1028</v>
      </c>
      <c r="Q591" t="s">
        <v>1175</v>
      </c>
    </row>
    <row r="592" spans="1:17">
      <c r="A592" s="1">
        <f>HYPERLINK("https://lsnyc.legalserver.org/matter/dynamic-profile/view/1894864","19-1894864")</f>
        <v>0</v>
      </c>
      <c r="B592" t="s">
        <v>23</v>
      </c>
      <c r="C592" t="s">
        <v>162</v>
      </c>
      <c r="D592" t="s">
        <v>170</v>
      </c>
      <c r="E592" t="s">
        <v>790</v>
      </c>
      <c r="F592" t="s">
        <v>831</v>
      </c>
      <c r="G592" t="s">
        <v>854</v>
      </c>
      <c r="L592">
        <v>141.45</v>
      </c>
      <c r="M592" t="s">
        <v>1026</v>
      </c>
      <c r="N592" t="s">
        <v>1027</v>
      </c>
      <c r="O592" t="s">
        <v>1026</v>
      </c>
      <c r="P592" t="s">
        <v>1028</v>
      </c>
      <c r="Q592" t="s">
        <v>1175</v>
      </c>
    </row>
    <row r="593" spans="1:17">
      <c r="A593" s="1">
        <f>HYPERLINK("https://lsnyc.legalserver.org/matter/dynamic-profile/view/1884731","18-1884731")</f>
        <v>0</v>
      </c>
      <c r="B593" t="s">
        <v>23</v>
      </c>
      <c r="C593" t="s">
        <v>170</v>
      </c>
      <c r="D593" t="s">
        <v>170</v>
      </c>
      <c r="E593" t="s">
        <v>791</v>
      </c>
      <c r="F593" t="s">
        <v>820</v>
      </c>
      <c r="G593" t="s">
        <v>945</v>
      </c>
      <c r="L593">
        <v>127.41</v>
      </c>
      <c r="M593" t="s">
        <v>1026</v>
      </c>
      <c r="N593" t="s">
        <v>1027</v>
      </c>
      <c r="O593" t="s">
        <v>1026</v>
      </c>
      <c r="P593" t="s">
        <v>1028</v>
      </c>
      <c r="Q593" t="s">
        <v>1262</v>
      </c>
    </row>
    <row r="594" spans="1:17">
      <c r="A594" s="1">
        <f>HYPERLINK("https://lsnyc.legalserver.org/matter/dynamic-profile/view/1861960","18-1861960")</f>
        <v>0</v>
      </c>
      <c r="B594" t="s">
        <v>23</v>
      </c>
      <c r="C594" t="s">
        <v>171</v>
      </c>
      <c r="D594" t="s">
        <v>257</v>
      </c>
      <c r="E594" t="s">
        <v>792</v>
      </c>
      <c r="F594" t="s">
        <v>832</v>
      </c>
      <c r="G594" t="s">
        <v>856</v>
      </c>
      <c r="L594">
        <v>133.86</v>
      </c>
      <c r="M594" t="s">
        <v>1026</v>
      </c>
      <c r="N594" t="s">
        <v>1027</v>
      </c>
      <c r="O594" t="s">
        <v>1026</v>
      </c>
      <c r="P594" t="s">
        <v>1028</v>
      </c>
      <c r="Q594" t="s">
        <v>1263</v>
      </c>
    </row>
    <row r="595" spans="1:17">
      <c r="A595" s="1">
        <f>HYPERLINK("https://lsnyc.legalserver.org/matter/dynamic-profile/view/1840194","17-1840194")</f>
        <v>0</v>
      </c>
      <c r="B595" t="s">
        <v>23</v>
      </c>
      <c r="C595" t="s">
        <v>165</v>
      </c>
      <c r="D595" t="s">
        <v>257</v>
      </c>
      <c r="E595" t="s">
        <v>793</v>
      </c>
      <c r="F595" t="s">
        <v>832</v>
      </c>
      <c r="G595" t="s">
        <v>946</v>
      </c>
      <c r="L595">
        <v>168.35</v>
      </c>
      <c r="M595" t="s">
        <v>1026</v>
      </c>
      <c r="N595" t="s">
        <v>1027</v>
      </c>
      <c r="O595" t="s">
        <v>1026</v>
      </c>
      <c r="P595" t="s">
        <v>1028</v>
      </c>
      <c r="Q595" t="s">
        <v>1264</v>
      </c>
    </row>
    <row r="596" spans="1:17">
      <c r="A596" s="1">
        <f>HYPERLINK("https://lsnyc.legalserver.org/matter/dynamic-profile/view/1894997","19-1894997")</f>
        <v>0</v>
      </c>
      <c r="B596" t="s">
        <v>23</v>
      </c>
      <c r="C596" t="s">
        <v>162</v>
      </c>
      <c r="D596" t="s">
        <v>257</v>
      </c>
      <c r="E596" t="s">
        <v>794</v>
      </c>
      <c r="F596" t="s">
        <v>835</v>
      </c>
      <c r="G596" t="s">
        <v>903</v>
      </c>
      <c r="L596">
        <v>148.6</v>
      </c>
      <c r="M596" t="s">
        <v>1026</v>
      </c>
      <c r="N596" t="s">
        <v>1027</v>
      </c>
      <c r="O596" t="s">
        <v>1026</v>
      </c>
      <c r="P596" t="s">
        <v>1028</v>
      </c>
      <c r="Q596" t="s">
        <v>1060</v>
      </c>
    </row>
    <row r="597" spans="1:17">
      <c r="A597" s="1">
        <f>HYPERLINK("https://lsnyc.legalserver.org/matter/dynamic-profile/view/1897826","19-1897826")</f>
        <v>0</v>
      </c>
      <c r="B597" t="s">
        <v>23</v>
      </c>
      <c r="C597" t="s">
        <v>161</v>
      </c>
      <c r="D597" t="s">
        <v>257</v>
      </c>
      <c r="E597" t="s">
        <v>795</v>
      </c>
      <c r="F597" t="s">
        <v>832</v>
      </c>
      <c r="G597" t="s">
        <v>889</v>
      </c>
      <c r="L597">
        <v>168.25</v>
      </c>
      <c r="M597" t="s">
        <v>1026</v>
      </c>
      <c r="N597" t="s">
        <v>1027</v>
      </c>
      <c r="O597" t="s">
        <v>1026</v>
      </c>
      <c r="P597" t="s">
        <v>1028</v>
      </c>
      <c r="Q597" t="s">
        <v>1029</v>
      </c>
    </row>
    <row r="598" spans="1:17">
      <c r="A598" s="1">
        <f>HYPERLINK("https://lsnyc.legalserver.org/matter/dynamic-profile/view/1885878","18-1885878")</f>
        <v>0</v>
      </c>
      <c r="B598" t="s">
        <v>23</v>
      </c>
      <c r="C598" t="s">
        <v>161</v>
      </c>
      <c r="D598" t="s">
        <v>257</v>
      </c>
      <c r="E598" t="s">
        <v>796</v>
      </c>
      <c r="F598" t="s">
        <v>832</v>
      </c>
      <c r="G598" t="s">
        <v>854</v>
      </c>
      <c r="H598" t="s">
        <v>947</v>
      </c>
      <c r="I598" t="s">
        <v>1019</v>
      </c>
      <c r="L598">
        <v>128.5</v>
      </c>
      <c r="M598" t="s">
        <v>1026</v>
      </c>
      <c r="N598" t="s">
        <v>1027</v>
      </c>
      <c r="O598" t="s">
        <v>1026</v>
      </c>
      <c r="P598" t="s">
        <v>1028</v>
      </c>
      <c r="Q598" t="s">
        <v>1082</v>
      </c>
    </row>
    <row r="599" spans="1:17">
      <c r="A599" s="1">
        <f>HYPERLINK("https://lsnyc.legalserver.org/matter/dynamic-profile/view/1875883","18-1875883")</f>
        <v>0</v>
      </c>
      <c r="B599" t="s">
        <v>23</v>
      </c>
      <c r="C599" t="s">
        <v>161</v>
      </c>
      <c r="D599" t="s">
        <v>257</v>
      </c>
      <c r="E599" t="s">
        <v>797</v>
      </c>
      <c r="F599" t="s">
        <v>832</v>
      </c>
      <c r="G599" t="s">
        <v>856</v>
      </c>
      <c r="H599" t="s">
        <v>948</v>
      </c>
      <c r="I599" t="s">
        <v>1020</v>
      </c>
      <c r="L599">
        <v>131.23</v>
      </c>
      <c r="M599" t="s">
        <v>1026</v>
      </c>
      <c r="N599" t="s">
        <v>1027</v>
      </c>
      <c r="O599" t="s">
        <v>1026</v>
      </c>
      <c r="P599" t="s">
        <v>1028</v>
      </c>
      <c r="Q599" t="s">
        <v>1265</v>
      </c>
    </row>
    <row r="600" spans="1:17">
      <c r="A600" s="1">
        <f>HYPERLINK("https://lsnyc.legalserver.org/matter/dynamic-profile/view/1885430","18-1885430")</f>
        <v>0</v>
      </c>
      <c r="B600" t="s">
        <v>23</v>
      </c>
      <c r="C600" t="s">
        <v>161</v>
      </c>
      <c r="D600" t="s">
        <v>257</v>
      </c>
      <c r="E600" t="s">
        <v>798</v>
      </c>
      <c r="F600" t="s">
        <v>832</v>
      </c>
      <c r="G600" t="s">
        <v>906</v>
      </c>
      <c r="L600">
        <v>190.89</v>
      </c>
      <c r="M600" t="s">
        <v>1026</v>
      </c>
      <c r="N600" t="s">
        <v>1026</v>
      </c>
      <c r="O600" t="s">
        <v>1026</v>
      </c>
      <c r="P600" t="s">
        <v>1028</v>
      </c>
      <c r="Q600" t="s">
        <v>1266</v>
      </c>
    </row>
    <row r="601" spans="1:17">
      <c r="A601" s="1">
        <f>HYPERLINK("https://lsnyc.legalserver.org/matter/dynamic-profile/view/1886187","18-1886187")</f>
        <v>0</v>
      </c>
      <c r="B601" t="s">
        <v>23</v>
      </c>
      <c r="C601" t="s">
        <v>161</v>
      </c>
      <c r="D601" t="s">
        <v>257</v>
      </c>
      <c r="E601" t="s">
        <v>799</v>
      </c>
      <c r="F601" t="s">
        <v>821</v>
      </c>
      <c r="G601" t="s">
        <v>856</v>
      </c>
      <c r="H601" t="s">
        <v>948</v>
      </c>
      <c r="I601" t="s">
        <v>1021</v>
      </c>
      <c r="L601">
        <v>176.94</v>
      </c>
      <c r="M601" t="s">
        <v>1026</v>
      </c>
      <c r="N601" t="s">
        <v>1026</v>
      </c>
      <c r="O601" t="s">
        <v>1026</v>
      </c>
      <c r="P601" t="s">
        <v>1028</v>
      </c>
      <c r="Q601" t="s">
        <v>1112</v>
      </c>
    </row>
    <row r="602" spans="1:17">
      <c r="A602" s="1">
        <f>HYPERLINK("https://lsnyc.legalserver.org/matter/dynamic-profile/view/0824346","17-0824346")</f>
        <v>0</v>
      </c>
      <c r="B602" t="s">
        <v>23</v>
      </c>
      <c r="C602" t="s">
        <v>162</v>
      </c>
      <c r="D602" t="s">
        <v>172</v>
      </c>
      <c r="E602" t="s">
        <v>800</v>
      </c>
      <c r="F602" t="s">
        <v>817</v>
      </c>
      <c r="G602" t="s">
        <v>854</v>
      </c>
      <c r="L602">
        <v>131.31</v>
      </c>
      <c r="M602" t="s">
        <v>1026</v>
      </c>
      <c r="N602" t="s">
        <v>1027</v>
      </c>
      <c r="O602" t="s">
        <v>1026</v>
      </c>
      <c r="P602" t="s">
        <v>1028</v>
      </c>
      <c r="Q602" t="s">
        <v>1267</v>
      </c>
    </row>
    <row r="603" spans="1:17">
      <c r="A603" s="1">
        <f>HYPERLINK("https://lsnyc.legalserver.org/matter/dynamic-profile/view/1895787","19-1895787")</f>
        <v>0</v>
      </c>
      <c r="B603" t="s">
        <v>23</v>
      </c>
      <c r="C603" t="s">
        <v>172</v>
      </c>
      <c r="D603" t="s">
        <v>172</v>
      </c>
      <c r="E603" t="s">
        <v>801</v>
      </c>
      <c r="F603" t="s">
        <v>817</v>
      </c>
      <c r="G603" t="s">
        <v>870</v>
      </c>
      <c r="L603">
        <v>151.96</v>
      </c>
      <c r="M603" t="s">
        <v>1026</v>
      </c>
      <c r="N603" t="s">
        <v>1027</v>
      </c>
      <c r="O603" t="s">
        <v>1026</v>
      </c>
      <c r="P603" t="s">
        <v>1028</v>
      </c>
      <c r="Q603" t="s">
        <v>1113</v>
      </c>
    </row>
    <row r="604" spans="1:17">
      <c r="A604" s="1">
        <f>HYPERLINK("https://lsnyc.legalserver.org/matter/dynamic-profile/view/1878818","18-1878818")</f>
        <v>0</v>
      </c>
      <c r="B604" t="s">
        <v>23</v>
      </c>
      <c r="C604" t="s">
        <v>161</v>
      </c>
      <c r="D604" t="s">
        <v>172</v>
      </c>
      <c r="E604" t="s">
        <v>801</v>
      </c>
      <c r="F604" t="s">
        <v>817</v>
      </c>
      <c r="G604" t="s">
        <v>870</v>
      </c>
      <c r="L604">
        <v>155.75</v>
      </c>
      <c r="M604" t="s">
        <v>1026</v>
      </c>
      <c r="N604" t="s">
        <v>1027</v>
      </c>
      <c r="O604" t="s">
        <v>1026</v>
      </c>
      <c r="P604" t="s">
        <v>1028</v>
      </c>
      <c r="Q604" t="s">
        <v>1268</v>
      </c>
    </row>
    <row r="605" spans="1:17">
      <c r="A605" s="1">
        <f>HYPERLINK("https://lsnyc.legalserver.org/matter/dynamic-profile/view/0819989","16-0819989")</f>
        <v>0</v>
      </c>
      <c r="B605" t="s">
        <v>23</v>
      </c>
      <c r="C605" t="s">
        <v>162</v>
      </c>
      <c r="D605" t="s">
        <v>172</v>
      </c>
      <c r="E605" t="s">
        <v>802</v>
      </c>
      <c r="F605" t="s">
        <v>817</v>
      </c>
      <c r="G605" t="s">
        <v>854</v>
      </c>
      <c r="L605">
        <v>129.84</v>
      </c>
      <c r="M605" t="s">
        <v>1026</v>
      </c>
      <c r="N605" t="s">
        <v>1027</v>
      </c>
      <c r="O605" t="s">
        <v>1026</v>
      </c>
      <c r="P605" t="s">
        <v>1028</v>
      </c>
      <c r="Q605" t="s">
        <v>1269</v>
      </c>
    </row>
    <row r="606" spans="1:17">
      <c r="A606" s="1">
        <f>HYPERLINK("https://lsnyc.legalserver.org/matter/dynamic-profile/view/1903542","19-1903542")</f>
        <v>0</v>
      </c>
      <c r="B606" t="s">
        <v>23</v>
      </c>
      <c r="C606" t="s">
        <v>161</v>
      </c>
      <c r="D606" t="s">
        <v>172</v>
      </c>
      <c r="E606" t="s">
        <v>803</v>
      </c>
      <c r="F606" t="s">
        <v>817</v>
      </c>
      <c r="G606" t="s">
        <v>854</v>
      </c>
      <c r="L606">
        <v>179.78</v>
      </c>
      <c r="M606" t="s">
        <v>1026</v>
      </c>
      <c r="N606" t="s">
        <v>1027</v>
      </c>
      <c r="O606" t="s">
        <v>1026</v>
      </c>
      <c r="P606" t="s">
        <v>1028</v>
      </c>
      <c r="Q606" t="s">
        <v>1046</v>
      </c>
    </row>
    <row r="607" spans="1:17">
      <c r="A607" s="1">
        <f>HYPERLINK("https://lsnyc.legalserver.org/matter/dynamic-profile/view/1851253","17-1851253")</f>
        <v>0</v>
      </c>
      <c r="B607" t="s">
        <v>23</v>
      </c>
      <c r="C607" t="s">
        <v>162</v>
      </c>
      <c r="D607" t="s">
        <v>172</v>
      </c>
      <c r="E607" t="s">
        <v>804</v>
      </c>
      <c r="F607" t="s">
        <v>817</v>
      </c>
      <c r="G607" t="s">
        <v>854</v>
      </c>
      <c r="L607">
        <v>172.41</v>
      </c>
      <c r="M607" t="s">
        <v>1026</v>
      </c>
      <c r="N607" t="s">
        <v>1027</v>
      </c>
      <c r="O607" t="s">
        <v>1026</v>
      </c>
      <c r="P607" t="s">
        <v>1028</v>
      </c>
      <c r="Q607" t="s">
        <v>1236</v>
      </c>
    </row>
    <row r="608" spans="1:17">
      <c r="A608" s="1">
        <f>HYPERLINK("https://lsnyc.legalserver.org/matter/dynamic-profile/view/1891315","19-1891315")</f>
        <v>0</v>
      </c>
      <c r="B608" t="s">
        <v>23</v>
      </c>
      <c r="C608" t="s">
        <v>172</v>
      </c>
      <c r="D608" t="s">
        <v>172</v>
      </c>
      <c r="E608" t="s">
        <v>805</v>
      </c>
      <c r="F608" t="s">
        <v>817</v>
      </c>
      <c r="G608" t="s">
        <v>854</v>
      </c>
      <c r="L608">
        <v>179.02</v>
      </c>
      <c r="M608" t="s">
        <v>1026</v>
      </c>
      <c r="N608" t="s">
        <v>1027</v>
      </c>
      <c r="O608" t="s">
        <v>1026</v>
      </c>
      <c r="P608" t="s">
        <v>1028</v>
      </c>
      <c r="Q608" t="s">
        <v>1147</v>
      </c>
    </row>
    <row r="609" spans="1:18">
      <c r="A609" s="1">
        <f>HYPERLINK("https://lsnyc.legalserver.org/matter/dynamic-profile/view/1850235","17-1850235")</f>
        <v>0</v>
      </c>
      <c r="B609" t="s">
        <v>23</v>
      </c>
      <c r="C609" t="s">
        <v>162</v>
      </c>
      <c r="D609" t="s">
        <v>172</v>
      </c>
      <c r="E609" t="s">
        <v>806</v>
      </c>
      <c r="F609" t="s">
        <v>817</v>
      </c>
      <c r="G609" t="s">
        <v>854</v>
      </c>
      <c r="L609">
        <v>150.91</v>
      </c>
      <c r="M609" t="s">
        <v>1026</v>
      </c>
      <c r="N609" t="s">
        <v>1027</v>
      </c>
      <c r="O609" t="s">
        <v>1026</v>
      </c>
      <c r="P609" t="s">
        <v>1028</v>
      </c>
      <c r="Q609" t="s">
        <v>1270</v>
      </c>
    </row>
    <row r="610" spans="1:18">
      <c r="A610" s="1">
        <f>HYPERLINK("https://lsnyc.legalserver.org/matter/dynamic-profile/view/1903529","19-1903529")</f>
        <v>0</v>
      </c>
      <c r="B610" t="s">
        <v>23</v>
      </c>
      <c r="C610" t="s">
        <v>161</v>
      </c>
      <c r="D610" t="s">
        <v>172</v>
      </c>
      <c r="E610" t="s">
        <v>807</v>
      </c>
      <c r="F610" t="s">
        <v>817</v>
      </c>
      <c r="G610" t="s">
        <v>854</v>
      </c>
      <c r="L610">
        <v>145.72</v>
      </c>
      <c r="M610" t="s">
        <v>1026</v>
      </c>
      <c r="N610" t="s">
        <v>1027</v>
      </c>
      <c r="O610" t="s">
        <v>1026</v>
      </c>
      <c r="P610" t="s">
        <v>1028</v>
      </c>
      <c r="Q610" t="s">
        <v>1046</v>
      </c>
    </row>
    <row r="611" spans="1:18">
      <c r="A611" s="1">
        <f>HYPERLINK("https://lsnyc.legalserver.org/matter/dynamic-profile/view/0826400","17-0826400")</f>
        <v>0</v>
      </c>
      <c r="B611" t="s">
        <v>23</v>
      </c>
      <c r="C611" t="s">
        <v>162</v>
      </c>
      <c r="D611" t="s">
        <v>172</v>
      </c>
      <c r="E611" t="s">
        <v>808</v>
      </c>
      <c r="F611" t="s">
        <v>817</v>
      </c>
      <c r="G611" t="s">
        <v>854</v>
      </c>
      <c r="L611">
        <v>129.29</v>
      </c>
      <c r="M611" t="s">
        <v>1026</v>
      </c>
      <c r="N611" t="s">
        <v>1027</v>
      </c>
      <c r="O611" t="s">
        <v>1026</v>
      </c>
      <c r="P611" t="s">
        <v>1026</v>
      </c>
      <c r="Q611" t="s">
        <v>1271</v>
      </c>
    </row>
    <row r="612" spans="1:18">
      <c r="A612" s="1">
        <f>HYPERLINK("https://lsnyc.legalserver.org/matter/dynamic-profile/view/1891377","19-1891377")</f>
        <v>0</v>
      </c>
      <c r="B612" t="s">
        <v>23</v>
      </c>
      <c r="C612" t="s">
        <v>162</v>
      </c>
      <c r="D612" t="s">
        <v>172</v>
      </c>
      <c r="E612" t="s">
        <v>809</v>
      </c>
      <c r="F612" t="s">
        <v>817</v>
      </c>
      <c r="G612" t="s">
        <v>854</v>
      </c>
      <c r="L612">
        <v>153.76</v>
      </c>
      <c r="M612" t="s">
        <v>1026</v>
      </c>
      <c r="N612" t="s">
        <v>1027</v>
      </c>
      <c r="O612" t="s">
        <v>1026</v>
      </c>
      <c r="P612" t="s">
        <v>1026</v>
      </c>
      <c r="Q612" t="s">
        <v>1229</v>
      </c>
      <c r="R612" t="s">
        <v>1229</v>
      </c>
    </row>
    <row r="613" spans="1:18">
      <c r="A613" s="1">
        <f>HYPERLINK("https://lsnyc.legalserver.org/matter/dynamic-profile/view/1890385","19-1890385")</f>
        <v>0</v>
      </c>
      <c r="B613" t="s">
        <v>23</v>
      </c>
      <c r="C613" t="s">
        <v>161</v>
      </c>
      <c r="D613" t="s">
        <v>172</v>
      </c>
      <c r="E613" t="s">
        <v>810</v>
      </c>
      <c r="F613" t="s">
        <v>817</v>
      </c>
      <c r="G613" t="s">
        <v>854</v>
      </c>
      <c r="L613">
        <v>134.51</v>
      </c>
      <c r="M613" t="s">
        <v>1026</v>
      </c>
      <c r="N613" t="s">
        <v>1027</v>
      </c>
      <c r="O613" t="s">
        <v>1026</v>
      </c>
      <c r="P613" t="s">
        <v>1026</v>
      </c>
      <c r="Q613" t="s">
        <v>1088</v>
      </c>
      <c r="R613" t="s">
        <v>1078</v>
      </c>
    </row>
    <row r="614" spans="1:18">
      <c r="A614" s="1">
        <f>HYPERLINK("https://lsnyc.legalserver.org/matter/dynamic-profile/view/1858241","18-1858241")</f>
        <v>0</v>
      </c>
      <c r="B614" t="s">
        <v>23</v>
      </c>
      <c r="C614" t="s">
        <v>162</v>
      </c>
      <c r="D614" t="s">
        <v>172</v>
      </c>
      <c r="E614" t="s">
        <v>811</v>
      </c>
      <c r="F614" t="s">
        <v>817</v>
      </c>
      <c r="G614" t="s">
        <v>854</v>
      </c>
      <c r="L614">
        <v>129.35</v>
      </c>
      <c r="M614" t="s">
        <v>1026</v>
      </c>
      <c r="N614" t="s">
        <v>1027</v>
      </c>
      <c r="O614" t="s">
        <v>1026</v>
      </c>
      <c r="P614" t="s">
        <v>1028</v>
      </c>
      <c r="Q614" t="s">
        <v>1103</v>
      </c>
    </row>
    <row r="615" spans="1:18">
      <c r="A615" s="1">
        <f>HYPERLINK("https://lsnyc.legalserver.org/matter/dynamic-profile/view/1857465","18-1857465")</f>
        <v>0</v>
      </c>
      <c r="B615" t="s">
        <v>23</v>
      </c>
      <c r="C615" t="s">
        <v>162</v>
      </c>
      <c r="D615" t="s">
        <v>172</v>
      </c>
      <c r="E615" t="s">
        <v>812</v>
      </c>
      <c r="F615" t="s">
        <v>817</v>
      </c>
      <c r="G615" t="s">
        <v>854</v>
      </c>
      <c r="L615">
        <v>129.35</v>
      </c>
      <c r="M615" t="s">
        <v>1026</v>
      </c>
      <c r="N615" t="s">
        <v>1027</v>
      </c>
      <c r="O615" t="s">
        <v>1026</v>
      </c>
      <c r="P615" t="s">
        <v>1028</v>
      </c>
      <c r="Q615" t="s">
        <v>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125 to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2019-07-15T13:59:30Z</dcterms:created>
  <dcterms:modified xsi:type="dcterms:W3CDTF">2019-07-15T13:59:30Z</dcterms:modified>
</cp:coreProperties>
</file>