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liance Data Cleanup 200 Per" sheetId="1" r:id="rId1"/>
  </sheets>
  <calcPr calcId="124519" fullCalcOnLoad="1"/>
</workbook>
</file>

<file path=xl/sharedStrings.xml><?xml version="1.0" encoding="utf-8"?>
<sst xmlns="http://schemas.openxmlformats.org/spreadsheetml/2006/main" count="1928" uniqueCount="534">
  <si>
    <t>Hyperlinked Case #</t>
  </si>
  <si>
    <t>Assigned Branch/CC</t>
  </si>
  <si>
    <t>Intake Staff</t>
  </si>
  <si>
    <t>Primary Advocate</t>
  </si>
  <si>
    <t>Client Name</t>
  </si>
  <si>
    <t>Legal Problem Code</t>
  </si>
  <si>
    <t>Financial Eligibility Override Reason</t>
  </si>
  <si>
    <t>Financial Override Notes (Notes)</t>
  </si>
  <si>
    <t>LSC Eligibility Override Reason</t>
  </si>
  <si>
    <t>Asset Override Reason</t>
  </si>
  <si>
    <t>Client Percentage of Poverty</t>
  </si>
  <si>
    <t>Income Eligible</t>
  </si>
  <si>
    <t>LSC Eligible?</t>
  </si>
  <si>
    <t>Case Asset Eligible</t>
  </si>
  <si>
    <t>CSR: Eligible</t>
  </si>
  <si>
    <t>Date Opened</t>
  </si>
  <si>
    <t>Date Closed</t>
  </si>
  <si>
    <t>BxLS</t>
  </si>
  <si>
    <t>BLS</t>
  </si>
  <si>
    <t>LSU</t>
  </si>
  <si>
    <t>MLS</t>
  </si>
  <si>
    <t>QLS</t>
  </si>
  <si>
    <t>SILS</t>
  </si>
  <si>
    <t>Arboleda, Paula</t>
  </si>
  <si>
    <t>Bateman, Steven</t>
  </si>
  <si>
    <t>Laureano, Luz</t>
  </si>
  <si>
    <t>Prado, Steven</t>
  </si>
  <si>
    <t>Figueroa, Vianca</t>
  </si>
  <si>
    <t>Guzman, Michael</t>
  </si>
  <si>
    <t>Castillo, Angel</t>
  </si>
  <si>
    <t>Guzman Velazquez, Leida</t>
  </si>
  <si>
    <t>Massey, Randi</t>
  </si>
  <si>
    <t>Lebro-Lopez, Wanda</t>
  </si>
  <si>
    <t>Encarnacion-Badru, Bea</t>
  </si>
  <si>
    <t>Nacinovich, Anne</t>
  </si>
  <si>
    <t>Figueroa, Sylvia</t>
  </si>
  <si>
    <t>Khanam, Aysha</t>
  </si>
  <si>
    <t>Wong, Angela</t>
  </si>
  <si>
    <t>Acevedo, Tiffany</t>
  </si>
  <si>
    <t>Villalobos, Tanya</t>
  </si>
  <si>
    <t>Wilson-Wieland, Cherille</t>
  </si>
  <si>
    <t>Lane, Diane</t>
  </si>
  <si>
    <t>Escobar, Sarah</t>
  </si>
  <si>
    <t>Cisneros, Marisol</t>
  </si>
  <si>
    <t>Reid, Jude</t>
  </si>
  <si>
    <t>Castillo, Evette</t>
  </si>
  <si>
    <t>Belhomme, Wilesca</t>
  </si>
  <si>
    <t>Frias De Sosa, Yajaira</t>
  </si>
  <si>
    <t>Eisom, Stanley</t>
  </si>
  <si>
    <t>Gonzalez, Gabriela</t>
  </si>
  <si>
    <t>Hecht-Felella, Laura</t>
  </si>
  <si>
    <t>Lee, Alicia</t>
  </si>
  <si>
    <t>Baldova, Maria</t>
  </si>
  <si>
    <t>St. Louis, Bianca</t>
  </si>
  <si>
    <t>Nachman, Fraidy</t>
  </si>
  <si>
    <t>Namuche, Raquel</t>
  </si>
  <si>
    <t>Ortiz, Andrew</t>
  </si>
  <si>
    <t>Salk, Nicole</t>
  </si>
  <si>
    <t>Deolarte, Stephanie</t>
  </si>
  <si>
    <t>Stone, Gary</t>
  </si>
  <si>
    <t>Lee, Jooyeon</t>
  </si>
  <si>
    <t>Vujica, Visnja</t>
  </si>
  <si>
    <t>Galinsky Klein, Shira</t>
  </si>
  <si>
    <t>Zaman, Razeen</t>
  </si>
  <si>
    <t>Amponsah, Oheneba</t>
  </si>
  <si>
    <t>Morales-Robinson, Ana</t>
  </si>
  <si>
    <t>Kransdorf, William</t>
  </si>
  <si>
    <t>Vogltanz, Amy</t>
  </si>
  <si>
    <t>Vaz, Marie</t>
  </si>
  <si>
    <t>Acosta, Rosa</t>
  </si>
  <si>
    <t>Garcia, Keiannis</t>
  </si>
  <si>
    <t>Goldman, Caitlin</t>
  </si>
  <si>
    <t>Guerra, Yolanda</t>
  </si>
  <si>
    <t>Velasquez, Diana</t>
  </si>
  <si>
    <t>Benitez, Vicenta</t>
  </si>
  <si>
    <t>McDonald, Susan</t>
  </si>
  <si>
    <t>Vega, Rita</t>
  </si>
  <si>
    <t>Vergeli, Evelyn</t>
  </si>
  <si>
    <t>Barreda, Catherine</t>
  </si>
  <si>
    <t>Sambataro, Debra</t>
  </si>
  <si>
    <t>Kim, Jennie</t>
  </si>
  <si>
    <t>Madrid, Andrea</t>
  </si>
  <si>
    <t>Diaz, Christhian</t>
  </si>
  <si>
    <t>Sun, Rachel</t>
  </si>
  <si>
    <t>Woods, Nicole</t>
  </si>
  <si>
    <t>Villanueva, Anthony</t>
  </si>
  <si>
    <t>Martinez, Renee</t>
  </si>
  <si>
    <t>Nadeau-Rifkind, Al</t>
  </si>
  <si>
    <t>Torres, Elizabeth</t>
  </si>
  <si>
    <t>Akbari, Muska</t>
  </si>
  <si>
    <t>Ansari, Saif</t>
  </si>
  <si>
    <t>Chen, Eugene</t>
  </si>
  <si>
    <t>Hernandez, Karen</t>
  </si>
  <si>
    <t>Ketcher, Maxine</t>
  </si>
  <si>
    <t>McDonald, John</t>
  </si>
  <si>
    <t>Price, Adriana</t>
  </si>
  <si>
    <t>Sanchez, Richard</t>
  </si>
  <si>
    <t>Sanchez, Sandra</t>
  </si>
  <si>
    <t>Schafler, Eliza</t>
  </si>
  <si>
    <t>Schorr, Nanette</t>
  </si>
  <si>
    <t>Tongo, Salima</t>
  </si>
  <si>
    <t>Alba, Sarah</t>
  </si>
  <si>
    <t>Armentrout, Lynn</t>
  </si>
  <si>
    <t>Calderon, Milta</t>
  </si>
  <si>
    <t>Carter, Corinthia</t>
  </si>
  <si>
    <t>Castronovo, Julian</t>
  </si>
  <si>
    <t>Chew, Thomas</t>
  </si>
  <si>
    <t>Crisona, Kathryn</t>
  </si>
  <si>
    <t>DeLong, Sarah</t>
  </si>
  <si>
    <t>Dolin, Brett</t>
  </si>
  <si>
    <t>Elmore, Josh</t>
  </si>
  <si>
    <t>Frizell, Catherine</t>
  </si>
  <si>
    <t>Gardner III, George</t>
  </si>
  <si>
    <t>Geha, Nada</t>
  </si>
  <si>
    <t>Ginsberg, Irene</t>
  </si>
  <si>
    <t>Goncharov-Cruickshnk, Natalie</t>
  </si>
  <si>
    <t>Hansen-Eder, Arlene</t>
  </si>
  <si>
    <t>Herman, Terry</t>
  </si>
  <si>
    <t>James, Natalie</t>
  </si>
  <si>
    <t>Johnson, Chantal</t>
  </si>
  <si>
    <t>Katnani, Samar</t>
  </si>
  <si>
    <t>Kramer, Kramer</t>
  </si>
  <si>
    <t>MacRae, John</t>
  </si>
  <si>
    <t>McCormick, James</t>
  </si>
  <si>
    <t>McHugh Mills, Maura</t>
  </si>
  <si>
    <t>Miller, Thomas</t>
  </si>
  <si>
    <t>Patel, Mona</t>
  </si>
  <si>
    <t>Reed, Jessica</t>
  </si>
  <si>
    <t>Rubin, Jenn</t>
  </si>
  <si>
    <t>Samuel, Somalia</t>
  </si>
  <si>
    <t>Twersky, Jonathan</t>
  </si>
  <si>
    <t>Tyler, Johnson</t>
  </si>
  <si>
    <t>Watson, Michael</t>
  </si>
  <si>
    <t>Wilkins, Amanda</t>
  </si>
  <si>
    <t>Wong, Humbert</t>
  </si>
  <si>
    <t>Xie, Vivian</t>
  </si>
  <si>
    <t>Chua, Janice</t>
  </si>
  <si>
    <t>Abbas, Sayeda</t>
  </si>
  <si>
    <t>Abrigo, Jose</t>
  </si>
  <si>
    <t>Deluca, Sally</t>
  </si>
  <si>
    <t>Douglas, Tanya</t>
  </si>
  <si>
    <t>Englard, Rubin</t>
  </si>
  <si>
    <t>Hao, Lindsay</t>
  </si>
  <si>
    <t>Labossiere, Samantha</t>
  </si>
  <si>
    <t>Porcelli, Ronald</t>
  </si>
  <si>
    <t>Reyes, Nicole</t>
  </si>
  <si>
    <t>Sanchez, Dennis</t>
  </si>
  <si>
    <t>Treadwell, Nathan</t>
  </si>
  <si>
    <t>Wilkes, Nicole</t>
  </si>
  <si>
    <t>Arias, Sandra</t>
  </si>
  <si>
    <t>Gamble, Taylor</t>
  </si>
  <si>
    <t>Hammond, Robert</t>
  </si>
  <si>
    <t>Lam, Kevin</t>
  </si>
  <si>
    <t>Mattessich, Sandra</t>
  </si>
  <si>
    <t>Newton, Christopher</t>
  </si>
  <si>
    <t>Eugenio, Rosanna</t>
  </si>
  <si>
    <t>Hong, Connie</t>
  </si>
  <si>
    <t>Puleo Jr, Michael</t>
  </si>
  <si>
    <t>Rave, Helen</t>
  </si>
  <si>
    <t>Teitelbaum, Genna</t>
  </si>
  <si>
    <t>Jordan, Ryann</t>
  </si>
  <si>
    <t>Johnson, Lelar R</t>
  </si>
  <si>
    <t>Lee Katz, Alfreda</t>
  </si>
  <si>
    <t>Weddington, Samantha</t>
  </si>
  <si>
    <t>Davis, Dorothy M.</t>
  </si>
  <si>
    <t>Morris, Verine</t>
  </si>
  <si>
    <t>Simmons, Sheila</t>
  </si>
  <si>
    <t>Rodriguez, Ray</t>
  </si>
  <si>
    <t>Morales, Vladimir</t>
  </si>
  <si>
    <t>Ladson, David</t>
  </si>
  <si>
    <t>Lewis, Tony</t>
  </si>
  <si>
    <t>NOBOA, NATALI C.</t>
  </si>
  <si>
    <t>Jimenez, Selena</t>
  </si>
  <si>
    <t>MOHAMED, CISSE</t>
  </si>
  <si>
    <t>Santiago-Delgado, Carmen</t>
  </si>
  <si>
    <t>Ofori, Samuel</t>
  </si>
  <si>
    <t>Harper, Sharlyn</t>
  </si>
  <si>
    <t>Then, Doralee</t>
  </si>
  <si>
    <t>Davis, Willis</t>
  </si>
  <si>
    <t>Rivera, Michael</t>
  </si>
  <si>
    <t>Adon, Gregory E</t>
  </si>
  <si>
    <t>Lugo-Rivera, Grey</t>
  </si>
  <si>
    <t>Weider, Henny</t>
  </si>
  <si>
    <t>Henriques, Iraida</t>
  </si>
  <si>
    <t>Cruz, Jacqueline</t>
  </si>
  <si>
    <t>Mayer, Carol</t>
  </si>
  <si>
    <t>Washington, Tylen</t>
  </si>
  <si>
    <t>Gibbs, Shayna</t>
  </si>
  <si>
    <t>Pollas, Marie Danielle</t>
  </si>
  <si>
    <t>Plaismond, Mireveline</t>
  </si>
  <si>
    <t>Brown, Tammy</t>
  </si>
  <si>
    <t>Thompson, Vanessa</t>
  </si>
  <si>
    <t>Macias, Cinthia</t>
  </si>
  <si>
    <t>Beckles, Nekia</t>
  </si>
  <si>
    <t>Walker, Pamela</t>
  </si>
  <si>
    <t>Josama, Marie Jessie</t>
  </si>
  <si>
    <t>Bradford, Terence</t>
  </si>
  <si>
    <t>Murdaugh, Janelle</t>
  </si>
  <si>
    <t>Warren Jr., Darren Lamont</t>
  </si>
  <si>
    <t>Ramkisson, Conrad</t>
  </si>
  <si>
    <t>Clarke, Richard</t>
  </si>
  <si>
    <t>Jacobs, Lara</t>
  </si>
  <si>
    <t>Meroe, Tricia</t>
  </si>
  <si>
    <t>Maylor, Monique</t>
  </si>
  <si>
    <t>Knight, Mary</t>
  </si>
  <si>
    <t>Murrary, Deborah</t>
  </si>
  <si>
    <t>Dormeus, Stephanie</t>
  </si>
  <si>
    <t>Jones, Doreen</t>
  </si>
  <si>
    <t>Bazile, Auciantie</t>
  </si>
  <si>
    <t>Sheen, Lester</t>
  </si>
  <si>
    <t>Gomez, Francisco</t>
  </si>
  <si>
    <t>Opoku, Adjei</t>
  </si>
  <si>
    <t>James, Christopher</t>
  </si>
  <si>
    <t>Glenn, Kevin</t>
  </si>
  <si>
    <t>Vazquez, Maria</t>
  </si>
  <si>
    <t>Samaroo, Mable</t>
  </si>
  <si>
    <t>Davis, Monesha</t>
  </si>
  <si>
    <t>Feaster, Denise</t>
  </si>
  <si>
    <t>Williamson, Yvette D</t>
  </si>
  <si>
    <t>Augustin, Justina</t>
  </si>
  <si>
    <t>Harris, Anthony</t>
  </si>
  <si>
    <t>Taveras, Lobely</t>
  </si>
  <si>
    <t>Makinde, Bukola</t>
  </si>
  <si>
    <t>Morales, Abigail</t>
  </si>
  <si>
    <t>Hernandez, Jose</t>
  </si>
  <si>
    <t>Reyes, Melanie</t>
  </si>
  <si>
    <t>Wells, Robert</t>
  </si>
  <si>
    <t>Sherry, David</t>
  </si>
  <si>
    <t>Goodman, Richard</t>
  </si>
  <si>
    <t>Minott, Timothy</t>
  </si>
  <si>
    <t>Floran, Maria</t>
  </si>
  <si>
    <t>Desouza, Alma</t>
  </si>
  <si>
    <t>Jackson, Barbara</t>
  </si>
  <si>
    <t>Berlin, Vera</t>
  </si>
  <si>
    <t>McCallop, Shantel</t>
  </si>
  <si>
    <t>Figaro, Michael</t>
  </si>
  <si>
    <t>Williams, Laasia</t>
  </si>
  <si>
    <t>Shulman, Mateo Lev</t>
  </si>
  <si>
    <t>Hayes, Derek</t>
  </si>
  <si>
    <t>Fenris, Giaura</t>
  </si>
  <si>
    <t>Dubois, Johanna</t>
  </si>
  <si>
    <t>Lyons, Janice H</t>
  </si>
  <si>
    <t>Rowe, Trudy</t>
  </si>
  <si>
    <t>Mullin, Jose A</t>
  </si>
  <si>
    <t>Thomas, Calvin</t>
  </si>
  <si>
    <t>Woodley, Leanne</t>
  </si>
  <si>
    <t>Gilliam, Crystal</t>
  </si>
  <si>
    <t>Newby, Allan</t>
  </si>
  <si>
    <t>Stewart, Denise</t>
  </si>
  <si>
    <t>Dey, Asiatic</t>
  </si>
  <si>
    <t>Majumder, Saimoon</t>
  </si>
  <si>
    <t>Abuqattam, Angelique</t>
  </si>
  <si>
    <t>Joseph, Jean M</t>
  </si>
  <si>
    <t>Bearzi, Jeanette</t>
  </si>
  <si>
    <t>Collazo, Santia</t>
  </si>
  <si>
    <t>MICHAEL Dedewo, Ovuakeor</t>
  </si>
  <si>
    <t>Williams, Beatrice</t>
  </si>
  <si>
    <t>Pilgrim, Jacqueline</t>
  </si>
  <si>
    <t>Jean-Baptiste, Lillian</t>
  </si>
  <si>
    <t>Anderson, Byron</t>
  </si>
  <si>
    <t>Wylye, Ryziel</t>
  </si>
  <si>
    <t>Parris, Keenan</t>
  </si>
  <si>
    <t>Collins, Tara</t>
  </si>
  <si>
    <t>Fortune, Monica</t>
  </si>
  <si>
    <t>Malik, Fahad</t>
  </si>
  <si>
    <t>Avila, Rony</t>
  </si>
  <si>
    <t>Altamirano, Juan</t>
  </si>
  <si>
    <t>English, Sharon</t>
  </si>
  <si>
    <t>Powell, Nyquina</t>
  </si>
  <si>
    <t>Venaglia, Mark</t>
  </si>
  <si>
    <t>Rack, Frank</t>
  </si>
  <si>
    <t>Soto, Miguel</t>
  </si>
  <si>
    <t>Johnson, Joel</t>
  </si>
  <si>
    <t>Connerney, Erica</t>
  </si>
  <si>
    <t>Guzman, Persio Luis</t>
  </si>
  <si>
    <t>Perez, Margarita</t>
  </si>
  <si>
    <t>Lopez, Miriam</t>
  </si>
  <si>
    <t>Rodriguez, Josefina</t>
  </si>
  <si>
    <t>Alvarez, Lizette</t>
  </si>
  <si>
    <t>Martell, Aissa</t>
  </si>
  <si>
    <t>Davis, Edwin</t>
  </si>
  <si>
    <t>Cabrera, Carmen</t>
  </si>
  <si>
    <t>Mendez, Venus</t>
  </si>
  <si>
    <t>cleckley, Cracy</t>
  </si>
  <si>
    <t>Gomez, Cesar</t>
  </si>
  <si>
    <t>Maldonado, Tamika</t>
  </si>
  <si>
    <t>Fernandez, Anna</t>
  </si>
  <si>
    <t>Rubinstein, Michael</t>
  </si>
  <si>
    <t>Kim, Deuk Bok</t>
  </si>
  <si>
    <t>Kugler Rodrigues, Tatiana</t>
  </si>
  <si>
    <t>Ross, Jasmine</t>
  </si>
  <si>
    <t>Zamudio, Carlos Eduardo</t>
  </si>
  <si>
    <t>Zapata Florez, Mario</t>
  </si>
  <si>
    <t>Chegne, Milagros Mercedes</t>
  </si>
  <si>
    <t>Gonzalez Irias, Dennis A</t>
  </si>
  <si>
    <t>Gonzales, Mariela</t>
  </si>
  <si>
    <t>Reid, Helen</t>
  </si>
  <si>
    <t>Barua, Shangita</t>
  </si>
  <si>
    <t>Bahja, Rajmonda</t>
  </si>
  <si>
    <t>Louis, Steve</t>
  </si>
  <si>
    <t>Louis-Charles, Elyshebba</t>
  </si>
  <si>
    <t>Castillo, William</t>
  </si>
  <si>
    <t>Maisonave, Maria</t>
  </si>
  <si>
    <t>Camacho, Kiera</t>
  </si>
  <si>
    <t>Manneh, Towpee</t>
  </si>
  <si>
    <t>Hicks, Shuan</t>
  </si>
  <si>
    <t>Reyes, Jose</t>
  </si>
  <si>
    <t>Annunziato, Carmine</t>
  </si>
  <si>
    <t>Sanchez, Krystina</t>
  </si>
  <si>
    <t>51 Medicaid</t>
  </si>
  <si>
    <t>78 State and Local Income Maintenance</t>
  </si>
  <si>
    <t>71 TANF</t>
  </si>
  <si>
    <t>63 Private Landlord/Tenant</t>
  </si>
  <si>
    <t>37 Domestic Abuse</t>
  </si>
  <si>
    <t>38 Support</t>
  </si>
  <si>
    <t>64 Public Housing</t>
  </si>
  <si>
    <t>82 Mental Health</t>
  </si>
  <si>
    <t>02 Collect/Repo/Def/Garnsh</t>
  </si>
  <si>
    <t>95 Wills and Estates</t>
  </si>
  <si>
    <t>13 Special Education/Learning Disabilities</t>
  </si>
  <si>
    <t>29 Other Employment</t>
  </si>
  <si>
    <t>01 Bankruptcy/Debtor Relief</t>
  </si>
  <si>
    <t>67 Mortgage Foreclosures (Not Predatory Lending/Practices)</t>
  </si>
  <si>
    <t>61 Federally Subsidized Housing</t>
  </si>
  <si>
    <t>66 Housing Discrimination</t>
  </si>
  <si>
    <t>34 Name Change</t>
  </si>
  <si>
    <t>76 Unemployment Compensation</t>
  </si>
  <si>
    <t>16 Student Financial Aid</t>
  </si>
  <si>
    <t>81 Immigration/Naturalization</t>
  </si>
  <si>
    <t>77 Veterans Benefits</t>
  </si>
  <si>
    <t>75 SSI</t>
  </si>
  <si>
    <t>21 Employment Discrimination</t>
  </si>
  <si>
    <t>79 Other Income Maintenence</t>
  </si>
  <si>
    <t>32 Divorce/Sep./Annul.</t>
  </si>
  <si>
    <t>24 Taxes (Not EITC)</t>
  </si>
  <si>
    <t>Fixed debts and obligations</t>
  </si>
  <si>
    <t>Other significant factors that affect the applicant's ability to afford legal assistance  (please specify below)</t>
  </si>
  <si>
    <t>Legal assistance needed to obtain or maintain government benefits for low income families or persons with disabilities</t>
  </si>
  <si>
    <t>Expenses (including dependent care, transportation, clothing, equipment) related to employment, job training or employment-related education</t>
  </si>
  <si>
    <t>Income prospects (such as seasonal variation in income)</t>
  </si>
  <si>
    <t>Unreimbursed medical expenses and premiums</t>
  </si>
  <si>
    <t>Project director approved because of significant medical/nursing home expenses (use ONLY for HH over 200% poverty. PD approval needed.)</t>
  </si>
  <si>
    <t>Client seeking to maintain government benefits for low-income families (use ONLY for HH over 200% poverty. This situation is rare. If you have questions, please ask a supervisor.)</t>
  </si>
  <si>
    <t>client is currently obtaining assistance to prevent eviction. Client has rental obligations and medical expenses.</t>
  </si>
  <si>
    <t>client is currently in arrears. Client has fixed debts and obligations and requires our assistance to maintain housing.</t>
  </si>
  <si>
    <t>Client is a senior. Has fixed debts and obligations and requires legal assistance to prevent eviction.</t>
  </si>
  <si>
    <t>Rent.</t>
  </si>
  <si>
    <t>Rent</t>
  </si>
  <si>
    <t>yearly rental obligation.</t>
  </si>
  <si>
    <t>Client has active 63 with housing unit.</t>
  </si>
  <si>
    <t>Applicant is a veteran and falls under the SSVF grant</t>
  </si>
  <si>
    <t>Client is in housing court, needs legal assistance to prevent eviction, has monthly rental costs.</t>
  </si>
  <si>
    <t>Applicant is a veteran and referred by HELP USA  under the SSVF grant</t>
  </si>
  <si>
    <t>Yearly rental obligation</t>
  </si>
  <si>
    <t>yearly debts and obligations</t>
  </si>
  <si>
    <t>She is elderly and covered by DFTA; advice only in senior center.</t>
  </si>
  <si>
    <t>This client is over 60 years old and is eligible for our services under the DFTA contract.</t>
  </si>
  <si>
    <t>client needed public assistance grant in order to keep her home.</t>
  </si>
  <si>
    <t>Override as per Shelly</t>
  </si>
  <si>
    <t>Rent $825
credit card debt - estimated at $2,000
IRS owes - approximately $4,000</t>
  </si>
  <si>
    <t>fixed debts and obligations</t>
  </si>
  <si>
    <t>Yearly Rental Obligations</t>
  </si>
  <si>
    <t>Monthly Expenses</t>
  </si>
  <si>
    <t>lot Rent $500/ month, over ride as per Shelly</t>
  </si>
  <si>
    <t>renr</t>
  </si>
  <si>
    <t>rent</t>
  </si>
  <si>
    <t>Rent and other expenses</t>
  </si>
  <si>
    <t>HASA Client</t>
  </si>
  <si>
    <t>Disable client from the HIV unit</t>
  </si>
  <si>
    <t>monthly expenses</t>
  </si>
  <si>
    <t>DFTA</t>
  </si>
  <si>
    <t>Fixed debts
- Reverse income override in ineligible case.</t>
  </si>
  <si>
    <t>rent expense</t>
  </si>
  <si>
    <t>incorrectly overridden, should be ineligible</t>
  </si>
  <si>
    <t>incorrectly overridden, should be inegilible</t>
  </si>
  <si>
    <t>Rent: $1323/month</t>
  </si>
  <si>
    <t>rent and other recurring bills</t>
  </si>
  <si>
    <t>pays rent, over ride correction as per Shelly.</t>
  </si>
  <si>
    <t>home expenses</t>
  </si>
  <si>
    <t>rent, transportation, medical expenses</t>
  </si>
  <si>
    <t>rent, medical bills, student loan debt</t>
  </si>
  <si>
    <t>Wavier for APT Facial Recognition.</t>
  </si>
  <si>
    <t>rent and other recurring expenses</t>
  </si>
  <si>
    <t>Rent and other expenses.</t>
  </si>
  <si>
    <t>Rent and other expenes</t>
  </si>
  <si>
    <t>Rent- $875</t>
  </si>
  <si>
    <t>Client pays 870 credit card debt pus 335 per month automobile payments.  Credit card 973 is not covered by Medicare.  Doctor co-pays 150.</t>
  </si>
  <si>
    <t>Rent $968/ month, over ride correction as per Shelly.</t>
  </si>
  <si>
    <t>affordable RS apt, limited income</t>
  </si>
  <si>
    <t>rent, bills - Single Stop</t>
  </si>
  <si>
    <t>Reverse income override in ineligible case.</t>
  </si>
  <si>
    <t>incorrectly overridden, should be eligible</t>
  </si>
  <si>
    <t>Debtor is facing foreclosure</t>
  </si>
  <si>
    <t>just over 200% - will seek income waiver from HRA</t>
  </si>
  <si>
    <t>Medicaid spend down expenses</t>
  </si>
  <si>
    <t>veteran</t>
  </si>
  <si>
    <t>Cannot afford to pay for representation</t>
  </si>
  <si>
    <t>Client has lost her employment income and is seeking legal services to retain her employment.  Her domestic partner is an artist with irregular income sources.</t>
  </si>
  <si>
    <t>Client's wife just started her job and until now he was the sole supporter.  Cannot afford to file for naturalization again with a private attorney.</t>
  </si>
  <si>
    <t>works as home attendant -hours fluctuate</t>
  </si>
  <si>
    <t>Rent: $1027/month</t>
  </si>
  <si>
    <t>client pays electricity,rent, food, metro card, laundry, medicine,</t>
  </si>
  <si>
    <t>Client pays rent.</t>
  </si>
  <si>
    <t>Siblings older with medical costs</t>
  </si>
  <si>
    <t>housing &amp; employment expense</t>
  </si>
  <si>
    <t>Mortgage $ 2400
Water bill $200
car insurance $550
Over ride correction as per Shelly</t>
  </si>
  <si>
    <t>rent + immigration applications &amp; other debts.</t>
  </si>
  <si>
    <t>childcare and rent</t>
  </si>
  <si>
    <t>DV</t>
  </si>
  <si>
    <t>high rent, debt, and school tuition</t>
  </si>
  <si>
    <t>The client has many medical problems that she is heavily indebted with medical expenses and has ongoing medical expenses.</t>
  </si>
  <si>
    <t>The client is now living on her own after abuse by her husband.  She has incurred large expenses to get out of that situation.  She may not be able to follow up on her immigration and divorce without the service support.</t>
  </si>
  <si>
    <t>rent $1300</t>
  </si>
  <si>
    <t>Rent $1,700; owes 2 months of back rent</t>
  </si>
  <si>
    <t>Mother was in an accident and he is currently providing for her and taking care of her bills.</t>
  </si>
  <si>
    <t>Client was recently abandoned by her abusive spouse. She is a cancer survivor and has been told by doctors cancer cells are growing in her liver. Will need funds for medical expenses.</t>
  </si>
  <si>
    <t>has to support his family in home country</t>
  </si>
  <si>
    <t>Client is a victim of domestic violence is experiences instability at home.</t>
  </si>
  <si>
    <t>Gas, electricity, water $950, over ride correction as per Shelly.</t>
  </si>
  <si>
    <t>Client is DV Victim</t>
  </si>
  <si>
    <t>owed 3000 tax debts</t>
  </si>
  <si>
    <t>Medicaid for elderly individual</t>
  </si>
  <si>
    <t>Client has other financial obligations and is unable to afford a private attorney.</t>
  </si>
  <si>
    <t>Client unable to afford private council.</t>
  </si>
  <si>
    <t>Client has other financial obligations and is unable to afford private council.</t>
  </si>
  <si>
    <t>Executive Director Approval</t>
  </si>
  <si>
    <t>Duplicate Case</t>
  </si>
  <si>
    <t>Social Work File – No Legal Assistance</t>
  </si>
  <si>
    <t>2,128.92</t>
  </si>
  <si>
    <t>1,825.46</t>
  </si>
  <si>
    <t>Yes</t>
  </si>
  <si>
    <t>No</t>
  </si>
  <si>
    <t xml:space="preserve"> </t>
  </si>
  <si>
    <t>07/08/2019</t>
  </si>
  <si>
    <t>05/21/2019</t>
  </si>
  <si>
    <t>03/25/2019</t>
  </si>
  <si>
    <t>03/26/2019</t>
  </si>
  <si>
    <t>03/15/2019</t>
  </si>
  <si>
    <t>02/15/2019</t>
  </si>
  <si>
    <t>02/13/2019</t>
  </si>
  <si>
    <t>07/10/2019</t>
  </si>
  <si>
    <t>06/25/2019</t>
  </si>
  <si>
    <t>04/10/2019</t>
  </si>
  <si>
    <t>07/05/2019</t>
  </si>
  <si>
    <t>04/23/2019</t>
  </si>
  <si>
    <t>07/12/2019</t>
  </si>
  <si>
    <t>05/09/2019</t>
  </si>
  <si>
    <t>06/24/2019</t>
  </si>
  <si>
    <t>06/10/2019</t>
  </si>
  <si>
    <t>04/19/2019</t>
  </si>
  <si>
    <t>03/08/2019</t>
  </si>
  <si>
    <t>05/10/2019</t>
  </si>
  <si>
    <t>06/27/2019</t>
  </si>
  <si>
    <t>05/31/2019</t>
  </si>
  <si>
    <t>07/01/2019</t>
  </si>
  <si>
    <t>04/15/2019</t>
  </si>
  <si>
    <t>05/02/2019</t>
  </si>
  <si>
    <t>03/02/2019</t>
  </si>
  <si>
    <t>04/09/2019</t>
  </si>
  <si>
    <t>07/02/2019</t>
  </si>
  <si>
    <t>05/06/2019</t>
  </si>
  <si>
    <t>05/13/2019</t>
  </si>
  <si>
    <t>04/12/2019</t>
  </si>
  <si>
    <t>03/27/2019</t>
  </si>
  <si>
    <t>03/12/2019</t>
  </si>
  <si>
    <t>04/03/2019</t>
  </si>
  <si>
    <t>06/12/2019</t>
  </si>
  <si>
    <t>03/28/2019</t>
  </si>
  <si>
    <t>05/07/2019</t>
  </si>
  <si>
    <t>05/29/2019</t>
  </si>
  <si>
    <t>04/02/2019</t>
  </si>
  <si>
    <t>03/22/2019</t>
  </si>
  <si>
    <t>12/11/2018</t>
  </si>
  <si>
    <t>04/16/2019</t>
  </si>
  <si>
    <t>04/08/2019</t>
  </si>
  <si>
    <t>04/05/2019</t>
  </si>
  <si>
    <t>04/11/2019</t>
  </si>
  <si>
    <t>04/30/2018</t>
  </si>
  <si>
    <t>04/29/2019</t>
  </si>
  <si>
    <t>07/09/2019</t>
  </si>
  <si>
    <t>06/07/2019</t>
  </si>
  <si>
    <t>04/26/2019</t>
  </si>
  <si>
    <t>06/18/2019</t>
  </si>
  <si>
    <t>03/27/2018</t>
  </si>
  <si>
    <t>01/17/2019</t>
  </si>
  <si>
    <t>04/18/2019</t>
  </si>
  <si>
    <t>06/13/2019</t>
  </si>
  <si>
    <t>04/04/2019</t>
  </si>
  <si>
    <t>02/28/2019</t>
  </si>
  <si>
    <t>06/04/2019</t>
  </si>
  <si>
    <t>05/15/2019</t>
  </si>
  <si>
    <t>04/24/2019</t>
  </si>
  <si>
    <t>07/11/2019</t>
  </si>
  <si>
    <t>06/20/2019</t>
  </si>
  <si>
    <t>06/21/2019</t>
  </si>
  <si>
    <t>05/01/2019</t>
  </si>
  <si>
    <t>04/25/2019</t>
  </si>
  <si>
    <t>02/21/2019</t>
  </si>
  <si>
    <t>04/17/2019</t>
  </si>
  <si>
    <t>03/20/2019</t>
  </si>
  <si>
    <t>04/30/2019</t>
  </si>
  <si>
    <t>05/16/2019</t>
  </si>
  <si>
    <t>05/28/2019</t>
  </si>
  <si>
    <t>06/26/2019</t>
  </si>
  <si>
    <t>06/03/2019</t>
  </si>
  <si>
    <t>05/20/2019</t>
  </si>
  <si>
    <t>06/27/2011</t>
  </si>
  <si>
    <t>03/14/2019</t>
  </si>
  <si>
    <t>01/03/2019</t>
  </si>
  <si>
    <t>01/22/2018</t>
  </si>
  <si>
    <t>10/06/2017</t>
  </si>
  <si>
    <t>03/13/2019</t>
  </si>
  <si>
    <t>03/21/2019</t>
  </si>
  <si>
    <t>06/06/2019</t>
  </si>
  <si>
    <t>02/26/2019</t>
  </si>
  <si>
    <t>05/30/2019</t>
  </si>
  <si>
    <t>05/24/2019</t>
  </si>
  <si>
    <t>08/09/2018</t>
  </si>
  <si>
    <t>09/19/2018</t>
  </si>
  <si>
    <t>05/23/2019</t>
  </si>
  <si>
    <t>06/11/2019</t>
  </si>
  <si>
    <t>05/10/2016</t>
  </si>
  <si>
    <t>05/29/2018</t>
  </si>
  <si>
    <t>10/26/2018</t>
  </si>
  <si>
    <t>10/29/2018</t>
  </si>
  <si>
    <t>05/03/2019</t>
  </si>
  <si>
    <t>06/28/2019</t>
  </si>
  <si>
    <t>07/03/2019</t>
  </si>
  <si>
    <t>05/17/2019</t>
  </si>
  <si>
    <t>05/14/2019</t>
  </si>
  <si>
    <t>03/05/2019</t>
  </si>
  <si>
    <t>06/19/2019</t>
  </si>
  <si>
    <t>06/14/2019</t>
  </si>
  <si>
    <t>04/01/2019</t>
  </si>
</sst>
</file>

<file path=xl/styles.xml><?xml version="1.0" encoding="utf-8"?>
<styleSheet xmlns="http://schemas.openxmlformats.org/spreadsheetml/2006/main">
  <fonts count="3">
    <font>
      <sz val="11"/>
      <color theme="1"/>
      <name val="Calibri"/>
      <family val="2"/>
      <scheme val="minor"/>
    </font>
    <font>
      <b/>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158"/>
  <sheetViews>
    <sheetView tabSelected="1" workbookViewId="0"/>
  </sheetViews>
  <sheetFormatPr defaultRowHeight="15"/>
  <cols>
    <col min="1" max="1" width="20.7109375" style="1" customWidth="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s="1">
        <f>HYPERLINK("https://lsnyc.legalserver.org/matter/dynamic-profile/view/1904175","19-1904175")</f>
        <v>0</v>
      </c>
      <c r="B2" t="s">
        <v>17</v>
      </c>
      <c r="C2" t="s">
        <v>23</v>
      </c>
      <c r="D2" t="s">
        <v>89</v>
      </c>
      <c r="E2" t="s">
        <v>160</v>
      </c>
      <c r="F2" t="s">
        <v>309</v>
      </c>
      <c r="G2" t="s">
        <v>335</v>
      </c>
      <c r="H2" t="s">
        <v>343</v>
      </c>
      <c r="K2">
        <v>252.87</v>
      </c>
      <c r="L2" t="s">
        <v>430</v>
      </c>
      <c r="M2" t="s">
        <v>430</v>
      </c>
      <c r="N2" t="s">
        <v>430</v>
      </c>
      <c r="O2" t="s">
        <v>432</v>
      </c>
      <c r="P2" t="s">
        <v>433</v>
      </c>
    </row>
    <row r="3" spans="1:17">
      <c r="A3" s="1">
        <f>HYPERLINK("https://lsnyc.legalserver.org/matter/dynamic-profile/view/1900324","19-1900324")</f>
        <v>0</v>
      </c>
      <c r="B3" t="s">
        <v>17</v>
      </c>
      <c r="C3" t="s">
        <v>23</v>
      </c>
      <c r="D3" t="s">
        <v>89</v>
      </c>
      <c r="E3" t="s">
        <v>161</v>
      </c>
      <c r="F3" t="s">
        <v>310</v>
      </c>
      <c r="G3" t="s">
        <v>335</v>
      </c>
      <c r="H3" t="s">
        <v>344</v>
      </c>
      <c r="K3">
        <v>214.5</v>
      </c>
      <c r="L3" t="s">
        <v>430</v>
      </c>
      <c r="M3" t="s">
        <v>430</v>
      </c>
      <c r="N3" t="s">
        <v>430</v>
      </c>
      <c r="O3" t="s">
        <v>432</v>
      </c>
      <c r="P3" t="s">
        <v>434</v>
      </c>
    </row>
    <row r="4" spans="1:17">
      <c r="A4" s="1">
        <f>HYPERLINK("https://lsnyc.legalserver.org/matter/dynamic-profile/view/1894860","19-1894860")</f>
        <v>0</v>
      </c>
      <c r="B4" t="s">
        <v>17</v>
      </c>
      <c r="C4" t="s">
        <v>23</v>
      </c>
      <c r="D4" t="s">
        <v>89</v>
      </c>
      <c r="E4" t="s">
        <v>162</v>
      </c>
      <c r="F4" t="s">
        <v>311</v>
      </c>
      <c r="G4" t="s">
        <v>335</v>
      </c>
      <c r="H4" t="s">
        <v>345</v>
      </c>
      <c r="K4">
        <v>256.2</v>
      </c>
      <c r="L4" t="s">
        <v>430</v>
      </c>
      <c r="M4" t="s">
        <v>430</v>
      </c>
      <c r="N4" t="s">
        <v>430</v>
      </c>
      <c r="O4" t="s">
        <v>430</v>
      </c>
      <c r="P4" t="s">
        <v>435</v>
      </c>
      <c r="Q4" t="s">
        <v>461</v>
      </c>
    </row>
    <row r="5" spans="1:17">
      <c r="A5" s="1">
        <f>HYPERLINK("https://lsnyc.legalserver.org/matter/dynamic-profile/view/1894901","19-1894901")</f>
        <v>0</v>
      </c>
      <c r="B5" t="s">
        <v>17</v>
      </c>
      <c r="C5" t="s">
        <v>24</v>
      </c>
      <c r="D5" t="s">
        <v>90</v>
      </c>
      <c r="E5" t="s">
        <v>163</v>
      </c>
      <c r="F5" t="s">
        <v>312</v>
      </c>
      <c r="G5" t="s">
        <v>335</v>
      </c>
      <c r="H5" t="s">
        <v>346</v>
      </c>
      <c r="K5">
        <v>307.65</v>
      </c>
      <c r="L5" t="s">
        <v>430</v>
      </c>
      <c r="M5" t="s">
        <v>430</v>
      </c>
      <c r="N5" t="s">
        <v>430</v>
      </c>
      <c r="O5" t="s">
        <v>432</v>
      </c>
      <c r="P5" t="s">
        <v>436</v>
      </c>
    </row>
    <row r="6" spans="1:17">
      <c r="A6" s="1">
        <f>HYPERLINK("https://lsnyc.legalserver.org/matter/dynamic-profile/view/1893936","19-1893936")</f>
        <v>0</v>
      </c>
      <c r="B6" t="s">
        <v>17</v>
      </c>
      <c r="C6" t="s">
        <v>25</v>
      </c>
      <c r="D6" t="s">
        <v>23</v>
      </c>
      <c r="E6" t="s">
        <v>164</v>
      </c>
      <c r="F6" t="s">
        <v>309</v>
      </c>
      <c r="G6" t="s">
        <v>335</v>
      </c>
      <c r="H6" t="s">
        <v>347</v>
      </c>
      <c r="K6">
        <v>213.58</v>
      </c>
      <c r="L6" t="s">
        <v>430</v>
      </c>
      <c r="M6" t="s">
        <v>430</v>
      </c>
      <c r="N6" t="s">
        <v>430</v>
      </c>
      <c r="O6" t="s">
        <v>430</v>
      </c>
      <c r="P6" t="s">
        <v>437</v>
      </c>
      <c r="Q6" t="s">
        <v>435</v>
      </c>
    </row>
    <row r="7" spans="1:17">
      <c r="A7" s="1">
        <f>HYPERLINK("https://lsnyc.legalserver.org/matter/dynamic-profile/view/1890995","19-1890995")</f>
        <v>0</v>
      </c>
      <c r="B7" t="s">
        <v>17</v>
      </c>
      <c r="C7" t="s">
        <v>26</v>
      </c>
      <c r="D7" t="s">
        <v>91</v>
      </c>
      <c r="E7" t="s">
        <v>165</v>
      </c>
      <c r="F7" t="s">
        <v>312</v>
      </c>
      <c r="G7" t="s">
        <v>335</v>
      </c>
      <c r="H7" t="s">
        <v>348</v>
      </c>
      <c r="K7">
        <v>262.29</v>
      </c>
      <c r="L7" t="s">
        <v>430</v>
      </c>
      <c r="M7" t="s">
        <v>430</v>
      </c>
      <c r="N7" t="s">
        <v>430</v>
      </c>
      <c r="O7" t="s">
        <v>432</v>
      </c>
      <c r="P7" t="s">
        <v>438</v>
      </c>
    </row>
    <row r="8" spans="1:17">
      <c r="A8" s="1">
        <f>HYPERLINK("https://lsnyc.legalserver.org/matter/dynamic-profile/view/1890730","19-1890730")</f>
        <v>0</v>
      </c>
      <c r="B8" t="s">
        <v>17</v>
      </c>
      <c r="C8" t="s">
        <v>27</v>
      </c>
      <c r="D8" t="s">
        <v>27</v>
      </c>
      <c r="E8" t="s">
        <v>166</v>
      </c>
      <c r="F8" t="s">
        <v>311</v>
      </c>
      <c r="G8" t="s">
        <v>335</v>
      </c>
      <c r="H8" t="s">
        <v>349</v>
      </c>
      <c r="I8" t="s">
        <v>425</v>
      </c>
      <c r="K8">
        <v>215.26</v>
      </c>
      <c r="L8" t="s">
        <v>431</v>
      </c>
      <c r="M8" t="s">
        <v>430</v>
      </c>
      <c r="N8" t="s">
        <v>430</v>
      </c>
      <c r="O8" t="s">
        <v>430</v>
      </c>
      <c r="P8" t="s">
        <v>439</v>
      </c>
      <c r="Q8" t="s">
        <v>462</v>
      </c>
    </row>
    <row r="9" spans="1:17">
      <c r="A9" s="1">
        <f>HYPERLINK("https://lsnyc.legalserver.org/matter/dynamic-profile/view/1904436","19-1904436")</f>
        <v>0</v>
      </c>
      <c r="B9" t="s">
        <v>17</v>
      </c>
      <c r="C9" t="s">
        <v>28</v>
      </c>
      <c r="D9" t="s">
        <v>28</v>
      </c>
      <c r="E9" t="s">
        <v>167</v>
      </c>
      <c r="F9" t="s">
        <v>313</v>
      </c>
      <c r="G9" t="s">
        <v>336</v>
      </c>
      <c r="H9" t="s">
        <v>350</v>
      </c>
      <c r="K9">
        <v>210.66</v>
      </c>
      <c r="L9" t="s">
        <v>430</v>
      </c>
      <c r="M9" t="s">
        <v>430</v>
      </c>
      <c r="N9" t="s">
        <v>430</v>
      </c>
      <c r="O9" t="s">
        <v>432</v>
      </c>
      <c r="P9" t="s">
        <v>440</v>
      </c>
    </row>
    <row r="10" spans="1:17">
      <c r="A10" s="1">
        <f>HYPERLINK("https://lsnyc.legalserver.org/matter/dynamic-profile/view/1903299","19-1903299")</f>
        <v>0</v>
      </c>
      <c r="B10" t="s">
        <v>17</v>
      </c>
      <c r="C10" t="s">
        <v>29</v>
      </c>
      <c r="D10" t="s">
        <v>92</v>
      </c>
      <c r="E10" t="s">
        <v>168</v>
      </c>
      <c r="F10" t="s">
        <v>311</v>
      </c>
      <c r="G10" t="s">
        <v>335</v>
      </c>
      <c r="H10" t="s">
        <v>351</v>
      </c>
      <c r="K10">
        <v>208.17</v>
      </c>
      <c r="L10" t="s">
        <v>430</v>
      </c>
      <c r="M10" t="s">
        <v>430</v>
      </c>
      <c r="N10" t="s">
        <v>430</v>
      </c>
      <c r="O10" t="s">
        <v>432</v>
      </c>
      <c r="P10" t="s">
        <v>441</v>
      </c>
    </row>
    <row r="11" spans="1:17">
      <c r="A11" s="1">
        <f>HYPERLINK("https://lsnyc.legalserver.org/matter/dynamic-profile/view/1896538","19-1896538")</f>
        <v>0</v>
      </c>
      <c r="B11" t="s">
        <v>17</v>
      </c>
      <c r="C11" t="s">
        <v>28</v>
      </c>
      <c r="D11" t="s">
        <v>93</v>
      </c>
      <c r="E11" t="s">
        <v>169</v>
      </c>
      <c r="F11" t="s">
        <v>314</v>
      </c>
      <c r="G11" t="s">
        <v>336</v>
      </c>
      <c r="H11" t="s">
        <v>352</v>
      </c>
      <c r="K11">
        <v>285.71</v>
      </c>
      <c r="L11" t="s">
        <v>430</v>
      </c>
      <c r="M11" t="s">
        <v>430</v>
      </c>
      <c r="N11" t="s">
        <v>430</v>
      </c>
      <c r="O11" t="s">
        <v>430</v>
      </c>
      <c r="P11" t="s">
        <v>442</v>
      </c>
      <c r="Q11" t="s">
        <v>444</v>
      </c>
    </row>
    <row r="12" spans="1:17">
      <c r="A12" s="1">
        <f>HYPERLINK("https://lsnyc.legalserver.org/matter/dynamic-profile/view/1904107","19-1904107")</f>
        <v>0</v>
      </c>
      <c r="B12" t="s">
        <v>17</v>
      </c>
      <c r="C12" t="s">
        <v>30</v>
      </c>
      <c r="D12" t="s">
        <v>93</v>
      </c>
      <c r="E12" t="s">
        <v>170</v>
      </c>
      <c r="F12" t="s">
        <v>314</v>
      </c>
      <c r="G12" t="s">
        <v>336</v>
      </c>
      <c r="K12">
        <v>370.22</v>
      </c>
      <c r="L12" t="s">
        <v>430</v>
      </c>
      <c r="M12" t="s">
        <v>430</v>
      </c>
      <c r="N12" t="s">
        <v>430</v>
      </c>
      <c r="O12" t="s">
        <v>432</v>
      </c>
      <c r="P12" t="s">
        <v>443</v>
      </c>
    </row>
    <row r="13" spans="1:17">
      <c r="A13" s="1">
        <f>HYPERLINK("https://lsnyc.legalserver.org/matter/dynamic-profile/view/1897731","19-1897731")</f>
        <v>0</v>
      </c>
      <c r="B13" t="s">
        <v>17</v>
      </c>
      <c r="C13" t="s">
        <v>31</v>
      </c>
      <c r="D13" t="s">
        <v>31</v>
      </c>
      <c r="E13" t="s">
        <v>171</v>
      </c>
      <c r="F13" t="s">
        <v>315</v>
      </c>
      <c r="I13" t="s">
        <v>426</v>
      </c>
      <c r="K13">
        <v>206.98</v>
      </c>
      <c r="L13" t="s">
        <v>431</v>
      </c>
      <c r="M13" t="s">
        <v>430</v>
      </c>
      <c r="N13" t="s">
        <v>430</v>
      </c>
      <c r="O13" t="s">
        <v>432</v>
      </c>
      <c r="P13" t="s">
        <v>444</v>
      </c>
    </row>
    <row r="14" spans="1:17">
      <c r="A14" s="1">
        <f>HYPERLINK("https://lsnyc.legalserver.org/matter/dynamic-profile/view/1904667","19-1904667")</f>
        <v>0</v>
      </c>
      <c r="B14" t="s">
        <v>17</v>
      </c>
      <c r="C14" t="s">
        <v>32</v>
      </c>
      <c r="D14" t="s">
        <v>31</v>
      </c>
      <c r="E14" t="s">
        <v>172</v>
      </c>
      <c r="F14" t="s">
        <v>312</v>
      </c>
      <c r="G14" t="s">
        <v>335</v>
      </c>
      <c r="H14" t="s">
        <v>353</v>
      </c>
      <c r="K14">
        <v>249.61</v>
      </c>
      <c r="L14" t="s">
        <v>430</v>
      </c>
      <c r="M14" t="s">
        <v>430</v>
      </c>
      <c r="N14" t="s">
        <v>430</v>
      </c>
      <c r="O14" t="s">
        <v>432</v>
      </c>
      <c r="P14" t="s">
        <v>445</v>
      </c>
    </row>
    <row r="15" spans="1:17">
      <c r="A15" s="1">
        <f>HYPERLINK("https://lsnyc.legalserver.org/matter/dynamic-profile/view/1899342","19-1899342")</f>
        <v>0</v>
      </c>
      <c r="B15" t="s">
        <v>17</v>
      </c>
      <c r="C15" t="s">
        <v>33</v>
      </c>
      <c r="D15" t="s">
        <v>94</v>
      </c>
      <c r="E15" t="s">
        <v>173</v>
      </c>
      <c r="F15" t="s">
        <v>312</v>
      </c>
      <c r="G15" t="s">
        <v>335</v>
      </c>
      <c r="H15" t="s">
        <v>354</v>
      </c>
      <c r="K15">
        <v>267.96</v>
      </c>
      <c r="L15" t="s">
        <v>430</v>
      </c>
      <c r="M15" t="s">
        <v>430</v>
      </c>
      <c r="N15" t="s">
        <v>430</v>
      </c>
      <c r="O15" t="s">
        <v>432</v>
      </c>
      <c r="P15" t="s">
        <v>446</v>
      </c>
    </row>
    <row r="16" spans="1:17">
      <c r="A16" s="1">
        <f>HYPERLINK("https://lsnyc.legalserver.org/matter/dynamic-profile/view/1903116","19-1903116")</f>
        <v>0</v>
      </c>
      <c r="B16" t="s">
        <v>17</v>
      </c>
      <c r="C16" t="s">
        <v>34</v>
      </c>
      <c r="D16" t="s">
        <v>34</v>
      </c>
      <c r="E16" t="s">
        <v>174</v>
      </c>
      <c r="F16" t="s">
        <v>316</v>
      </c>
      <c r="G16" t="s">
        <v>336</v>
      </c>
      <c r="H16" t="s">
        <v>355</v>
      </c>
      <c r="I16" t="s">
        <v>427</v>
      </c>
      <c r="K16">
        <v>393.49</v>
      </c>
      <c r="L16" t="s">
        <v>431</v>
      </c>
      <c r="M16" t="s">
        <v>430</v>
      </c>
      <c r="N16" t="s">
        <v>430</v>
      </c>
      <c r="O16" t="s">
        <v>430</v>
      </c>
      <c r="P16" t="s">
        <v>447</v>
      </c>
      <c r="Q16" t="s">
        <v>447</v>
      </c>
    </row>
    <row r="17" spans="1:17">
      <c r="A17" s="1">
        <f>HYPERLINK("https://lsnyc.legalserver.org/matter/dynamic-profile/view/1902060","19-1902060")</f>
        <v>0</v>
      </c>
      <c r="B17" t="s">
        <v>17</v>
      </c>
      <c r="D17" t="s">
        <v>34</v>
      </c>
      <c r="E17" t="s">
        <v>175</v>
      </c>
      <c r="F17" t="s">
        <v>317</v>
      </c>
      <c r="G17" t="s">
        <v>335</v>
      </c>
      <c r="H17" t="s">
        <v>356</v>
      </c>
      <c r="K17">
        <v>212.89</v>
      </c>
      <c r="L17" t="s">
        <v>430</v>
      </c>
      <c r="M17" t="s">
        <v>430</v>
      </c>
      <c r="N17" t="s">
        <v>430</v>
      </c>
      <c r="O17" t="s">
        <v>432</v>
      </c>
      <c r="P17" t="s">
        <v>448</v>
      </c>
    </row>
    <row r="18" spans="1:17">
      <c r="A18" s="1">
        <f>HYPERLINK("https://lsnyc.legalserver.org/matter/dynamic-profile/view/1897485","19-1897485")</f>
        <v>0</v>
      </c>
      <c r="B18" t="s">
        <v>17</v>
      </c>
      <c r="C18" t="s">
        <v>24</v>
      </c>
      <c r="D18" t="s">
        <v>95</v>
      </c>
      <c r="E18" t="s">
        <v>176</v>
      </c>
      <c r="F18" t="s">
        <v>311</v>
      </c>
      <c r="G18" t="s">
        <v>335</v>
      </c>
      <c r="H18" t="s">
        <v>346</v>
      </c>
      <c r="K18">
        <v>200.7</v>
      </c>
      <c r="L18" t="s">
        <v>430</v>
      </c>
      <c r="M18" t="s">
        <v>430</v>
      </c>
      <c r="N18" t="s">
        <v>430</v>
      </c>
      <c r="O18" t="s">
        <v>432</v>
      </c>
      <c r="P18" t="s">
        <v>449</v>
      </c>
    </row>
    <row r="19" spans="1:17">
      <c r="A19" s="1">
        <f>HYPERLINK("https://lsnyc.legalserver.org/matter/dynamic-profile/view/1893161","19-1893161")</f>
        <v>0</v>
      </c>
      <c r="B19" t="s">
        <v>17</v>
      </c>
      <c r="C19" t="s">
        <v>35</v>
      </c>
      <c r="D19" t="s">
        <v>96</v>
      </c>
      <c r="E19" t="s">
        <v>177</v>
      </c>
      <c r="F19" t="s">
        <v>311</v>
      </c>
      <c r="G19" t="s">
        <v>335</v>
      </c>
      <c r="H19" t="s">
        <v>357</v>
      </c>
      <c r="K19">
        <v>243.8</v>
      </c>
      <c r="L19" t="s">
        <v>430</v>
      </c>
      <c r="M19" t="s">
        <v>430</v>
      </c>
      <c r="N19" t="s">
        <v>430</v>
      </c>
      <c r="O19" t="s">
        <v>430</v>
      </c>
      <c r="P19" t="s">
        <v>450</v>
      </c>
      <c r="Q19" t="s">
        <v>525</v>
      </c>
    </row>
    <row r="20" spans="1:17">
      <c r="A20" s="1">
        <f>HYPERLINK("https://lsnyc.legalserver.org/matter/dynamic-profile/view/1899431","19-1899431")</f>
        <v>0</v>
      </c>
      <c r="B20" t="s">
        <v>17</v>
      </c>
      <c r="C20" t="s">
        <v>36</v>
      </c>
      <c r="D20" t="s">
        <v>97</v>
      </c>
      <c r="E20" t="s">
        <v>178</v>
      </c>
      <c r="F20" t="s">
        <v>318</v>
      </c>
      <c r="G20" t="s">
        <v>335</v>
      </c>
      <c r="H20" t="s">
        <v>358</v>
      </c>
      <c r="I20" t="s">
        <v>425</v>
      </c>
      <c r="K20">
        <v>264.6</v>
      </c>
      <c r="L20" t="s">
        <v>431</v>
      </c>
      <c r="M20" t="s">
        <v>430</v>
      </c>
      <c r="N20" t="s">
        <v>430</v>
      </c>
      <c r="O20" t="s">
        <v>432</v>
      </c>
      <c r="P20" t="s">
        <v>451</v>
      </c>
    </row>
    <row r="21" spans="1:17">
      <c r="A21" s="1">
        <f>HYPERLINK("https://lsnyc.legalserver.org/matter/dynamic-profile/view/1903502","19-1903502")</f>
        <v>0</v>
      </c>
      <c r="B21" t="s">
        <v>17</v>
      </c>
      <c r="C21" t="s">
        <v>37</v>
      </c>
      <c r="D21" t="s">
        <v>98</v>
      </c>
      <c r="E21" t="s">
        <v>179</v>
      </c>
      <c r="F21" t="s">
        <v>312</v>
      </c>
      <c r="G21" t="s">
        <v>335</v>
      </c>
      <c r="H21" t="s">
        <v>359</v>
      </c>
      <c r="K21">
        <v>249.8</v>
      </c>
      <c r="L21" t="s">
        <v>430</v>
      </c>
      <c r="M21" t="s">
        <v>430</v>
      </c>
      <c r="N21" t="s">
        <v>430</v>
      </c>
      <c r="O21" t="s">
        <v>432</v>
      </c>
      <c r="P21" t="s">
        <v>452</v>
      </c>
    </row>
    <row r="22" spans="1:17">
      <c r="A22" s="1">
        <f>HYPERLINK("https://lsnyc.legalserver.org/matter/dynamic-profile/view/1900338","19-1900338")</f>
        <v>0</v>
      </c>
      <c r="B22" t="s">
        <v>17</v>
      </c>
      <c r="C22" t="s">
        <v>38</v>
      </c>
      <c r="D22" t="s">
        <v>99</v>
      </c>
      <c r="E22" t="s">
        <v>180</v>
      </c>
      <c r="F22" t="s">
        <v>319</v>
      </c>
      <c r="G22" t="s">
        <v>335</v>
      </c>
      <c r="H22" t="s">
        <v>360</v>
      </c>
      <c r="K22">
        <v>269.24</v>
      </c>
      <c r="L22" t="s">
        <v>430</v>
      </c>
      <c r="M22" t="s">
        <v>430</v>
      </c>
      <c r="N22" t="s">
        <v>430</v>
      </c>
      <c r="O22" t="s">
        <v>432</v>
      </c>
      <c r="P22" t="s">
        <v>434</v>
      </c>
    </row>
    <row r="23" spans="1:17">
      <c r="A23" s="1">
        <f>HYPERLINK("https://lsnyc.legalserver.org/matter/dynamic-profile/view/1901255","19-1901255")</f>
        <v>0</v>
      </c>
      <c r="B23" t="s">
        <v>17</v>
      </c>
      <c r="C23" t="s">
        <v>33</v>
      </c>
      <c r="D23" t="s">
        <v>100</v>
      </c>
      <c r="E23" t="s">
        <v>181</v>
      </c>
      <c r="F23" t="s">
        <v>312</v>
      </c>
      <c r="G23" t="s">
        <v>335</v>
      </c>
      <c r="H23" t="s">
        <v>361</v>
      </c>
      <c r="K23">
        <v>232.11</v>
      </c>
      <c r="L23" t="s">
        <v>430</v>
      </c>
      <c r="M23" t="s">
        <v>430</v>
      </c>
      <c r="N23" t="s">
        <v>430</v>
      </c>
      <c r="O23" t="s">
        <v>432</v>
      </c>
      <c r="P23" t="s">
        <v>453</v>
      </c>
    </row>
    <row r="24" spans="1:17">
      <c r="A24" s="1">
        <f>HYPERLINK("https://lsnyc.legalserver.org/matter/dynamic-profile/view/1901207","19-1901207")</f>
        <v>0</v>
      </c>
      <c r="B24" t="s">
        <v>18</v>
      </c>
      <c r="C24" t="s">
        <v>39</v>
      </c>
      <c r="D24" t="s">
        <v>101</v>
      </c>
      <c r="E24" t="s">
        <v>182</v>
      </c>
      <c r="F24" t="s">
        <v>312</v>
      </c>
      <c r="G24" t="s">
        <v>335</v>
      </c>
      <c r="H24" t="s">
        <v>335</v>
      </c>
      <c r="K24">
        <v>547.23</v>
      </c>
      <c r="L24" t="s">
        <v>430</v>
      </c>
      <c r="M24" t="s">
        <v>430</v>
      </c>
      <c r="N24" t="s">
        <v>430</v>
      </c>
      <c r="O24" t="s">
        <v>430</v>
      </c>
      <c r="P24" t="s">
        <v>453</v>
      </c>
      <c r="Q24" t="s">
        <v>526</v>
      </c>
    </row>
    <row r="25" spans="1:17">
      <c r="A25" s="1">
        <f>HYPERLINK("https://lsnyc.legalserver.org/matter/dynamic-profile/view/1903723","19-1903723")</f>
        <v>0</v>
      </c>
      <c r="B25" t="s">
        <v>18</v>
      </c>
      <c r="C25" t="s">
        <v>40</v>
      </c>
      <c r="D25" t="s">
        <v>102</v>
      </c>
      <c r="E25" t="s">
        <v>183</v>
      </c>
      <c r="F25" t="s">
        <v>312</v>
      </c>
      <c r="G25" t="s">
        <v>335</v>
      </c>
      <c r="H25" t="s">
        <v>347</v>
      </c>
      <c r="K25">
        <v>366.65</v>
      </c>
      <c r="L25" t="s">
        <v>430</v>
      </c>
      <c r="M25" t="s">
        <v>430</v>
      </c>
      <c r="N25" t="s">
        <v>430</v>
      </c>
      <c r="O25" t="s">
        <v>430</v>
      </c>
      <c r="P25" t="s">
        <v>454</v>
      </c>
      <c r="Q25" t="s">
        <v>527</v>
      </c>
    </row>
    <row r="26" spans="1:17">
      <c r="A26" s="1">
        <f>HYPERLINK("https://lsnyc.legalserver.org/matter/dynamic-profile/view/1896884","19-1896884")</f>
        <v>0</v>
      </c>
      <c r="B26" t="s">
        <v>18</v>
      </c>
      <c r="C26" t="s">
        <v>40</v>
      </c>
      <c r="D26" t="s">
        <v>102</v>
      </c>
      <c r="E26" t="s">
        <v>184</v>
      </c>
      <c r="F26" t="s">
        <v>312</v>
      </c>
      <c r="G26" t="s">
        <v>335</v>
      </c>
      <c r="H26" t="s">
        <v>362</v>
      </c>
      <c r="K26">
        <v>210.97</v>
      </c>
      <c r="L26" t="s">
        <v>430</v>
      </c>
      <c r="M26" t="s">
        <v>430</v>
      </c>
      <c r="N26" t="s">
        <v>430</v>
      </c>
      <c r="O26" t="s">
        <v>430</v>
      </c>
      <c r="P26" t="s">
        <v>455</v>
      </c>
      <c r="Q26" t="s">
        <v>447</v>
      </c>
    </row>
    <row r="27" spans="1:17">
      <c r="A27" s="1">
        <f>HYPERLINK("https://lsnyc.legalserver.org/matter/dynamic-profile/view/1898659","19-1898659")</f>
        <v>0</v>
      </c>
      <c r="B27" t="s">
        <v>18</v>
      </c>
      <c r="C27" t="s">
        <v>36</v>
      </c>
      <c r="D27" t="s">
        <v>103</v>
      </c>
      <c r="E27" t="s">
        <v>185</v>
      </c>
      <c r="F27" t="s">
        <v>320</v>
      </c>
      <c r="G27" t="s">
        <v>335</v>
      </c>
      <c r="H27" t="s">
        <v>363</v>
      </c>
      <c r="I27" t="s">
        <v>425</v>
      </c>
      <c r="K27">
        <v>241.86</v>
      </c>
      <c r="L27" t="s">
        <v>431</v>
      </c>
      <c r="M27" t="s">
        <v>430</v>
      </c>
      <c r="N27" t="s">
        <v>430</v>
      </c>
      <c r="O27" t="s">
        <v>430</v>
      </c>
      <c r="P27" t="s">
        <v>456</v>
      </c>
      <c r="Q27" t="s">
        <v>502</v>
      </c>
    </row>
    <row r="28" spans="1:17">
      <c r="A28" s="1">
        <f>HYPERLINK("https://lsnyc.legalserver.org/matter/dynamic-profile/view/1892477","19-1892477")</f>
        <v>0</v>
      </c>
      <c r="B28" t="s">
        <v>18</v>
      </c>
      <c r="C28" t="s">
        <v>41</v>
      </c>
      <c r="D28" t="s">
        <v>104</v>
      </c>
      <c r="E28" t="s">
        <v>186</v>
      </c>
      <c r="F28" t="s">
        <v>312</v>
      </c>
      <c r="G28" t="s">
        <v>335</v>
      </c>
      <c r="H28" t="s">
        <v>364</v>
      </c>
      <c r="K28">
        <v>270.62</v>
      </c>
      <c r="L28" t="s">
        <v>430</v>
      </c>
      <c r="M28" t="s">
        <v>430</v>
      </c>
      <c r="N28" t="s">
        <v>430</v>
      </c>
      <c r="O28" t="s">
        <v>432</v>
      </c>
      <c r="P28" t="s">
        <v>457</v>
      </c>
    </row>
    <row r="29" spans="1:17">
      <c r="A29" s="1">
        <f>HYPERLINK("https://lsnyc.legalserver.org/matter/dynamic-profile/view/1896333","19-1896333")</f>
        <v>0</v>
      </c>
      <c r="B29" t="s">
        <v>18</v>
      </c>
      <c r="C29" t="s">
        <v>42</v>
      </c>
      <c r="D29" t="s">
        <v>104</v>
      </c>
      <c r="E29" t="s">
        <v>187</v>
      </c>
      <c r="F29" t="s">
        <v>312</v>
      </c>
      <c r="G29" t="s">
        <v>335</v>
      </c>
      <c r="H29" t="s">
        <v>365</v>
      </c>
      <c r="K29" t="s">
        <v>428</v>
      </c>
      <c r="L29" t="s">
        <v>430</v>
      </c>
      <c r="M29" t="s">
        <v>430</v>
      </c>
      <c r="N29" t="s">
        <v>430</v>
      </c>
      <c r="O29" t="s">
        <v>430</v>
      </c>
      <c r="P29" t="s">
        <v>458</v>
      </c>
      <c r="Q29" t="s">
        <v>528</v>
      </c>
    </row>
    <row r="30" spans="1:17">
      <c r="A30" s="1">
        <f>HYPERLINK("https://lsnyc.legalserver.org/matter/dynamic-profile/view/1903864","19-1903864")</f>
        <v>0</v>
      </c>
      <c r="B30" t="s">
        <v>18</v>
      </c>
      <c r="C30" t="s">
        <v>40</v>
      </c>
      <c r="D30" t="s">
        <v>105</v>
      </c>
      <c r="E30" t="s">
        <v>188</v>
      </c>
      <c r="F30" t="s">
        <v>312</v>
      </c>
      <c r="G30" t="s">
        <v>335</v>
      </c>
      <c r="H30" t="s">
        <v>347</v>
      </c>
      <c r="K30">
        <v>261.04</v>
      </c>
      <c r="L30" t="s">
        <v>430</v>
      </c>
      <c r="M30" t="s">
        <v>430</v>
      </c>
      <c r="N30" t="s">
        <v>430</v>
      </c>
      <c r="O30" t="s">
        <v>432</v>
      </c>
      <c r="P30" t="s">
        <v>459</v>
      </c>
    </row>
    <row r="31" spans="1:17">
      <c r="A31" s="1">
        <f>HYPERLINK("https://lsnyc.legalserver.org/matter/dynamic-profile/view/1899015","19-1899015")</f>
        <v>0</v>
      </c>
      <c r="B31" t="s">
        <v>18</v>
      </c>
      <c r="C31" t="s">
        <v>40</v>
      </c>
      <c r="D31" t="s">
        <v>105</v>
      </c>
      <c r="E31" t="s">
        <v>189</v>
      </c>
      <c r="F31" t="s">
        <v>312</v>
      </c>
      <c r="G31" t="s">
        <v>335</v>
      </c>
      <c r="H31" t="s">
        <v>362</v>
      </c>
      <c r="K31">
        <v>281.5</v>
      </c>
      <c r="L31" t="s">
        <v>430</v>
      </c>
      <c r="M31" t="s">
        <v>430</v>
      </c>
      <c r="N31" t="s">
        <v>430</v>
      </c>
      <c r="O31" t="s">
        <v>432</v>
      </c>
      <c r="P31" t="s">
        <v>460</v>
      </c>
    </row>
    <row r="32" spans="1:17">
      <c r="A32" s="1">
        <f>HYPERLINK("https://lsnyc.legalserver.org/matter/dynamic-profile/view/1903926","19-1903926")</f>
        <v>0</v>
      </c>
      <c r="B32" t="s">
        <v>18</v>
      </c>
      <c r="C32" t="s">
        <v>43</v>
      </c>
      <c r="D32" t="s">
        <v>106</v>
      </c>
      <c r="E32" t="s">
        <v>190</v>
      </c>
      <c r="F32" t="s">
        <v>321</v>
      </c>
      <c r="G32" t="s">
        <v>335</v>
      </c>
      <c r="H32" t="s">
        <v>366</v>
      </c>
      <c r="K32">
        <v>229.11</v>
      </c>
      <c r="L32" t="s">
        <v>430</v>
      </c>
      <c r="M32" t="s">
        <v>430</v>
      </c>
      <c r="N32" t="s">
        <v>430</v>
      </c>
      <c r="O32" t="s">
        <v>432</v>
      </c>
      <c r="P32" t="s">
        <v>459</v>
      </c>
    </row>
    <row r="33" spans="1:17">
      <c r="A33" s="1">
        <f>HYPERLINK("https://lsnyc.legalserver.org/matter/dynamic-profile/view/1903935","19-1903935")</f>
        <v>0</v>
      </c>
      <c r="B33" t="s">
        <v>18</v>
      </c>
      <c r="C33" t="s">
        <v>43</v>
      </c>
      <c r="D33" t="s">
        <v>106</v>
      </c>
      <c r="E33" t="s">
        <v>190</v>
      </c>
      <c r="F33" t="s">
        <v>322</v>
      </c>
      <c r="G33" t="s">
        <v>335</v>
      </c>
      <c r="H33" t="s">
        <v>366</v>
      </c>
      <c r="K33">
        <v>229.11</v>
      </c>
      <c r="L33" t="s">
        <v>430</v>
      </c>
      <c r="M33" t="s">
        <v>430</v>
      </c>
      <c r="N33" t="s">
        <v>430</v>
      </c>
      <c r="O33" t="s">
        <v>432</v>
      </c>
      <c r="P33" t="s">
        <v>459</v>
      </c>
    </row>
    <row r="34" spans="1:17">
      <c r="A34" s="1">
        <f>HYPERLINK("https://lsnyc.legalserver.org/matter/dynamic-profile/view/1899657","19-1899657")</f>
        <v>0</v>
      </c>
      <c r="B34" t="s">
        <v>18</v>
      </c>
      <c r="C34" t="s">
        <v>43</v>
      </c>
      <c r="D34" t="s">
        <v>107</v>
      </c>
      <c r="E34" t="s">
        <v>191</v>
      </c>
      <c r="F34" t="s">
        <v>312</v>
      </c>
      <c r="K34">
        <v>260.2</v>
      </c>
      <c r="L34" t="s">
        <v>431</v>
      </c>
      <c r="M34" t="s">
        <v>430</v>
      </c>
      <c r="N34" t="s">
        <v>430</v>
      </c>
      <c r="O34" t="s">
        <v>432</v>
      </c>
      <c r="P34" t="s">
        <v>461</v>
      </c>
    </row>
    <row r="35" spans="1:17">
      <c r="A35" s="1">
        <f>HYPERLINK("https://lsnyc.legalserver.org/matter/dynamic-profile/view/1896514","19-1896514")</f>
        <v>0</v>
      </c>
      <c r="B35" t="s">
        <v>18</v>
      </c>
      <c r="C35" t="s">
        <v>43</v>
      </c>
      <c r="D35" t="s">
        <v>108</v>
      </c>
      <c r="E35" t="s">
        <v>192</v>
      </c>
      <c r="F35" t="s">
        <v>312</v>
      </c>
      <c r="G35" t="s">
        <v>335</v>
      </c>
      <c r="H35" t="s">
        <v>366</v>
      </c>
      <c r="K35">
        <v>213.59</v>
      </c>
      <c r="L35" t="s">
        <v>430</v>
      </c>
      <c r="M35" t="s">
        <v>430</v>
      </c>
      <c r="N35" t="s">
        <v>430</v>
      </c>
      <c r="O35" t="s">
        <v>432</v>
      </c>
      <c r="P35" t="s">
        <v>442</v>
      </c>
    </row>
    <row r="36" spans="1:17">
      <c r="A36" s="1">
        <f>HYPERLINK("https://lsnyc.legalserver.org/matter/dynamic-profile/view/1896828","19-1896828")</f>
        <v>0</v>
      </c>
      <c r="B36" t="s">
        <v>18</v>
      </c>
      <c r="C36" t="s">
        <v>40</v>
      </c>
      <c r="D36" t="s">
        <v>58</v>
      </c>
      <c r="E36" t="s">
        <v>193</v>
      </c>
      <c r="F36" t="s">
        <v>312</v>
      </c>
      <c r="G36" t="s">
        <v>335</v>
      </c>
      <c r="H36" t="s">
        <v>362</v>
      </c>
      <c r="K36">
        <v>291.43</v>
      </c>
      <c r="L36" t="s">
        <v>430</v>
      </c>
      <c r="M36" t="s">
        <v>430</v>
      </c>
      <c r="N36" t="s">
        <v>430</v>
      </c>
      <c r="O36" t="s">
        <v>430</v>
      </c>
      <c r="P36" t="s">
        <v>462</v>
      </c>
      <c r="Q36" t="s">
        <v>529</v>
      </c>
    </row>
    <row r="37" spans="1:17">
      <c r="A37" s="1">
        <f>HYPERLINK("https://lsnyc.legalserver.org/matter/dynamic-profile/view/1896477","19-1896477")</f>
        <v>0</v>
      </c>
      <c r="B37" t="s">
        <v>18</v>
      </c>
      <c r="C37" t="s">
        <v>40</v>
      </c>
      <c r="D37" t="s">
        <v>109</v>
      </c>
      <c r="E37" t="s">
        <v>194</v>
      </c>
      <c r="F37" t="s">
        <v>312</v>
      </c>
      <c r="G37" t="s">
        <v>335</v>
      </c>
      <c r="H37" t="s">
        <v>362</v>
      </c>
      <c r="K37">
        <v>200.16</v>
      </c>
      <c r="L37" t="s">
        <v>430</v>
      </c>
      <c r="M37" t="s">
        <v>430</v>
      </c>
      <c r="N37" t="s">
        <v>430</v>
      </c>
      <c r="O37" t="s">
        <v>430</v>
      </c>
      <c r="P37" t="s">
        <v>442</v>
      </c>
      <c r="Q37" t="s">
        <v>440</v>
      </c>
    </row>
    <row r="38" spans="1:17">
      <c r="A38" s="1">
        <f>HYPERLINK("https://lsnyc.legalserver.org/matter/dynamic-profile/view/1895086","19-1895086")</f>
        <v>0</v>
      </c>
      <c r="B38" t="s">
        <v>18</v>
      </c>
      <c r="C38" t="s">
        <v>40</v>
      </c>
      <c r="D38" t="s">
        <v>109</v>
      </c>
      <c r="E38" t="s">
        <v>195</v>
      </c>
      <c r="F38" t="s">
        <v>312</v>
      </c>
      <c r="G38" t="s">
        <v>335</v>
      </c>
      <c r="H38" t="s">
        <v>362</v>
      </c>
      <c r="K38">
        <v>235.36</v>
      </c>
      <c r="L38" t="s">
        <v>430</v>
      </c>
      <c r="M38" t="s">
        <v>430</v>
      </c>
      <c r="N38" t="s">
        <v>430</v>
      </c>
      <c r="O38" t="s">
        <v>432</v>
      </c>
      <c r="P38" t="s">
        <v>463</v>
      </c>
    </row>
    <row r="39" spans="1:17">
      <c r="A39" s="1">
        <f>HYPERLINK("https://lsnyc.legalserver.org/matter/dynamic-profile/view/1893522","19-1893522")</f>
        <v>0</v>
      </c>
      <c r="B39" t="s">
        <v>18</v>
      </c>
      <c r="C39" t="s">
        <v>42</v>
      </c>
      <c r="D39" t="s">
        <v>48</v>
      </c>
      <c r="E39" t="s">
        <v>196</v>
      </c>
      <c r="F39" t="s">
        <v>311</v>
      </c>
      <c r="G39" t="s">
        <v>335</v>
      </c>
      <c r="H39" t="s">
        <v>365</v>
      </c>
      <c r="K39">
        <v>289.77</v>
      </c>
      <c r="L39" t="s">
        <v>430</v>
      </c>
      <c r="M39" t="s">
        <v>430</v>
      </c>
      <c r="N39" t="s">
        <v>430</v>
      </c>
      <c r="O39" t="s">
        <v>430</v>
      </c>
      <c r="P39" t="s">
        <v>464</v>
      </c>
      <c r="Q39" t="s">
        <v>448</v>
      </c>
    </row>
    <row r="40" spans="1:17">
      <c r="A40" s="1">
        <f>HYPERLINK("https://lsnyc.legalserver.org/matter/dynamic-profile/view/1895857","19-1895857")</f>
        <v>0</v>
      </c>
      <c r="B40" t="s">
        <v>18</v>
      </c>
      <c r="C40" t="s">
        <v>42</v>
      </c>
      <c r="D40" t="s">
        <v>48</v>
      </c>
      <c r="E40" t="s">
        <v>186</v>
      </c>
      <c r="F40" t="s">
        <v>311</v>
      </c>
      <c r="G40" t="s">
        <v>335</v>
      </c>
      <c r="H40" t="s">
        <v>365</v>
      </c>
      <c r="K40">
        <v>270.62</v>
      </c>
      <c r="L40" t="s">
        <v>430</v>
      </c>
      <c r="M40" t="s">
        <v>430</v>
      </c>
      <c r="N40" t="s">
        <v>430</v>
      </c>
      <c r="O40" t="s">
        <v>432</v>
      </c>
      <c r="P40" t="s">
        <v>465</v>
      </c>
    </row>
    <row r="41" spans="1:17">
      <c r="A41" s="1">
        <f>HYPERLINK("https://lsnyc.legalserver.org/matter/dynamic-profile/view/1902133","19-1902133")</f>
        <v>0</v>
      </c>
      <c r="B41" t="s">
        <v>18</v>
      </c>
      <c r="C41" t="s">
        <v>42</v>
      </c>
      <c r="D41" t="s">
        <v>48</v>
      </c>
      <c r="E41" t="s">
        <v>197</v>
      </c>
      <c r="F41" t="s">
        <v>311</v>
      </c>
      <c r="G41" t="s">
        <v>335</v>
      </c>
      <c r="H41" t="s">
        <v>365</v>
      </c>
      <c r="K41">
        <v>253.6</v>
      </c>
      <c r="L41" t="s">
        <v>430</v>
      </c>
      <c r="M41" t="s">
        <v>430</v>
      </c>
      <c r="N41" t="s">
        <v>430</v>
      </c>
      <c r="O41" t="s">
        <v>432</v>
      </c>
      <c r="P41" t="s">
        <v>466</v>
      </c>
    </row>
    <row r="42" spans="1:17">
      <c r="A42" s="1">
        <f>HYPERLINK("https://lsnyc.legalserver.org/matter/dynamic-profile/view/1895193","19-1895193")</f>
        <v>0</v>
      </c>
      <c r="B42" t="s">
        <v>18</v>
      </c>
      <c r="C42" t="s">
        <v>44</v>
      </c>
      <c r="D42" t="s">
        <v>110</v>
      </c>
      <c r="E42" t="s">
        <v>198</v>
      </c>
      <c r="F42" t="s">
        <v>312</v>
      </c>
      <c r="G42" t="s">
        <v>337</v>
      </c>
      <c r="H42" t="s">
        <v>367</v>
      </c>
      <c r="K42">
        <v>207.53</v>
      </c>
      <c r="L42" t="s">
        <v>430</v>
      </c>
      <c r="M42" t="s">
        <v>430</v>
      </c>
      <c r="N42" t="s">
        <v>430</v>
      </c>
      <c r="O42" t="s">
        <v>431</v>
      </c>
      <c r="P42" t="s">
        <v>467</v>
      </c>
      <c r="Q42" t="s">
        <v>475</v>
      </c>
    </row>
    <row r="43" spans="1:17">
      <c r="A43" s="1">
        <f>HYPERLINK("https://lsnyc.legalserver.org/matter/dynamic-profile/view/1899620","19-1899620")</f>
        <v>0</v>
      </c>
      <c r="B43" t="s">
        <v>18</v>
      </c>
      <c r="C43" t="s">
        <v>45</v>
      </c>
      <c r="D43" t="s">
        <v>110</v>
      </c>
      <c r="E43" t="s">
        <v>199</v>
      </c>
      <c r="F43" t="s">
        <v>311</v>
      </c>
      <c r="G43" t="s">
        <v>338</v>
      </c>
      <c r="H43" t="s">
        <v>368</v>
      </c>
      <c r="K43">
        <v>249.8</v>
      </c>
      <c r="L43" t="s">
        <v>430</v>
      </c>
      <c r="M43" t="s">
        <v>430</v>
      </c>
      <c r="N43" t="s">
        <v>430</v>
      </c>
      <c r="O43" t="s">
        <v>432</v>
      </c>
      <c r="P43" t="s">
        <v>468</v>
      </c>
    </row>
    <row r="44" spans="1:17">
      <c r="A44" s="1">
        <f>HYPERLINK("https://lsnyc.legalserver.org/matter/dynamic-profile/view/1901582","19-1901582")</f>
        <v>0</v>
      </c>
      <c r="B44" t="s">
        <v>18</v>
      </c>
      <c r="C44" t="s">
        <v>39</v>
      </c>
      <c r="D44" t="s">
        <v>110</v>
      </c>
      <c r="E44" t="s">
        <v>200</v>
      </c>
      <c r="F44" t="s">
        <v>312</v>
      </c>
      <c r="G44" t="s">
        <v>335</v>
      </c>
      <c r="H44" t="s">
        <v>335</v>
      </c>
      <c r="K44">
        <v>253.16</v>
      </c>
      <c r="L44" t="s">
        <v>430</v>
      </c>
      <c r="M44" t="s">
        <v>430</v>
      </c>
      <c r="N44" t="s">
        <v>430</v>
      </c>
      <c r="O44" t="s">
        <v>432</v>
      </c>
      <c r="P44" t="s">
        <v>469</v>
      </c>
    </row>
    <row r="45" spans="1:17">
      <c r="A45" s="1">
        <f>HYPERLINK("https://lsnyc.legalserver.org/matter/dynamic-profile/view/1895658","19-1895658")</f>
        <v>0</v>
      </c>
      <c r="B45" t="s">
        <v>18</v>
      </c>
      <c r="C45" t="s">
        <v>46</v>
      </c>
      <c r="D45" t="s">
        <v>111</v>
      </c>
      <c r="E45" t="s">
        <v>201</v>
      </c>
      <c r="F45" t="s">
        <v>312</v>
      </c>
      <c r="G45" t="s">
        <v>335</v>
      </c>
      <c r="H45" t="s">
        <v>347</v>
      </c>
      <c r="K45">
        <v>200.16</v>
      </c>
      <c r="L45" t="s">
        <v>430</v>
      </c>
      <c r="M45" t="s">
        <v>430</v>
      </c>
      <c r="N45" t="s">
        <v>430</v>
      </c>
      <c r="O45" t="s">
        <v>432</v>
      </c>
      <c r="P45" t="s">
        <v>470</v>
      </c>
    </row>
    <row r="46" spans="1:17">
      <c r="A46" s="1">
        <f>HYPERLINK("https://lsnyc.legalserver.org/matter/dynamic-profile/view/1894638","19-1894638")</f>
        <v>0</v>
      </c>
      <c r="B46" t="s">
        <v>18</v>
      </c>
      <c r="C46" t="s">
        <v>46</v>
      </c>
      <c r="D46" t="s">
        <v>111</v>
      </c>
      <c r="E46" t="s">
        <v>201</v>
      </c>
      <c r="F46" t="s">
        <v>312</v>
      </c>
      <c r="G46" t="s">
        <v>335</v>
      </c>
      <c r="H46" t="s">
        <v>347</v>
      </c>
      <c r="K46">
        <v>200.16</v>
      </c>
      <c r="L46" t="s">
        <v>430</v>
      </c>
      <c r="M46" t="s">
        <v>430</v>
      </c>
      <c r="N46" t="s">
        <v>430</v>
      </c>
      <c r="O46" t="s">
        <v>432</v>
      </c>
      <c r="P46" t="s">
        <v>471</v>
      </c>
    </row>
    <row r="47" spans="1:17">
      <c r="A47" s="1">
        <f>HYPERLINK("https://lsnyc.legalserver.org/matter/dynamic-profile/view/1894656","19-1894656")</f>
        <v>0</v>
      </c>
      <c r="B47" t="s">
        <v>18</v>
      </c>
      <c r="C47" t="s">
        <v>46</v>
      </c>
      <c r="D47" t="s">
        <v>111</v>
      </c>
      <c r="E47" t="s">
        <v>201</v>
      </c>
      <c r="F47" t="s">
        <v>312</v>
      </c>
      <c r="G47" t="s">
        <v>335</v>
      </c>
      <c r="H47" t="s">
        <v>347</v>
      </c>
      <c r="K47">
        <v>200.16</v>
      </c>
      <c r="L47" t="s">
        <v>430</v>
      </c>
      <c r="M47" t="s">
        <v>430</v>
      </c>
      <c r="N47" t="s">
        <v>430</v>
      </c>
      <c r="O47" t="s">
        <v>432</v>
      </c>
      <c r="P47" t="s">
        <v>471</v>
      </c>
    </row>
    <row r="48" spans="1:17">
      <c r="A48" s="1">
        <f>HYPERLINK("https://lsnyc.legalserver.org/matter/dynamic-profile/view/1899412","19-1899412")</f>
        <v>0</v>
      </c>
      <c r="B48" t="s">
        <v>18</v>
      </c>
      <c r="C48" t="s">
        <v>47</v>
      </c>
      <c r="D48" t="s">
        <v>112</v>
      </c>
      <c r="E48" t="s">
        <v>202</v>
      </c>
      <c r="F48" t="s">
        <v>312</v>
      </c>
      <c r="G48" t="s">
        <v>335</v>
      </c>
      <c r="H48" t="s">
        <v>369</v>
      </c>
      <c r="K48">
        <v>224.72</v>
      </c>
      <c r="L48" t="s">
        <v>430</v>
      </c>
      <c r="M48" t="s">
        <v>430</v>
      </c>
      <c r="N48" t="s">
        <v>430</v>
      </c>
      <c r="O48" t="s">
        <v>432</v>
      </c>
      <c r="P48" t="s">
        <v>451</v>
      </c>
    </row>
    <row r="49" spans="1:17">
      <c r="A49" s="1">
        <f>HYPERLINK("https://lsnyc.legalserver.org/matter/dynamic-profile/view/1884970","18-1884970")</f>
        <v>0</v>
      </c>
      <c r="B49" t="s">
        <v>18</v>
      </c>
      <c r="C49" t="s">
        <v>48</v>
      </c>
      <c r="D49" t="s">
        <v>112</v>
      </c>
      <c r="E49" t="s">
        <v>203</v>
      </c>
      <c r="F49" t="s">
        <v>312</v>
      </c>
      <c r="G49" t="s">
        <v>335</v>
      </c>
      <c r="H49" t="s">
        <v>347</v>
      </c>
      <c r="K49">
        <v>205.2</v>
      </c>
      <c r="L49" t="s">
        <v>430</v>
      </c>
      <c r="M49" t="s">
        <v>430</v>
      </c>
      <c r="N49" t="s">
        <v>430</v>
      </c>
      <c r="O49" t="s">
        <v>432</v>
      </c>
      <c r="P49" t="s">
        <v>472</v>
      </c>
    </row>
    <row r="50" spans="1:17">
      <c r="A50" s="1">
        <f>HYPERLINK("https://lsnyc.legalserver.org/matter/dynamic-profile/view/1903276","19-1903276")</f>
        <v>0</v>
      </c>
      <c r="B50" t="s">
        <v>18</v>
      </c>
      <c r="C50" t="s">
        <v>40</v>
      </c>
      <c r="D50" t="s">
        <v>112</v>
      </c>
      <c r="E50" t="s">
        <v>204</v>
      </c>
      <c r="F50" t="s">
        <v>312</v>
      </c>
      <c r="G50" t="s">
        <v>335</v>
      </c>
      <c r="H50" t="s">
        <v>347</v>
      </c>
      <c r="K50">
        <v>211.37</v>
      </c>
      <c r="L50" t="s">
        <v>430</v>
      </c>
      <c r="M50" t="s">
        <v>430</v>
      </c>
      <c r="N50" t="s">
        <v>430</v>
      </c>
      <c r="O50" t="s">
        <v>432</v>
      </c>
      <c r="P50" t="s">
        <v>441</v>
      </c>
    </row>
    <row r="51" spans="1:17">
      <c r="A51" s="1">
        <f>HYPERLINK("https://lsnyc.legalserver.org/matter/dynamic-profile/view/1896981","19-1896981")</f>
        <v>0</v>
      </c>
      <c r="B51" t="s">
        <v>18</v>
      </c>
      <c r="C51" t="s">
        <v>40</v>
      </c>
      <c r="D51" t="s">
        <v>113</v>
      </c>
      <c r="E51" t="s">
        <v>205</v>
      </c>
      <c r="F51" t="s">
        <v>312</v>
      </c>
      <c r="G51" t="s">
        <v>335</v>
      </c>
      <c r="H51" t="s">
        <v>362</v>
      </c>
      <c r="K51">
        <v>302.54</v>
      </c>
      <c r="L51" t="s">
        <v>430</v>
      </c>
      <c r="M51" t="s">
        <v>430</v>
      </c>
      <c r="N51" t="s">
        <v>430</v>
      </c>
      <c r="O51" t="s">
        <v>432</v>
      </c>
      <c r="P51" t="s">
        <v>473</v>
      </c>
    </row>
    <row r="52" spans="1:17">
      <c r="A52" s="1">
        <f>HYPERLINK("https://lsnyc.legalserver.org/matter/dynamic-profile/view/1896947","19-1896947")</f>
        <v>0</v>
      </c>
      <c r="B52" t="s">
        <v>18</v>
      </c>
      <c r="C52" t="s">
        <v>40</v>
      </c>
      <c r="D52" t="s">
        <v>113</v>
      </c>
      <c r="E52" t="s">
        <v>206</v>
      </c>
      <c r="F52" t="s">
        <v>312</v>
      </c>
      <c r="G52" t="s">
        <v>335</v>
      </c>
      <c r="H52" t="s">
        <v>362</v>
      </c>
      <c r="K52">
        <v>374.7</v>
      </c>
      <c r="L52" t="s">
        <v>430</v>
      </c>
      <c r="M52" t="s">
        <v>430</v>
      </c>
      <c r="N52" t="s">
        <v>430</v>
      </c>
      <c r="O52" t="s">
        <v>432</v>
      </c>
      <c r="P52" t="s">
        <v>455</v>
      </c>
    </row>
    <row r="53" spans="1:17">
      <c r="A53" s="1">
        <f>HYPERLINK("https://lsnyc.legalserver.org/matter/dynamic-profile/view/1896207","19-1896207")</f>
        <v>0</v>
      </c>
      <c r="B53" t="s">
        <v>18</v>
      </c>
      <c r="C53" t="s">
        <v>40</v>
      </c>
      <c r="D53" t="s">
        <v>114</v>
      </c>
      <c r="E53" t="s">
        <v>207</v>
      </c>
      <c r="F53" t="s">
        <v>312</v>
      </c>
      <c r="G53" t="s">
        <v>335</v>
      </c>
      <c r="H53" t="s">
        <v>362</v>
      </c>
      <c r="K53">
        <v>249.8</v>
      </c>
      <c r="L53" t="s">
        <v>430</v>
      </c>
      <c r="M53" t="s">
        <v>430</v>
      </c>
      <c r="N53" t="s">
        <v>430</v>
      </c>
      <c r="O53" t="s">
        <v>432</v>
      </c>
      <c r="P53" t="s">
        <v>474</v>
      </c>
    </row>
    <row r="54" spans="1:17">
      <c r="A54" s="1">
        <f>HYPERLINK("https://lsnyc.legalserver.org/matter/dynamic-profile/view/1896102","19-1896102")</f>
        <v>0</v>
      </c>
      <c r="B54" t="s">
        <v>18</v>
      </c>
      <c r="C54" t="s">
        <v>40</v>
      </c>
      <c r="D54" t="s">
        <v>114</v>
      </c>
      <c r="E54" t="s">
        <v>208</v>
      </c>
      <c r="F54" t="s">
        <v>312</v>
      </c>
      <c r="G54" t="s">
        <v>335</v>
      </c>
      <c r="H54" t="s">
        <v>362</v>
      </c>
      <c r="K54">
        <v>208.17</v>
      </c>
      <c r="L54" t="s">
        <v>430</v>
      </c>
      <c r="M54" t="s">
        <v>430</v>
      </c>
      <c r="N54" t="s">
        <v>430</v>
      </c>
      <c r="O54" t="s">
        <v>432</v>
      </c>
      <c r="P54" t="s">
        <v>475</v>
      </c>
    </row>
    <row r="55" spans="1:17">
      <c r="A55" s="1">
        <f>HYPERLINK("https://lsnyc.legalserver.org/matter/dynamic-profile/view/1896646","19-1896646")</f>
        <v>0</v>
      </c>
      <c r="B55" t="s">
        <v>18</v>
      </c>
      <c r="C55" t="s">
        <v>43</v>
      </c>
      <c r="D55" t="s">
        <v>115</v>
      </c>
      <c r="E55" t="s">
        <v>209</v>
      </c>
      <c r="F55" t="s">
        <v>312</v>
      </c>
      <c r="G55" t="s">
        <v>335</v>
      </c>
      <c r="H55" t="s">
        <v>366</v>
      </c>
      <c r="K55">
        <v>512.41</v>
      </c>
      <c r="L55" t="s">
        <v>430</v>
      </c>
      <c r="M55" t="s">
        <v>430</v>
      </c>
      <c r="N55" t="s">
        <v>430</v>
      </c>
      <c r="O55" t="s">
        <v>432</v>
      </c>
      <c r="P55" t="s">
        <v>476</v>
      </c>
    </row>
    <row r="56" spans="1:17">
      <c r="A56" s="1">
        <f>HYPERLINK("https://lsnyc.legalserver.org/matter/dynamic-profile/view/1896269","19-1896269")</f>
        <v>0</v>
      </c>
      <c r="B56" t="s">
        <v>18</v>
      </c>
      <c r="C56" t="s">
        <v>49</v>
      </c>
      <c r="D56" t="s">
        <v>49</v>
      </c>
      <c r="E56" t="s">
        <v>210</v>
      </c>
      <c r="F56" t="s">
        <v>312</v>
      </c>
      <c r="G56" t="s">
        <v>335</v>
      </c>
      <c r="H56" t="s">
        <v>370</v>
      </c>
      <c r="K56">
        <v>378.79</v>
      </c>
      <c r="L56" t="s">
        <v>430</v>
      </c>
      <c r="M56" t="s">
        <v>430</v>
      </c>
      <c r="N56" t="s">
        <v>430</v>
      </c>
      <c r="O56" t="s">
        <v>430</v>
      </c>
      <c r="P56" t="s">
        <v>474</v>
      </c>
      <c r="Q56" t="s">
        <v>491</v>
      </c>
    </row>
    <row r="57" spans="1:17">
      <c r="A57" s="1">
        <f>HYPERLINK("https://lsnyc.legalserver.org/matter/dynamic-profile/view/1893502","19-1893502")</f>
        <v>0</v>
      </c>
      <c r="B57" t="s">
        <v>18</v>
      </c>
      <c r="C57" t="s">
        <v>42</v>
      </c>
      <c r="D57" t="s">
        <v>116</v>
      </c>
      <c r="E57" t="s">
        <v>211</v>
      </c>
      <c r="F57" t="s">
        <v>311</v>
      </c>
      <c r="G57" t="s">
        <v>335</v>
      </c>
      <c r="H57" t="s">
        <v>365</v>
      </c>
      <c r="K57">
        <v>210.97</v>
      </c>
      <c r="L57" t="s">
        <v>430</v>
      </c>
      <c r="M57" t="s">
        <v>430</v>
      </c>
      <c r="N57" t="s">
        <v>430</v>
      </c>
      <c r="O57" t="s">
        <v>430</v>
      </c>
      <c r="P57" t="s">
        <v>464</v>
      </c>
      <c r="Q57" t="s">
        <v>458</v>
      </c>
    </row>
    <row r="58" spans="1:17">
      <c r="A58" s="1">
        <f>HYPERLINK("https://lsnyc.legalserver.org/matter/dynamic-profile/view/1865969","18-1865969")</f>
        <v>0</v>
      </c>
      <c r="B58" t="s">
        <v>18</v>
      </c>
      <c r="C58" t="s">
        <v>50</v>
      </c>
      <c r="D58" t="s">
        <v>50</v>
      </c>
      <c r="E58" t="s">
        <v>212</v>
      </c>
      <c r="F58" t="s">
        <v>312</v>
      </c>
      <c r="G58" t="s">
        <v>335</v>
      </c>
      <c r="H58" t="s">
        <v>371</v>
      </c>
      <c r="K58">
        <v>212.64</v>
      </c>
      <c r="L58" t="s">
        <v>430</v>
      </c>
      <c r="M58" t="s">
        <v>430</v>
      </c>
      <c r="N58" t="s">
        <v>430</v>
      </c>
      <c r="O58" t="s">
        <v>431</v>
      </c>
      <c r="P58" t="s">
        <v>477</v>
      </c>
      <c r="Q58" t="s">
        <v>463</v>
      </c>
    </row>
    <row r="59" spans="1:17">
      <c r="A59" s="1">
        <f>HYPERLINK("https://lsnyc.legalserver.org/matter/dynamic-profile/view/1898288","19-1898288")</f>
        <v>0</v>
      </c>
      <c r="B59" t="s">
        <v>18</v>
      </c>
      <c r="C59" t="s">
        <v>50</v>
      </c>
      <c r="D59" t="s">
        <v>50</v>
      </c>
      <c r="E59" t="s">
        <v>213</v>
      </c>
      <c r="F59" t="s">
        <v>312</v>
      </c>
      <c r="G59" t="s">
        <v>335</v>
      </c>
      <c r="H59" t="s">
        <v>335</v>
      </c>
      <c r="K59">
        <v>224.72</v>
      </c>
      <c r="L59" t="s">
        <v>430</v>
      </c>
      <c r="M59" t="s">
        <v>430</v>
      </c>
      <c r="N59" t="s">
        <v>430</v>
      </c>
      <c r="O59" t="s">
        <v>430</v>
      </c>
      <c r="P59" t="s">
        <v>478</v>
      </c>
      <c r="Q59" t="s">
        <v>515</v>
      </c>
    </row>
    <row r="60" spans="1:17">
      <c r="A60" s="1">
        <f>HYPERLINK("https://lsnyc.legalserver.org/matter/dynamic-profile/view/1904280","19-1904280")</f>
        <v>0</v>
      </c>
      <c r="B60" t="s">
        <v>18</v>
      </c>
      <c r="C60" t="s">
        <v>42</v>
      </c>
      <c r="D60" t="s">
        <v>117</v>
      </c>
      <c r="E60" t="s">
        <v>214</v>
      </c>
      <c r="F60" t="s">
        <v>312</v>
      </c>
      <c r="G60" t="s">
        <v>335</v>
      </c>
      <c r="H60" t="s">
        <v>365</v>
      </c>
      <c r="K60">
        <v>228.5</v>
      </c>
      <c r="L60" t="s">
        <v>430</v>
      </c>
      <c r="M60" t="s">
        <v>430</v>
      </c>
      <c r="N60" t="s">
        <v>430</v>
      </c>
      <c r="O60" t="s">
        <v>432</v>
      </c>
      <c r="P60" t="s">
        <v>479</v>
      </c>
    </row>
    <row r="61" spans="1:17">
      <c r="A61" s="1">
        <f>HYPERLINK("https://lsnyc.legalserver.org/matter/dynamic-profile/view/1901875","19-1901875")</f>
        <v>0</v>
      </c>
      <c r="B61" t="s">
        <v>18</v>
      </c>
      <c r="C61" t="s">
        <v>41</v>
      </c>
      <c r="D61" t="s">
        <v>118</v>
      </c>
      <c r="E61" t="s">
        <v>215</v>
      </c>
      <c r="F61" t="s">
        <v>312</v>
      </c>
      <c r="G61" t="s">
        <v>335</v>
      </c>
      <c r="H61" t="s">
        <v>372</v>
      </c>
      <c r="K61">
        <v>217.72</v>
      </c>
      <c r="L61" t="s">
        <v>430</v>
      </c>
      <c r="M61" t="s">
        <v>430</v>
      </c>
      <c r="N61" t="s">
        <v>430</v>
      </c>
      <c r="O61" t="s">
        <v>432</v>
      </c>
      <c r="P61" t="s">
        <v>480</v>
      </c>
    </row>
    <row r="62" spans="1:17">
      <c r="A62" s="1">
        <f>HYPERLINK("https://lsnyc.legalserver.org/matter/dynamic-profile/view/1897901","19-1897901")</f>
        <v>0</v>
      </c>
      <c r="B62" t="s">
        <v>18</v>
      </c>
      <c r="C62" t="s">
        <v>40</v>
      </c>
      <c r="D62" t="s">
        <v>119</v>
      </c>
      <c r="E62" t="s">
        <v>216</v>
      </c>
      <c r="F62" t="s">
        <v>312</v>
      </c>
      <c r="G62" t="s">
        <v>335</v>
      </c>
      <c r="H62" t="s">
        <v>362</v>
      </c>
      <c r="K62">
        <v>304.74</v>
      </c>
      <c r="L62" t="s">
        <v>430</v>
      </c>
      <c r="M62" t="s">
        <v>430</v>
      </c>
      <c r="N62" t="s">
        <v>430</v>
      </c>
      <c r="O62" t="s">
        <v>432</v>
      </c>
      <c r="P62" t="s">
        <v>481</v>
      </c>
    </row>
    <row r="63" spans="1:17">
      <c r="A63" s="1">
        <f>HYPERLINK("https://lsnyc.legalserver.org/matter/dynamic-profile/view/1902598","19-1902598")</f>
        <v>0</v>
      </c>
      <c r="B63" t="s">
        <v>18</v>
      </c>
      <c r="C63" t="s">
        <v>40</v>
      </c>
      <c r="D63" t="s">
        <v>119</v>
      </c>
      <c r="E63" t="s">
        <v>217</v>
      </c>
      <c r="F63" t="s">
        <v>311</v>
      </c>
      <c r="G63" t="s">
        <v>335</v>
      </c>
      <c r="H63" t="s">
        <v>347</v>
      </c>
      <c r="K63">
        <v>215.45</v>
      </c>
      <c r="L63" t="s">
        <v>430</v>
      </c>
      <c r="M63" t="s">
        <v>430</v>
      </c>
      <c r="N63" t="s">
        <v>430</v>
      </c>
      <c r="O63" t="s">
        <v>432</v>
      </c>
      <c r="P63" t="s">
        <v>482</v>
      </c>
    </row>
    <row r="64" spans="1:17">
      <c r="A64" s="1">
        <f>HYPERLINK("https://lsnyc.legalserver.org/matter/dynamic-profile/view/1847009","17-1847009")</f>
        <v>0</v>
      </c>
      <c r="B64" t="s">
        <v>18</v>
      </c>
      <c r="C64" t="s">
        <v>51</v>
      </c>
      <c r="D64" t="s">
        <v>120</v>
      </c>
      <c r="E64" t="s">
        <v>218</v>
      </c>
      <c r="F64" t="s">
        <v>312</v>
      </c>
      <c r="G64" t="s">
        <v>335</v>
      </c>
      <c r="H64" t="s">
        <v>373</v>
      </c>
      <c r="I64" t="s">
        <v>425</v>
      </c>
      <c r="K64">
        <v>315.09</v>
      </c>
      <c r="L64" t="s">
        <v>431</v>
      </c>
      <c r="M64" t="s">
        <v>430</v>
      </c>
      <c r="N64" t="s">
        <v>430</v>
      </c>
      <c r="O64" t="s">
        <v>432</v>
      </c>
      <c r="P64" t="s">
        <v>483</v>
      </c>
    </row>
    <row r="65" spans="1:17">
      <c r="A65" s="1">
        <f>HYPERLINK("https://lsnyc.legalserver.org/matter/dynamic-profile/view/1898783","19-1898783")</f>
        <v>0</v>
      </c>
      <c r="B65" t="s">
        <v>18</v>
      </c>
      <c r="C65" t="s">
        <v>42</v>
      </c>
      <c r="D65" t="s">
        <v>121</v>
      </c>
      <c r="E65" t="s">
        <v>219</v>
      </c>
      <c r="F65" t="s">
        <v>312</v>
      </c>
      <c r="G65" t="s">
        <v>335</v>
      </c>
      <c r="H65" t="s">
        <v>365</v>
      </c>
      <c r="K65">
        <v>249.8</v>
      </c>
      <c r="L65" t="s">
        <v>430</v>
      </c>
      <c r="M65" t="s">
        <v>430</v>
      </c>
      <c r="N65" t="s">
        <v>430</v>
      </c>
      <c r="O65" t="s">
        <v>431</v>
      </c>
      <c r="P65" t="s">
        <v>456</v>
      </c>
      <c r="Q65" t="s">
        <v>479</v>
      </c>
    </row>
    <row r="66" spans="1:17">
      <c r="A66" s="1">
        <f>HYPERLINK("https://lsnyc.legalserver.org/matter/dynamic-profile/view/1889878","19-1889878")</f>
        <v>0</v>
      </c>
      <c r="B66" t="s">
        <v>18</v>
      </c>
      <c r="C66" t="s">
        <v>45</v>
      </c>
      <c r="D66" t="s">
        <v>122</v>
      </c>
      <c r="E66" t="s">
        <v>220</v>
      </c>
      <c r="F66" t="s">
        <v>323</v>
      </c>
      <c r="G66" t="s">
        <v>335</v>
      </c>
      <c r="H66" t="s">
        <v>374</v>
      </c>
      <c r="K66">
        <v>520.42</v>
      </c>
      <c r="L66" t="s">
        <v>430</v>
      </c>
      <c r="M66" t="s">
        <v>430</v>
      </c>
      <c r="N66" t="s">
        <v>430</v>
      </c>
      <c r="O66" t="s">
        <v>432</v>
      </c>
      <c r="P66" t="s">
        <v>484</v>
      </c>
    </row>
    <row r="67" spans="1:17">
      <c r="A67" s="1">
        <f>HYPERLINK("https://lsnyc.legalserver.org/matter/dynamic-profile/view/1897388","19-1897388")</f>
        <v>0</v>
      </c>
      <c r="B67" t="s">
        <v>18</v>
      </c>
      <c r="C67" t="s">
        <v>52</v>
      </c>
      <c r="D67" t="s">
        <v>122</v>
      </c>
      <c r="E67" t="s">
        <v>221</v>
      </c>
      <c r="F67" t="s">
        <v>309</v>
      </c>
      <c r="G67" t="s">
        <v>335</v>
      </c>
      <c r="H67" t="s">
        <v>375</v>
      </c>
      <c r="K67">
        <v>213.99</v>
      </c>
      <c r="L67" t="s">
        <v>431</v>
      </c>
      <c r="M67" t="s">
        <v>430</v>
      </c>
      <c r="N67" t="s">
        <v>430</v>
      </c>
      <c r="O67" t="s">
        <v>430</v>
      </c>
      <c r="P67" t="s">
        <v>485</v>
      </c>
      <c r="Q67" t="s">
        <v>444</v>
      </c>
    </row>
    <row r="68" spans="1:17">
      <c r="A68" s="1">
        <f>HYPERLINK("https://lsnyc.legalserver.org/matter/dynamic-profile/view/1902627","19-1902627")</f>
        <v>0</v>
      </c>
      <c r="B68" t="s">
        <v>18</v>
      </c>
      <c r="C68" t="s">
        <v>42</v>
      </c>
      <c r="D68" t="s">
        <v>123</v>
      </c>
      <c r="E68" t="s">
        <v>222</v>
      </c>
      <c r="F68" t="s">
        <v>312</v>
      </c>
      <c r="G68" t="s">
        <v>335</v>
      </c>
      <c r="H68" t="s">
        <v>365</v>
      </c>
      <c r="K68">
        <v>333.07</v>
      </c>
      <c r="L68" t="s">
        <v>430</v>
      </c>
      <c r="M68" t="s">
        <v>430</v>
      </c>
      <c r="N68" t="s">
        <v>430</v>
      </c>
      <c r="O68" t="s">
        <v>432</v>
      </c>
      <c r="P68" t="s">
        <v>482</v>
      </c>
    </row>
    <row r="69" spans="1:17">
      <c r="A69" s="1">
        <f>HYPERLINK("https://lsnyc.legalserver.org/matter/dynamic-profile/view/1902327","19-1902327")</f>
        <v>0</v>
      </c>
      <c r="B69" t="s">
        <v>18</v>
      </c>
      <c r="C69" t="s">
        <v>53</v>
      </c>
      <c r="D69" t="s">
        <v>123</v>
      </c>
      <c r="E69" t="s">
        <v>223</v>
      </c>
      <c r="F69" t="s">
        <v>312</v>
      </c>
      <c r="G69" t="s">
        <v>335</v>
      </c>
      <c r="H69" t="s">
        <v>376</v>
      </c>
      <c r="K69">
        <v>331.16</v>
      </c>
      <c r="L69" t="s">
        <v>430</v>
      </c>
      <c r="M69" t="s">
        <v>430</v>
      </c>
      <c r="N69" t="s">
        <v>430</v>
      </c>
      <c r="O69" t="s">
        <v>432</v>
      </c>
      <c r="P69" t="s">
        <v>486</v>
      </c>
    </row>
    <row r="70" spans="1:17">
      <c r="A70" s="1">
        <f>HYPERLINK("https://lsnyc.legalserver.org/matter/dynamic-profile/view/1903176","19-1903176")</f>
        <v>0</v>
      </c>
      <c r="B70" t="s">
        <v>18</v>
      </c>
      <c r="C70" t="s">
        <v>53</v>
      </c>
      <c r="D70" t="s">
        <v>123</v>
      </c>
      <c r="E70" t="s">
        <v>224</v>
      </c>
      <c r="F70" t="s">
        <v>312</v>
      </c>
      <c r="G70" t="s">
        <v>335</v>
      </c>
      <c r="H70" t="s">
        <v>376</v>
      </c>
      <c r="K70">
        <v>376.3</v>
      </c>
      <c r="L70" t="s">
        <v>431</v>
      </c>
      <c r="M70" t="s">
        <v>430</v>
      </c>
      <c r="N70" t="s">
        <v>430</v>
      </c>
      <c r="O70" t="s">
        <v>432</v>
      </c>
      <c r="P70" t="s">
        <v>447</v>
      </c>
    </row>
    <row r="71" spans="1:17">
      <c r="A71" s="1">
        <f>HYPERLINK("https://lsnyc.legalserver.org/matter/dynamic-profile/view/1895952","19-1895952")</f>
        <v>0</v>
      </c>
      <c r="B71" t="s">
        <v>18</v>
      </c>
      <c r="C71" t="s">
        <v>42</v>
      </c>
      <c r="D71" t="s">
        <v>124</v>
      </c>
      <c r="E71" t="s">
        <v>225</v>
      </c>
      <c r="F71" t="s">
        <v>312</v>
      </c>
      <c r="G71" t="s">
        <v>335</v>
      </c>
      <c r="H71" t="s">
        <v>365</v>
      </c>
      <c r="K71">
        <v>313.42</v>
      </c>
      <c r="L71" t="s">
        <v>430</v>
      </c>
      <c r="M71" t="s">
        <v>430</v>
      </c>
      <c r="N71" t="s">
        <v>430</v>
      </c>
      <c r="O71" t="s">
        <v>432</v>
      </c>
      <c r="P71" t="s">
        <v>487</v>
      </c>
    </row>
    <row r="72" spans="1:17">
      <c r="A72" s="1">
        <f>HYPERLINK("https://lsnyc.legalserver.org/matter/dynamic-profile/view/1903201","19-1903201")</f>
        <v>0</v>
      </c>
      <c r="B72" t="s">
        <v>18</v>
      </c>
      <c r="C72" t="s">
        <v>40</v>
      </c>
      <c r="D72" t="s">
        <v>124</v>
      </c>
      <c r="E72" t="s">
        <v>226</v>
      </c>
      <c r="F72" t="s">
        <v>315</v>
      </c>
      <c r="G72" t="s">
        <v>335</v>
      </c>
      <c r="H72" t="s">
        <v>347</v>
      </c>
      <c r="K72">
        <v>271.13</v>
      </c>
      <c r="L72" t="s">
        <v>430</v>
      </c>
      <c r="M72" t="s">
        <v>430</v>
      </c>
      <c r="N72" t="s">
        <v>430</v>
      </c>
      <c r="O72" t="s">
        <v>432</v>
      </c>
      <c r="P72" t="s">
        <v>447</v>
      </c>
    </row>
    <row r="73" spans="1:17">
      <c r="A73" s="1">
        <f>HYPERLINK("https://lsnyc.legalserver.org/matter/dynamic-profile/view/1892264","19-1892264")</f>
        <v>0</v>
      </c>
      <c r="B73" t="s">
        <v>18</v>
      </c>
      <c r="C73" t="s">
        <v>41</v>
      </c>
      <c r="D73" t="s">
        <v>124</v>
      </c>
      <c r="E73" t="s">
        <v>227</v>
      </c>
      <c r="F73" t="s">
        <v>312</v>
      </c>
      <c r="G73" t="s">
        <v>339</v>
      </c>
      <c r="H73" t="s">
        <v>365</v>
      </c>
      <c r="K73">
        <v>200.16</v>
      </c>
      <c r="L73" t="s">
        <v>430</v>
      </c>
      <c r="M73" t="s">
        <v>430</v>
      </c>
      <c r="N73" t="s">
        <v>430</v>
      </c>
      <c r="O73" t="s">
        <v>430</v>
      </c>
      <c r="P73" t="s">
        <v>488</v>
      </c>
      <c r="Q73" t="s">
        <v>530</v>
      </c>
    </row>
    <row r="74" spans="1:17">
      <c r="A74" s="1">
        <f>HYPERLINK("https://lsnyc.legalserver.org/matter/dynamic-profile/view/1897733","19-1897733")</f>
        <v>0</v>
      </c>
      <c r="B74" t="s">
        <v>18</v>
      </c>
      <c r="C74" t="s">
        <v>40</v>
      </c>
      <c r="D74" t="s">
        <v>124</v>
      </c>
      <c r="E74" t="s">
        <v>228</v>
      </c>
      <c r="F74" t="s">
        <v>312</v>
      </c>
      <c r="G74" t="s">
        <v>335</v>
      </c>
      <c r="H74" t="s">
        <v>362</v>
      </c>
      <c r="K74">
        <v>290.95</v>
      </c>
      <c r="L74" t="s">
        <v>430</v>
      </c>
      <c r="M74" t="s">
        <v>430</v>
      </c>
      <c r="N74" t="s">
        <v>430</v>
      </c>
      <c r="O74" t="s">
        <v>432</v>
      </c>
      <c r="P74" t="s">
        <v>444</v>
      </c>
    </row>
    <row r="75" spans="1:17">
      <c r="A75" s="1">
        <f>HYPERLINK("https://lsnyc.legalserver.org/matter/dynamic-profile/view/1893991","19-1893991")</f>
        <v>0</v>
      </c>
      <c r="B75" t="s">
        <v>18</v>
      </c>
      <c r="C75" t="s">
        <v>40</v>
      </c>
      <c r="D75" t="s">
        <v>124</v>
      </c>
      <c r="E75" t="s">
        <v>229</v>
      </c>
      <c r="F75" t="s">
        <v>312</v>
      </c>
      <c r="G75" t="s">
        <v>335</v>
      </c>
      <c r="H75" t="s">
        <v>362</v>
      </c>
      <c r="K75">
        <v>265.43</v>
      </c>
      <c r="L75" t="s">
        <v>430</v>
      </c>
      <c r="M75" t="s">
        <v>430</v>
      </c>
      <c r="N75" t="s">
        <v>430</v>
      </c>
      <c r="O75" t="s">
        <v>432</v>
      </c>
      <c r="P75" t="s">
        <v>437</v>
      </c>
    </row>
    <row r="76" spans="1:17">
      <c r="A76" s="1">
        <f>HYPERLINK("https://lsnyc.legalserver.org/matter/dynamic-profile/view/1901420","19-1901420")</f>
        <v>0</v>
      </c>
      <c r="B76" t="s">
        <v>18</v>
      </c>
      <c r="C76" t="s">
        <v>40</v>
      </c>
      <c r="D76" t="s">
        <v>125</v>
      </c>
      <c r="E76" t="s">
        <v>230</v>
      </c>
      <c r="F76" t="s">
        <v>311</v>
      </c>
      <c r="G76" t="s">
        <v>335</v>
      </c>
      <c r="H76" t="s">
        <v>362</v>
      </c>
      <c r="K76">
        <v>236.47</v>
      </c>
      <c r="L76" t="s">
        <v>430</v>
      </c>
      <c r="M76" t="s">
        <v>430</v>
      </c>
      <c r="N76" t="s">
        <v>430</v>
      </c>
      <c r="O76" t="s">
        <v>432</v>
      </c>
      <c r="P76" t="s">
        <v>489</v>
      </c>
    </row>
    <row r="77" spans="1:17">
      <c r="A77" s="1">
        <f>HYPERLINK("https://lsnyc.legalserver.org/matter/dynamic-profile/view/1899847","19-1899847")</f>
        <v>0</v>
      </c>
      <c r="B77" t="s">
        <v>18</v>
      </c>
      <c r="C77" t="s">
        <v>41</v>
      </c>
      <c r="D77" t="s">
        <v>125</v>
      </c>
      <c r="E77" t="s">
        <v>230</v>
      </c>
      <c r="F77" t="s">
        <v>315</v>
      </c>
      <c r="G77" t="s">
        <v>335</v>
      </c>
      <c r="H77" t="s">
        <v>372</v>
      </c>
      <c r="K77">
        <v>236.47</v>
      </c>
      <c r="L77" t="s">
        <v>430</v>
      </c>
      <c r="M77" t="s">
        <v>430</v>
      </c>
      <c r="N77" t="s">
        <v>430</v>
      </c>
      <c r="O77" t="s">
        <v>432</v>
      </c>
      <c r="P77" t="s">
        <v>490</v>
      </c>
    </row>
    <row r="78" spans="1:17">
      <c r="A78" s="1">
        <f>HYPERLINK("https://lsnyc.legalserver.org/matter/dynamic-profile/view/1894804","19-1894804")</f>
        <v>0</v>
      </c>
      <c r="B78" t="s">
        <v>18</v>
      </c>
      <c r="C78" t="s">
        <v>36</v>
      </c>
      <c r="D78" t="s">
        <v>54</v>
      </c>
      <c r="E78" t="s">
        <v>231</v>
      </c>
      <c r="F78" t="s">
        <v>324</v>
      </c>
      <c r="G78" t="s">
        <v>335</v>
      </c>
      <c r="H78" t="s">
        <v>377</v>
      </c>
      <c r="I78" t="s">
        <v>425</v>
      </c>
      <c r="K78">
        <v>266.11</v>
      </c>
      <c r="L78" t="s">
        <v>431</v>
      </c>
      <c r="M78" t="s">
        <v>430</v>
      </c>
      <c r="N78" t="s">
        <v>430</v>
      </c>
      <c r="O78" t="s">
        <v>430</v>
      </c>
      <c r="P78" t="s">
        <v>435</v>
      </c>
      <c r="Q78" t="s">
        <v>531</v>
      </c>
    </row>
    <row r="79" spans="1:17">
      <c r="A79" s="1">
        <f>HYPERLINK("https://lsnyc.legalserver.org/matter/dynamic-profile/view/1898961","19-1898961")</f>
        <v>0</v>
      </c>
      <c r="B79" t="s">
        <v>18</v>
      </c>
      <c r="C79" t="s">
        <v>54</v>
      </c>
      <c r="D79" t="s">
        <v>54</v>
      </c>
      <c r="E79" t="s">
        <v>232</v>
      </c>
      <c r="F79" t="s">
        <v>318</v>
      </c>
      <c r="G79" t="s">
        <v>335</v>
      </c>
      <c r="H79" t="s">
        <v>378</v>
      </c>
      <c r="K79">
        <v>220.98</v>
      </c>
      <c r="L79" t="s">
        <v>430</v>
      </c>
      <c r="M79" t="s">
        <v>430</v>
      </c>
      <c r="N79" t="s">
        <v>430</v>
      </c>
      <c r="O79" t="s">
        <v>432</v>
      </c>
      <c r="P79" t="s">
        <v>460</v>
      </c>
    </row>
    <row r="80" spans="1:17">
      <c r="A80" s="1">
        <f>HYPERLINK("https://lsnyc.legalserver.org/matter/dynamic-profile/view/1897900","19-1897900")</f>
        <v>0</v>
      </c>
      <c r="B80" t="s">
        <v>18</v>
      </c>
      <c r="C80" t="s">
        <v>54</v>
      </c>
      <c r="D80" t="s">
        <v>54</v>
      </c>
      <c r="E80" t="s">
        <v>233</v>
      </c>
      <c r="F80" t="s">
        <v>312</v>
      </c>
      <c r="G80" t="s">
        <v>335</v>
      </c>
      <c r="H80" t="s">
        <v>365</v>
      </c>
      <c r="K80" t="s">
        <v>429</v>
      </c>
      <c r="L80" t="s">
        <v>430</v>
      </c>
      <c r="M80" t="s">
        <v>430</v>
      </c>
      <c r="N80" t="s">
        <v>430</v>
      </c>
      <c r="O80" t="s">
        <v>430</v>
      </c>
      <c r="P80" t="s">
        <v>491</v>
      </c>
      <c r="Q80" t="s">
        <v>532</v>
      </c>
    </row>
    <row r="81" spans="1:17">
      <c r="A81" s="1">
        <f>HYPERLINK("https://lsnyc.legalserver.org/matter/dynamic-profile/view/1896508","19-1896508")</f>
        <v>0</v>
      </c>
      <c r="B81" t="s">
        <v>18</v>
      </c>
      <c r="C81" t="s">
        <v>40</v>
      </c>
      <c r="D81" t="s">
        <v>87</v>
      </c>
      <c r="E81" t="s">
        <v>194</v>
      </c>
      <c r="F81" t="s">
        <v>311</v>
      </c>
      <c r="G81" t="s">
        <v>335</v>
      </c>
      <c r="H81" t="s">
        <v>362</v>
      </c>
      <c r="K81">
        <v>200.16</v>
      </c>
      <c r="L81" t="s">
        <v>430</v>
      </c>
      <c r="M81" t="s">
        <v>430</v>
      </c>
      <c r="N81" t="s">
        <v>430</v>
      </c>
      <c r="O81" t="s">
        <v>430</v>
      </c>
      <c r="P81" t="s">
        <v>442</v>
      </c>
      <c r="Q81" t="s">
        <v>482</v>
      </c>
    </row>
    <row r="82" spans="1:17">
      <c r="A82" s="1">
        <f>HYPERLINK("https://lsnyc.legalserver.org/matter/dynamic-profile/view/1904611","19-1904611")</f>
        <v>0</v>
      </c>
      <c r="B82" t="s">
        <v>18</v>
      </c>
      <c r="C82" t="s">
        <v>55</v>
      </c>
      <c r="D82" t="s">
        <v>55</v>
      </c>
      <c r="E82" t="s">
        <v>234</v>
      </c>
      <c r="F82" t="s">
        <v>311</v>
      </c>
      <c r="G82" t="s">
        <v>335</v>
      </c>
      <c r="H82" t="s">
        <v>347</v>
      </c>
      <c r="K82">
        <v>212.89</v>
      </c>
      <c r="L82" t="s">
        <v>430</v>
      </c>
      <c r="M82" t="s">
        <v>430</v>
      </c>
      <c r="N82" t="s">
        <v>430</v>
      </c>
      <c r="O82" t="s">
        <v>432</v>
      </c>
      <c r="P82" t="s">
        <v>492</v>
      </c>
    </row>
    <row r="83" spans="1:17">
      <c r="A83" s="1">
        <f>HYPERLINK("https://lsnyc.legalserver.org/matter/dynamic-profile/view/1902916","19-1902916")</f>
        <v>0</v>
      </c>
      <c r="B83" t="s">
        <v>18</v>
      </c>
      <c r="C83" t="s">
        <v>55</v>
      </c>
      <c r="D83" t="s">
        <v>55</v>
      </c>
      <c r="E83" t="s">
        <v>235</v>
      </c>
      <c r="F83" t="s">
        <v>311</v>
      </c>
      <c r="G83" t="s">
        <v>335</v>
      </c>
      <c r="H83" t="s">
        <v>347</v>
      </c>
      <c r="K83">
        <v>229.72</v>
      </c>
      <c r="L83" t="s">
        <v>430</v>
      </c>
      <c r="M83" t="s">
        <v>430</v>
      </c>
      <c r="N83" t="s">
        <v>430</v>
      </c>
      <c r="O83" t="s">
        <v>432</v>
      </c>
      <c r="P83" t="s">
        <v>493</v>
      </c>
    </row>
    <row r="84" spans="1:17">
      <c r="A84" s="1">
        <f>HYPERLINK("https://lsnyc.legalserver.org/matter/dynamic-profile/view/1903056","19-1903056")</f>
        <v>0</v>
      </c>
      <c r="B84" t="s">
        <v>18</v>
      </c>
      <c r="C84" t="s">
        <v>55</v>
      </c>
      <c r="D84" t="s">
        <v>55</v>
      </c>
      <c r="E84" t="s">
        <v>236</v>
      </c>
      <c r="F84" t="s">
        <v>311</v>
      </c>
      <c r="G84" t="s">
        <v>335</v>
      </c>
      <c r="H84" t="s">
        <v>347</v>
      </c>
      <c r="K84">
        <v>299.82</v>
      </c>
      <c r="L84" t="s">
        <v>430</v>
      </c>
      <c r="M84" t="s">
        <v>430</v>
      </c>
      <c r="N84" t="s">
        <v>430</v>
      </c>
      <c r="O84" t="s">
        <v>432</v>
      </c>
      <c r="P84" t="s">
        <v>494</v>
      </c>
    </row>
    <row r="85" spans="1:17">
      <c r="A85" s="1">
        <f>HYPERLINK("https://lsnyc.legalserver.org/matter/dynamic-profile/view/1898637","19-1898637")</f>
        <v>0</v>
      </c>
      <c r="B85" t="s">
        <v>18</v>
      </c>
      <c r="C85" t="s">
        <v>56</v>
      </c>
      <c r="D85" t="s">
        <v>56</v>
      </c>
      <c r="E85" t="s">
        <v>237</v>
      </c>
      <c r="F85" t="s">
        <v>325</v>
      </c>
      <c r="G85" t="s">
        <v>338</v>
      </c>
      <c r="H85" t="s">
        <v>379</v>
      </c>
      <c r="K85">
        <v>576.46</v>
      </c>
      <c r="L85" t="s">
        <v>430</v>
      </c>
      <c r="M85" t="s">
        <v>430</v>
      </c>
      <c r="N85" t="s">
        <v>430</v>
      </c>
      <c r="O85" t="s">
        <v>430</v>
      </c>
      <c r="P85" t="s">
        <v>495</v>
      </c>
      <c r="Q85" t="s">
        <v>443</v>
      </c>
    </row>
    <row r="86" spans="1:17">
      <c r="A86" s="1">
        <f>HYPERLINK("https://lsnyc.legalserver.org/matter/dynamic-profile/view/1902644","19-1902644")</f>
        <v>0</v>
      </c>
      <c r="B86" t="s">
        <v>18</v>
      </c>
      <c r="C86" t="s">
        <v>56</v>
      </c>
      <c r="D86" t="s">
        <v>56</v>
      </c>
      <c r="E86" t="s">
        <v>238</v>
      </c>
      <c r="F86" t="s">
        <v>312</v>
      </c>
      <c r="I86" t="s">
        <v>426</v>
      </c>
      <c r="K86">
        <v>230.58</v>
      </c>
      <c r="L86" t="s">
        <v>431</v>
      </c>
      <c r="M86" t="s">
        <v>430</v>
      </c>
      <c r="N86" t="s">
        <v>430</v>
      </c>
      <c r="O86" t="s">
        <v>432</v>
      </c>
      <c r="P86" t="s">
        <v>482</v>
      </c>
    </row>
    <row r="87" spans="1:17">
      <c r="A87" s="1">
        <f>HYPERLINK("https://lsnyc.legalserver.org/matter/dynamic-profile/view/1902117","19-1902117")</f>
        <v>0</v>
      </c>
      <c r="B87" t="s">
        <v>18</v>
      </c>
      <c r="C87" t="s">
        <v>56</v>
      </c>
      <c r="D87" t="s">
        <v>56</v>
      </c>
      <c r="E87" t="s">
        <v>239</v>
      </c>
      <c r="F87" t="s">
        <v>325</v>
      </c>
      <c r="G87" t="s">
        <v>338</v>
      </c>
      <c r="H87" t="s">
        <v>380</v>
      </c>
      <c r="K87">
        <v>249.8</v>
      </c>
      <c r="L87" t="s">
        <v>430</v>
      </c>
      <c r="M87" t="s">
        <v>430</v>
      </c>
      <c r="N87" t="s">
        <v>432</v>
      </c>
      <c r="O87" t="s">
        <v>432</v>
      </c>
      <c r="P87" t="s">
        <v>448</v>
      </c>
    </row>
    <row r="88" spans="1:17">
      <c r="A88" s="1">
        <f>HYPERLINK("https://lsnyc.legalserver.org/matter/dynamic-profile/view/1902056","19-1902056")</f>
        <v>0</v>
      </c>
      <c r="B88" t="s">
        <v>18</v>
      </c>
      <c r="C88" t="s">
        <v>43</v>
      </c>
      <c r="D88" t="s">
        <v>126</v>
      </c>
      <c r="E88" t="s">
        <v>240</v>
      </c>
      <c r="F88" t="s">
        <v>312</v>
      </c>
      <c r="G88" t="s">
        <v>335</v>
      </c>
      <c r="H88" t="s">
        <v>381</v>
      </c>
      <c r="K88">
        <v>328.18</v>
      </c>
      <c r="L88" t="s">
        <v>430</v>
      </c>
      <c r="M88" t="s">
        <v>430</v>
      </c>
      <c r="N88" t="s">
        <v>430</v>
      </c>
      <c r="O88" t="s">
        <v>432</v>
      </c>
      <c r="P88" t="s">
        <v>466</v>
      </c>
    </row>
    <row r="89" spans="1:17">
      <c r="A89" s="1">
        <f>HYPERLINK("https://lsnyc.legalserver.org/matter/dynamic-profile/view/1902152","19-1902152")</f>
        <v>0</v>
      </c>
      <c r="B89" t="s">
        <v>18</v>
      </c>
      <c r="C89" t="s">
        <v>43</v>
      </c>
      <c r="D89" t="s">
        <v>126</v>
      </c>
      <c r="E89" t="s">
        <v>240</v>
      </c>
      <c r="F89" t="s">
        <v>312</v>
      </c>
      <c r="G89" t="s">
        <v>335</v>
      </c>
      <c r="H89" t="s">
        <v>381</v>
      </c>
      <c r="K89">
        <v>328.18</v>
      </c>
      <c r="L89" t="s">
        <v>430</v>
      </c>
      <c r="M89" t="s">
        <v>430</v>
      </c>
      <c r="N89" t="s">
        <v>430</v>
      </c>
      <c r="O89" t="s">
        <v>432</v>
      </c>
      <c r="P89" t="s">
        <v>466</v>
      </c>
    </row>
    <row r="90" spans="1:17">
      <c r="A90" s="1">
        <f>HYPERLINK("https://lsnyc.legalserver.org/matter/dynamic-profile/view/1898022","19-1898022")</f>
        <v>0</v>
      </c>
      <c r="B90" t="s">
        <v>18</v>
      </c>
      <c r="C90" t="s">
        <v>43</v>
      </c>
      <c r="D90" t="s">
        <v>126</v>
      </c>
      <c r="E90" t="s">
        <v>241</v>
      </c>
      <c r="F90" t="s">
        <v>312</v>
      </c>
      <c r="G90" t="s">
        <v>335</v>
      </c>
      <c r="H90" t="s">
        <v>366</v>
      </c>
      <c r="K90">
        <v>216.17</v>
      </c>
      <c r="L90" t="s">
        <v>430</v>
      </c>
      <c r="M90" t="s">
        <v>430</v>
      </c>
      <c r="N90" t="s">
        <v>430</v>
      </c>
      <c r="O90" t="s">
        <v>432</v>
      </c>
      <c r="P90" t="s">
        <v>496</v>
      </c>
    </row>
    <row r="91" spans="1:17">
      <c r="A91" s="1">
        <f>HYPERLINK("https://lsnyc.legalserver.org/matter/dynamic-profile/view/1891531","19-1891531")</f>
        <v>0</v>
      </c>
      <c r="B91" t="s">
        <v>18</v>
      </c>
      <c r="C91" t="s">
        <v>53</v>
      </c>
      <c r="D91" t="s">
        <v>126</v>
      </c>
      <c r="E91" t="s">
        <v>242</v>
      </c>
      <c r="F91" t="s">
        <v>312</v>
      </c>
      <c r="G91" t="s">
        <v>335</v>
      </c>
      <c r="H91" t="s">
        <v>382</v>
      </c>
      <c r="K91">
        <v>696.9400000000001</v>
      </c>
      <c r="L91" t="s">
        <v>430</v>
      </c>
      <c r="M91" t="s">
        <v>430</v>
      </c>
      <c r="N91" t="s">
        <v>430</v>
      </c>
      <c r="O91" t="s">
        <v>432</v>
      </c>
      <c r="P91" t="s">
        <v>497</v>
      </c>
    </row>
    <row r="92" spans="1:17">
      <c r="A92" s="1">
        <f>HYPERLINK("https://lsnyc.legalserver.org/matter/dynamic-profile/view/1897205","19-1897205")</f>
        <v>0</v>
      </c>
      <c r="B92" t="s">
        <v>18</v>
      </c>
      <c r="C92" t="s">
        <v>43</v>
      </c>
      <c r="D92" t="s">
        <v>126</v>
      </c>
      <c r="E92" t="s">
        <v>243</v>
      </c>
      <c r="F92" t="s">
        <v>312</v>
      </c>
      <c r="G92" t="s">
        <v>335</v>
      </c>
      <c r="H92" t="s">
        <v>383</v>
      </c>
      <c r="K92">
        <v>262.54</v>
      </c>
      <c r="L92" t="s">
        <v>430</v>
      </c>
      <c r="M92" t="s">
        <v>430</v>
      </c>
      <c r="N92" t="s">
        <v>430</v>
      </c>
      <c r="O92" t="s">
        <v>432</v>
      </c>
      <c r="P92" t="s">
        <v>498</v>
      </c>
    </row>
    <row r="93" spans="1:17">
      <c r="A93" s="1">
        <f>HYPERLINK("https://lsnyc.legalserver.org/matter/dynamic-profile/view/1894438","19-1894438")</f>
        <v>0</v>
      </c>
      <c r="B93" t="s">
        <v>18</v>
      </c>
      <c r="C93" t="s">
        <v>40</v>
      </c>
      <c r="D93" t="s">
        <v>127</v>
      </c>
      <c r="E93" t="s">
        <v>244</v>
      </c>
      <c r="F93" t="s">
        <v>312</v>
      </c>
      <c r="G93" t="s">
        <v>335</v>
      </c>
      <c r="H93" t="s">
        <v>362</v>
      </c>
      <c r="K93">
        <v>256.2</v>
      </c>
      <c r="L93" t="s">
        <v>430</v>
      </c>
      <c r="M93" t="s">
        <v>430</v>
      </c>
      <c r="N93" t="s">
        <v>430</v>
      </c>
      <c r="O93" t="s">
        <v>432</v>
      </c>
      <c r="P93" t="s">
        <v>499</v>
      </c>
    </row>
    <row r="94" spans="1:17">
      <c r="A94" s="1">
        <f>HYPERLINK("https://lsnyc.legalserver.org/matter/dynamic-profile/view/1891099","19-1891099")</f>
        <v>0</v>
      </c>
      <c r="B94" t="s">
        <v>18</v>
      </c>
      <c r="C94" t="s">
        <v>40</v>
      </c>
      <c r="D94" t="s">
        <v>127</v>
      </c>
      <c r="E94" t="s">
        <v>245</v>
      </c>
      <c r="F94" t="s">
        <v>312</v>
      </c>
      <c r="G94" t="s">
        <v>335</v>
      </c>
      <c r="H94" t="s">
        <v>362</v>
      </c>
      <c r="K94">
        <v>200.16</v>
      </c>
      <c r="L94" t="s">
        <v>430</v>
      </c>
      <c r="M94" t="s">
        <v>430</v>
      </c>
      <c r="N94" t="s">
        <v>430</v>
      </c>
      <c r="O94" t="s">
        <v>432</v>
      </c>
      <c r="P94" t="s">
        <v>438</v>
      </c>
    </row>
    <row r="95" spans="1:17">
      <c r="A95" s="1">
        <f>HYPERLINK("https://lsnyc.legalserver.org/matter/dynamic-profile/view/1896427","19-1896427")</f>
        <v>0</v>
      </c>
      <c r="B95" t="s">
        <v>18</v>
      </c>
      <c r="C95" t="s">
        <v>40</v>
      </c>
      <c r="D95" t="s">
        <v>127</v>
      </c>
      <c r="E95" t="s">
        <v>246</v>
      </c>
      <c r="F95" t="s">
        <v>312</v>
      </c>
      <c r="G95" t="s">
        <v>335</v>
      </c>
      <c r="H95" t="s">
        <v>362</v>
      </c>
      <c r="K95">
        <v>360.29</v>
      </c>
      <c r="L95" t="s">
        <v>430</v>
      </c>
      <c r="M95" t="s">
        <v>430</v>
      </c>
      <c r="N95" t="s">
        <v>430</v>
      </c>
      <c r="O95" t="s">
        <v>432</v>
      </c>
      <c r="P95" t="s">
        <v>458</v>
      </c>
    </row>
    <row r="96" spans="1:17">
      <c r="A96" s="1">
        <f>HYPERLINK("https://lsnyc.legalserver.org/matter/dynamic-profile/view/1895639","19-1895639")</f>
        <v>0</v>
      </c>
      <c r="B96" t="s">
        <v>18</v>
      </c>
      <c r="C96" t="s">
        <v>43</v>
      </c>
      <c r="D96" t="s">
        <v>128</v>
      </c>
      <c r="E96" t="s">
        <v>247</v>
      </c>
      <c r="F96" t="s">
        <v>312</v>
      </c>
      <c r="G96" t="s">
        <v>335</v>
      </c>
      <c r="H96" t="s">
        <v>366</v>
      </c>
      <c r="K96">
        <v>291.22</v>
      </c>
      <c r="L96" t="s">
        <v>430</v>
      </c>
      <c r="M96" t="s">
        <v>430</v>
      </c>
      <c r="N96" t="s">
        <v>430</v>
      </c>
      <c r="O96" t="s">
        <v>432</v>
      </c>
      <c r="P96" t="s">
        <v>470</v>
      </c>
    </row>
    <row r="97" spans="1:17">
      <c r="A97" s="1">
        <f>HYPERLINK("https://lsnyc.legalserver.org/matter/dynamic-profile/view/1897234","19-1897234")</f>
        <v>0</v>
      </c>
      <c r="B97" t="s">
        <v>18</v>
      </c>
      <c r="C97" t="s">
        <v>43</v>
      </c>
      <c r="D97" t="s">
        <v>128</v>
      </c>
      <c r="E97" t="s">
        <v>248</v>
      </c>
      <c r="F97" t="s">
        <v>312</v>
      </c>
      <c r="G97" t="s">
        <v>335</v>
      </c>
      <c r="H97" t="s">
        <v>384</v>
      </c>
      <c r="K97">
        <v>355.11</v>
      </c>
      <c r="L97" t="s">
        <v>430</v>
      </c>
      <c r="M97" t="s">
        <v>430</v>
      </c>
      <c r="N97" t="s">
        <v>430</v>
      </c>
      <c r="O97" t="s">
        <v>432</v>
      </c>
      <c r="P97" t="s">
        <v>498</v>
      </c>
    </row>
    <row r="98" spans="1:17">
      <c r="A98" s="1">
        <f>HYPERLINK("https://lsnyc.legalserver.org/matter/dynamic-profile/view/1898451","19-1898451")</f>
        <v>0</v>
      </c>
      <c r="B98" t="s">
        <v>18</v>
      </c>
      <c r="C98" t="s">
        <v>43</v>
      </c>
      <c r="D98" t="s">
        <v>128</v>
      </c>
      <c r="E98" t="s">
        <v>249</v>
      </c>
      <c r="F98" t="s">
        <v>312</v>
      </c>
      <c r="G98" t="s">
        <v>335</v>
      </c>
      <c r="H98" t="s">
        <v>366</v>
      </c>
      <c r="K98">
        <v>200.16</v>
      </c>
      <c r="L98" t="s">
        <v>430</v>
      </c>
      <c r="M98" t="s">
        <v>430</v>
      </c>
      <c r="N98" t="s">
        <v>430</v>
      </c>
      <c r="O98" t="s">
        <v>431</v>
      </c>
      <c r="P98" t="s">
        <v>500</v>
      </c>
      <c r="Q98" t="s">
        <v>447</v>
      </c>
    </row>
    <row r="99" spans="1:17">
      <c r="A99" s="1">
        <f>HYPERLINK("https://lsnyc.legalserver.org/matter/dynamic-profile/view/1899941","19-1899941")</f>
        <v>0</v>
      </c>
      <c r="B99" t="s">
        <v>18</v>
      </c>
      <c r="C99" t="s">
        <v>57</v>
      </c>
      <c r="D99" t="s">
        <v>57</v>
      </c>
      <c r="E99" t="s">
        <v>250</v>
      </c>
      <c r="F99" t="s">
        <v>326</v>
      </c>
      <c r="K99">
        <v>211.62</v>
      </c>
      <c r="L99" t="s">
        <v>431</v>
      </c>
      <c r="M99" t="s">
        <v>430</v>
      </c>
      <c r="N99" t="s">
        <v>430</v>
      </c>
      <c r="O99" t="s">
        <v>432</v>
      </c>
      <c r="P99" t="s">
        <v>501</v>
      </c>
    </row>
    <row r="100" spans="1:17">
      <c r="A100" s="1">
        <f>HYPERLINK("https://lsnyc.legalserver.org/matter/dynamic-profile/view/1900783","19-1900783")</f>
        <v>0</v>
      </c>
      <c r="B100" t="s">
        <v>18</v>
      </c>
      <c r="C100" t="s">
        <v>41</v>
      </c>
      <c r="D100" t="s">
        <v>129</v>
      </c>
      <c r="E100" t="s">
        <v>236</v>
      </c>
      <c r="F100" t="s">
        <v>312</v>
      </c>
      <c r="G100" t="s">
        <v>335</v>
      </c>
      <c r="H100" t="s">
        <v>372</v>
      </c>
      <c r="K100">
        <v>299.82</v>
      </c>
      <c r="L100" t="s">
        <v>430</v>
      </c>
      <c r="M100" t="s">
        <v>430</v>
      </c>
      <c r="N100" t="s">
        <v>430</v>
      </c>
      <c r="O100" t="s">
        <v>432</v>
      </c>
      <c r="P100" t="s">
        <v>502</v>
      </c>
    </row>
    <row r="101" spans="1:17">
      <c r="A101" s="1">
        <f>HYPERLINK("https://lsnyc.legalserver.org/matter/dynamic-profile/view/1903435","19-1903435")</f>
        <v>0</v>
      </c>
      <c r="B101" t="s">
        <v>18</v>
      </c>
      <c r="C101" t="s">
        <v>40</v>
      </c>
      <c r="D101" t="s">
        <v>129</v>
      </c>
      <c r="E101" t="s">
        <v>251</v>
      </c>
      <c r="F101" t="s">
        <v>312</v>
      </c>
      <c r="G101" t="s">
        <v>335</v>
      </c>
      <c r="H101" t="s">
        <v>347</v>
      </c>
      <c r="K101">
        <v>274.73</v>
      </c>
      <c r="L101" t="s">
        <v>430</v>
      </c>
      <c r="M101" t="s">
        <v>430</v>
      </c>
      <c r="N101" t="s">
        <v>430</v>
      </c>
      <c r="O101" t="s">
        <v>432</v>
      </c>
      <c r="P101" t="s">
        <v>503</v>
      </c>
    </row>
    <row r="102" spans="1:17">
      <c r="A102" s="1">
        <f>HYPERLINK("https://lsnyc.legalserver.org/matter/dynamic-profile/view/1901253","19-1901253")</f>
        <v>0</v>
      </c>
      <c r="B102" t="s">
        <v>18</v>
      </c>
      <c r="C102" t="s">
        <v>58</v>
      </c>
      <c r="D102" t="s">
        <v>129</v>
      </c>
      <c r="E102" t="s">
        <v>252</v>
      </c>
      <c r="F102" t="s">
        <v>312</v>
      </c>
      <c r="G102" t="s">
        <v>335</v>
      </c>
      <c r="H102" t="s">
        <v>385</v>
      </c>
      <c r="K102">
        <v>241.28</v>
      </c>
      <c r="L102" t="s">
        <v>430</v>
      </c>
      <c r="M102" t="s">
        <v>430</v>
      </c>
      <c r="N102" t="s">
        <v>430</v>
      </c>
      <c r="O102" t="s">
        <v>432</v>
      </c>
      <c r="P102" t="s">
        <v>453</v>
      </c>
    </row>
    <row r="103" spans="1:17">
      <c r="A103" s="1">
        <f>HYPERLINK("https://lsnyc.legalserver.org/matter/dynamic-profile/view/1901348","19-1901348")</f>
        <v>0</v>
      </c>
      <c r="B103" t="s">
        <v>18</v>
      </c>
      <c r="C103" t="s">
        <v>59</v>
      </c>
      <c r="D103" t="s">
        <v>59</v>
      </c>
      <c r="E103" t="s">
        <v>253</v>
      </c>
      <c r="F103" t="s">
        <v>320</v>
      </c>
      <c r="G103" t="s">
        <v>335</v>
      </c>
      <c r="H103" t="s">
        <v>386</v>
      </c>
      <c r="K103">
        <v>240.79</v>
      </c>
      <c r="L103" t="s">
        <v>430</v>
      </c>
      <c r="M103" t="s">
        <v>430</v>
      </c>
      <c r="N103" t="s">
        <v>430</v>
      </c>
      <c r="O103" t="s">
        <v>432</v>
      </c>
      <c r="P103" t="s">
        <v>504</v>
      </c>
    </row>
    <row r="104" spans="1:17">
      <c r="A104" s="1">
        <f>HYPERLINK("https://lsnyc.legalserver.org/matter/dynamic-profile/view/1900262","19-1900262")</f>
        <v>0</v>
      </c>
      <c r="B104" t="s">
        <v>18</v>
      </c>
      <c r="C104" t="s">
        <v>42</v>
      </c>
      <c r="D104" t="s">
        <v>130</v>
      </c>
      <c r="E104" t="s">
        <v>254</v>
      </c>
      <c r="F104" t="s">
        <v>312</v>
      </c>
      <c r="G104" t="s">
        <v>335</v>
      </c>
      <c r="H104" t="s">
        <v>365</v>
      </c>
      <c r="K104">
        <v>289.03</v>
      </c>
      <c r="L104" t="s">
        <v>430</v>
      </c>
      <c r="M104" t="s">
        <v>430</v>
      </c>
      <c r="N104" t="s">
        <v>430</v>
      </c>
      <c r="O104" t="s">
        <v>432</v>
      </c>
      <c r="P104" t="s">
        <v>505</v>
      </c>
    </row>
    <row r="105" spans="1:17">
      <c r="A105" s="1">
        <f>HYPERLINK("https://lsnyc.legalserver.org/matter/dynamic-profile/view/1898371","19-1898371")</f>
        <v>0</v>
      </c>
      <c r="B105" t="s">
        <v>18</v>
      </c>
      <c r="C105" t="s">
        <v>36</v>
      </c>
      <c r="D105" t="s">
        <v>131</v>
      </c>
      <c r="E105" t="s">
        <v>255</v>
      </c>
      <c r="F105" t="s">
        <v>327</v>
      </c>
      <c r="G105" t="s">
        <v>335</v>
      </c>
      <c r="H105" t="s">
        <v>387</v>
      </c>
      <c r="I105" t="s">
        <v>425</v>
      </c>
      <c r="K105">
        <v>221.65</v>
      </c>
      <c r="L105" t="s">
        <v>431</v>
      </c>
      <c r="M105" t="s">
        <v>430</v>
      </c>
      <c r="N105" t="s">
        <v>430</v>
      </c>
      <c r="O105" t="s">
        <v>432</v>
      </c>
      <c r="P105" t="s">
        <v>500</v>
      </c>
    </row>
    <row r="106" spans="1:17">
      <c r="A106" s="1">
        <f>HYPERLINK("https://lsnyc.legalserver.org/matter/dynamic-profile/view/1900891","19-1900891")</f>
        <v>0</v>
      </c>
      <c r="B106" t="s">
        <v>18</v>
      </c>
      <c r="C106" t="s">
        <v>40</v>
      </c>
      <c r="D106" t="s">
        <v>61</v>
      </c>
      <c r="E106" t="s">
        <v>256</v>
      </c>
      <c r="F106" t="s">
        <v>312</v>
      </c>
      <c r="G106" t="s">
        <v>335</v>
      </c>
      <c r="H106" t="s">
        <v>362</v>
      </c>
      <c r="K106">
        <v>200.16</v>
      </c>
      <c r="L106" t="s">
        <v>430</v>
      </c>
      <c r="M106" t="s">
        <v>430</v>
      </c>
      <c r="N106" t="s">
        <v>430</v>
      </c>
      <c r="O106" t="s">
        <v>432</v>
      </c>
      <c r="P106" t="s">
        <v>502</v>
      </c>
    </row>
    <row r="107" spans="1:17">
      <c r="A107" s="1">
        <f>HYPERLINK("https://lsnyc.legalserver.org/matter/dynamic-profile/view/1896714","19-1896714")</f>
        <v>0</v>
      </c>
      <c r="B107" t="s">
        <v>18</v>
      </c>
      <c r="C107" t="s">
        <v>60</v>
      </c>
      <c r="D107" t="s">
        <v>61</v>
      </c>
      <c r="E107" t="s">
        <v>257</v>
      </c>
      <c r="F107" t="s">
        <v>312</v>
      </c>
      <c r="G107" t="s">
        <v>336</v>
      </c>
      <c r="H107" t="s">
        <v>388</v>
      </c>
      <c r="K107">
        <v>225.04</v>
      </c>
      <c r="L107" t="s">
        <v>430</v>
      </c>
      <c r="M107" t="s">
        <v>430</v>
      </c>
      <c r="N107" t="s">
        <v>430</v>
      </c>
      <c r="O107" t="s">
        <v>431</v>
      </c>
      <c r="P107" t="s">
        <v>476</v>
      </c>
      <c r="Q107" t="s">
        <v>455</v>
      </c>
    </row>
    <row r="108" spans="1:17">
      <c r="A108" s="1">
        <f>HYPERLINK("https://lsnyc.legalserver.org/matter/dynamic-profile/view/1898064","19-1898064")</f>
        <v>0</v>
      </c>
      <c r="B108" t="s">
        <v>18</v>
      </c>
      <c r="C108" t="s">
        <v>61</v>
      </c>
      <c r="D108" t="s">
        <v>61</v>
      </c>
      <c r="E108" t="s">
        <v>258</v>
      </c>
      <c r="F108" t="s">
        <v>312</v>
      </c>
      <c r="G108" t="s">
        <v>338</v>
      </c>
      <c r="H108" t="s">
        <v>389</v>
      </c>
      <c r="K108">
        <v>280.22</v>
      </c>
      <c r="L108" t="s">
        <v>430</v>
      </c>
      <c r="M108" t="s">
        <v>430</v>
      </c>
      <c r="N108" t="s">
        <v>430</v>
      </c>
      <c r="O108" t="s">
        <v>430</v>
      </c>
      <c r="P108" t="s">
        <v>496</v>
      </c>
      <c r="Q108" t="s">
        <v>481</v>
      </c>
    </row>
    <row r="109" spans="1:17">
      <c r="A109" s="1">
        <f>HYPERLINK("https://lsnyc.legalserver.org/matter/dynamic-profile/view/1899896","19-1899896")</f>
        <v>0</v>
      </c>
      <c r="B109" t="s">
        <v>18</v>
      </c>
      <c r="C109" t="s">
        <v>46</v>
      </c>
      <c r="D109" t="s">
        <v>132</v>
      </c>
      <c r="E109" t="s">
        <v>259</v>
      </c>
      <c r="F109" t="s">
        <v>312</v>
      </c>
      <c r="G109" t="s">
        <v>335</v>
      </c>
      <c r="H109" t="s">
        <v>347</v>
      </c>
      <c r="K109">
        <v>200.16</v>
      </c>
      <c r="L109" t="s">
        <v>430</v>
      </c>
      <c r="M109" t="s">
        <v>430</v>
      </c>
      <c r="N109" t="s">
        <v>430</v>
      </c>
      <c r="O109" t="s">
        <v>432</v>
      </c>
      <c r="P109" t="s">
        <v>490</v>
      </c>
    </row>
    <row r="110" spans="1:17">
      <c r="A110" s="1">
        <f>HYPERLINK("https://lsnyc.legalserver.org/matter/dynamic-profile/view/8002714","S11E-68002714")</f>
        <v>0</v>
      </c>
      <c r="B110" t="s">
        <v>18</v>
      </c>
      <c r="C110" t="s">
        <v>62</v>
      </c>
      <c r="D110" t="s">
        <v>133</v>
      </c>
      <c r="E110" t="s">
        <v>260</v>
      </c>
      <c r="F110" t="s">
        <v>320</v>
      </c>
      <c r="H110" t="s">
        <v>390</v>
      </c>
      <c r="K110">
        <v>293.85</v>
      </c>
      <c r="L110" t="s">
        <v>431</v>
      </c>
      <c r="M110" t="s">
        <v>431</v>
      </c>
      <c r="N110" t="s">
        <v>430</v>
      </c>
      <c r="O110" t="s">
        <v>430</v>
      </c>
      <c r="P110" t="s">
        <v>506</v>
      </c>
    </row>
    <row r="111" spans="1:17">
      <c r="A111" s="1">
        <f>HYPERLINK("https://lsnyc.legalserver.org/matter/dynamic-profile/view/1904735","19-1904735")</f>
        <v>0</v>
      </c>
      <c r="B111" t="s">
        <v>18</v>
      </c>
      <c r="C111" t="s">
        <v>40</v>
      </c>
      <c r="D111" t="s">
        <v>40</v>
      </c>
      <c r="E111" t="s">
        <v>261</v>
      </c>
      <c r="F111" t="s">
        <v>312</v>
      </c>
      <c r="G111" t="s">
        <v>335</v>
      </c>
      <c r="H111" t="s">
        <v>347</v>
      </c>
      <c r="K111">
        <v>352.17</v>
      </c>
      <c r="L111" t="s">
        <v>430</v>
      </c>
      <c r="M111" t="s">
        <v>430</v>
      </c>
      <c r="N111" t="s">
        <v>430</v>
      </c>
      <c r="O111" t="s">
        <v>432</v>
      </c>
      <c r="P111" t="s">
        <v>445</v>
      </c>
    </row>
    <row r="112" spans="1:17">
      <c r="A112" s="1">
        <f>HYPERLINK("https://lsnyc.legalserver.org/matter/dynamic-profile/view/1893741","19-1893741")</f>
        <v>0</v>
      </c>
      <c r="B112" t="s">
        <v>18</v>
      </c>
      <c r="C112" t="s">
        <v>53</v>
      </c>
      <c r="D112" t="s">
        <v>134</v>
      </c>
      <c r="E112" t="s">
        <v>262</v>
      </c>
      <c r="F112" t="s">
        <v>312</v>
      </c>
      <c r="G112" t="s">
        <v>335</v>
      </c>
      <c r="H112" t="s">
        <v>382</v>
      </c>
      <c r="K112">
        <v>201.59</v>
      </c>
      <c r="L112" t="s">
        <v>430</v>
      </c>
      <c r="M112" t="s">
        <v>430</v>
      </c>
      <c r="N112" t="s">
        <v>430</v>
      </c>
      <c r="O112" t="s">
        <v>432</v>
      </c>
      <c r="P112" t="s">
        <v>507</v>
      </c>
    </row>
    <row r="113" spans="1:17">
      <c r="A113" s="1">
        <f>HYPERLINK("https://lsnyc.legalserver.org/matter/dynamic-profile/view/1895618","19-1895618")</f>
        <v>0</v>
      </c>
      <c r="B113" t="s">
        <v>18</v>
      </c>
      <c r="C113" t="s">
        <v>43</v>
      </c>
      <c r="D113" t="s">
        <v>135</v>
      </c>
      <c r="E113" t="s">
        <v>263</v>
      </c>
      <c r="F113" t="s">
        <v>312</v>
      </c>
      <c r="G113" t="s">
        <v>335</v>
      </c>
      <c r="H113" t="s">
        <v>366</v>
      </c>
      <c r="K113">
        <v>238.79</v>
      </c>
      <c r="L113" t="s">
        <v>430</v>
      </c>
      <c r="M113" t="s">
        <v>430</v>
      </c>
      <c r="N113" t="s">
        <v>430</v>
      </c>
      <c r="O113" t="s">
        <v>432</v>
      </c>
      <c r="P113" t="s">
        <v>470</v>
      </c>
    </row>
    <row r="114" spans="1:17">
      <c r="A114" s="1">
        <f>HYPERLINK("https://lsnyc.legalserver.org/matter/dynamic-profile/view/1887022","19-1887022")</f>
        <v>0</v>
      </c>
      <c r="B114" t="s">
        <v>18</v>
      </c>
      <c r="C114" t="s">
        <v>63</v>
      </c>
      <c r="D114" t="s">
        <v>63</v>
      </c>
      <c r="E114" t="s">
        <v>264</v>
      </c>
      <c r="F114" t="s">
        <v>328</v>
      </c>
      <c r="G114" t="s">
        <v>335</v>
      </c>
      <c r="H114" t="s">
        <v>391</v>
      </c>
      <c r="I114" t="s">
        <v>425</v>
      </c>
      <c r="K114">
        <v>279.11</v>
      </c>
      <c r="L114" t="s">
        <v>431</v>
      </c>
      <c r="M114" t="s">
        <v>430</v>
      </c>
      <c r="N114" t="s">
        <v>430</v>
      </c>
      <c r="O114" t="s">
        <v>432</v>
      </c>
      <c r="P114" t="s">
        <v>508</v>
      </c>
    </row>
    <row r="115" spans="1:17">
      <c r="A115" s="1">
        <f>HYPERLINK("https://lsnyc.legalserver.org/matter/dynamic-profile/view/1856834","18-1856834")</f>
        <v>0</v>
      </c>
      <c r="B115" t="s">
        <v>19</v>
      </c>
      <c r="C115" t="s">
        <v>64</v>
      </c>
      <c r="D115" t="s">
        <v>136</v>
      </c>
      <c r="E115" t="s">
        <v>265</v>
      </c>
      <c r="F115" t="s">
        <v>328</v>
      </c>
      <c r="K115">
        <v>219.42</v>
      </c>
      <c r="L115" t="s">
        <v>431</v>
      </c>
      <c r="M115" t="s">
        <v>431</v>
      </c>
      <c r="N115" t="s">
        <v>430</v>
      </c>
      <c r="O115" t="s">
        <v>430</v>
      </c>
      <c r="P115" t="s">
        <v>509</v>
      </c>
    </row>
    <row r="116" spans="1:17">
      <c r="A116" s="1">
        <f>HYPERLINK("https://lsnyc.legalserver.org/matter/dynamic-profile/view/1847965","17-1847965")</f>
        <v>0</v>
      </c>
      <c r="B116" t="s">
        <v>19</v>
      </c>
      <c r="C116" t="s">
        <v>65</v>
      </c>
      <c r="D116" t="s">
        <v>136</v>
      </c>
      <c r="E116" t="s">
        <v>266</v>
      </c>
      <c r="F116" t="s">
        <v>328</v>
      </c>
      <c r="K116">
        <v>228.29</v>
      </c>
      <c r="L116" t="s">
        <v>431</v>
      </c>
      <c r="M116" t="s">
        <v>431</v>
      </c>
      <c r="N116" t="s">
        <v>430</v>
      </c>
      <c r="O116" t="s">
        <v>430</v>
      </c>
      <c r="P116" t="s">
        <v>510</v>
      </c>
    </row>
    <row r="117" spans="1:17">
      <c r="A117" s="1">
        <f>HYPERLINK("https://lsnyc.legalserver.org/matter/dynamic-profile/view/1847985","17-1847985")</f>
        <v>0</v>
      </c>
      <c r="B117" t="s">
        <v>19</v>
      </c>
      <c r="C117" t="s">
        <v>66</v>
      </c>
      <c r="D117" t="s">
        <v>66</v>
      </c>
      <c r="E117" t="s">
        <v>267</v>
      </c>
      <c r="F117" t="s">
        <v>321</v>
      </c>
      <c r="G117" t="s">
        <v>335</v>
      </c>
      <c r="H117" t="s">
        <v>392</v>
      </c>
      <c r="K117">
        <v>330.05</v>
      </c>
      <c r="L117" t="s">
        <v>430</v>
      </c>
      <c r="M117" t="s">
        <v>430</v>
      </c>
      <c r="N117" t="s">
        <v>430</v>
      </c>
      <c r="O117" t="s">
        <v>431</v>
      </c>
      <c r="P117" t="s">
        <v>459</v>
      </c>
      <c r="Q117" t="s">
        <v>459</v>
      </c>
    </row>
    <row r="118" spans="1:17">
      <c r="A118" s="1">
        <f>HYPERLINK("https://lsnyc.legalserver.org/matter/dynamic-profile/view/1893594","19-1893594")</f>
        <v>0</v>
      </c>
      <c r="B118" t="s">
        <v>20</v>
      </c>
      <c r="C118" t="s">
        <v>67</v>
      </c>
      <c r="D118" t="s">
        <v>137</v>
      </c>
      <c r="E118" t="s">
        <v>268</v>
      </c>
      <c r="F118" t="s">
        <v>312</v>
      </c>
      <c r="G118" t="s">
        <v>335</v>
      </c>
      <c r="H118" t="s">
        <v>393</v>
      </c>
      <c r="K118">
        <v>201.06</v>
      </c>
      <c r="L118" t="s">
        <v>430</v>
      </c>
      <c r="M118" t="s">
        <v>430</v>
      </c>
      <c r="N118" t="s">
        <v>430</v>
      </c>
      <c r="O118" t="s">
        <v>432</v>
      </c>
      <c r="P118" t="s">
        <v>511</v>
      </c>
    </row>
    <row r="119" spans="1:17">
      <c r="A119" s="1">
        <f>HYPERLINK("https://lsnyc.legalserver.org/matter/dynamic-profile/view/1898282","19-1898282")</f>
        <v>0</v>
      </c>
      <c r="B119" t="s">
        <v>20</v>
      </c>
      <c r="C119" t="s">
        <v>68</v>
      </c>
      <c r="D119" t="s">
        <v>138</v>
      </c>
      <c r="E119" t="s">
        <v>269</v>
      </c>
      <c r="F119" t="s">
        <v>312</v>
      </c>
      <c r="G119" t="s">
        <v>335</v>
      </c>
      <c r="H119" t="s">
        <v>394</v>
      </c>
      <c r="K119">
        <v>344.28</v>
      </c>
      <c r="L119" t="s">
        <v>430</v>
      </c>
      <c r="M119" t="s">
        <v>430</v>
      </c>
      <c r="N119" t="s">
        <v>430</v>
      </c>
      <c r="O119" t="s">
        <v>430</v>
      </c>
      <c r="P119" t="s">
        <v>460</v>
      </c>
      <c r="Q119" t="s">
        <v>460</v>
      </c>
    </row>
    <row r="120" spans="1:17">
      <c r="A120" s="1">
        <f>HYPERLINK("https://lsnyc.legalserver.org/matter/dynamic-profile/view/1893849","19-1893849")</f>
        <v>0</v>
      </c>
      <c r="B120" t="s">
        <v>20</v>
      </c>
      <c r="C120" t="s">
        <v>69</v>
      </c>
      <c r="D120" t="s">
        <v>139</v>
      </c>
      <c r="E120" t="s">
        <v>270</v>
      </c>
      <c r="F120" t="s">
        <v>329</v>
      </c>
      <c r="G120" t="s">
        <v>335</v>
      </c>
      <c r="H120" t="s">
        <v>395</v>
      </c>
      <c r="K120">
        <v>349.19</v>
      </c>
      <c r="L120" t="s">
        <v>430</v>
      </c>
      <c r="M120" t="s">
        <v>430</v>
      </c>
      <c r="N120" t="s">
        <v>430</v>
      </c>
      <c r="O120" t="s">
        <v>430</v>
      </c>
      <c r="P120" t="s">
        <v>507</v>
      </c>
      <c r="Q120" t="s">
        <v>533</v>
      </c>
    </row>
    <row r="121" spans="1:17">
      <c r="A121" s="1">
        <f>HYPERLINK("https://lsnyc.legalserver.org/matter/dynamic-profile/view/1902258","19-1902258")</f>
        <v>0</v>
      </c>
      <c r="B121" t="s">
        <v>20</v>
      </c>
      <c r="C121" t="s">
        <v>69</v>
      </c>
      <c r="D121" t="s">
        <v>140</v>
      </c>
      <c r="E121" t="s">
        <v>271</v>
      </c>
      <c r="F121" t="s">
        <v>330</v>
      </c>
      <c r="G121" t="s">
        <v>335</v>
      </c>
      <c r="H121" t="s">
        <v>335</v>
      </c>
      <c r="K121">
        <v>364.6</v>
      </c>
      <c r="L121" t="s">
        <v>430</v>
      </c>
      <c r="M121" t="s">
        <v>430</v>
      </c>
      <c r="N121" t="s">
        <v>430</v>
      </c>
      <c r="O121" t="s">
        <v>432</v>
      </c>
      <c r="P121" t="s">
        <v>466</v>
      </c>
    </row>
    <row r="122" spans="1:17">
      <c r="A122" s="1">
        <f>HYPERLINK("https://lsnyc.legalserver.org/matter/dynamic-profile/view/1900298","19-1900298")</f>
        <v>0</v>
      </c>
      <c r="B122" t="s">
        <v>20</v>
      </c>
      <c r="C122" t="s">
        <v>70</v>
      </c>
      <c r="D122" t="s">
        <v>141</v>
      </c>
      <c r="E122" t="s">
        <v>272</v>
      </c>
      <c r="F122" t="s">
        <v>312</v>
      </c>
      <c r="G122" t="s">
        <v>335</v>
      </c>
      <c r="H122" t="s">
        <v>396</v>
      </c>
      <c r="K122">
        <v>208.17</v>
      </c>
      <c r="L122" t="s">
        <v>430</v>
      </c>
      <c r="M122" t="s">
        <v>430</v>
      </c>
      <c r="N122" t="s">
        <v>430</v>
      </c>
      <c r="O122" t="s">
        <v>432</v>
      </c>
      <c r="P122" t="s">
        <v>434</v>
      </c>
    </row>
    <row r="123" spans="1:17">
      <c r="A123" s="1">
        <f>HYPERLINK("https://lsnyc.legalserver.org/matter/dynamic-profile/view/1888366","19-1888366")</f>
        <v>0</v>
      </c>
      <c r="B123" t="s">
        <v>20</v>
      </c>
      <c r="C123" t="s">
        <v>71</v>
      </c>
      <c r="D123" t="s">
        <v>71</v>
      </c>
      <c r="E123" t="s">
        <v>273</v>
      </c>
      <c r="F123" t="s">
        <v>331</v>
      </c>
      <c r="G123" t="s">
        <v>336</v>
      </c>
      <c r="H123" t="s">
        <v>397</v>
      </c>
      <c r="K123">
        <v>243.01</v>
      </c>
      <c r="L123" t="s">
        <v>430</v>
      </c>
      <c r="M123" t="s">
        <v>430</v>
      </c>
      <c r="N123" t="s">
        <v>430</v>
      </c>
      <c r="O123" t="s">
        <v>432</v>
      </c>
      <c r="P123" t="s">
        <v>484</v>
      </c>
    </row>
    <row r="124" spans="1:17">
      <c r="A124" s="1">
        <f>HYPERLINK("https://lsnyc.legalserver.org/matter/dynamic-profile/view/1892249","19-1892249")</f>
        <v>0</v>
      </c>
      <c r="B124" t="s">
        <v>20</v>
      </c>
      <c r="C124" t="s">
        <v>72</v>
      </c>
      <c r="D124" t="s">
        <v>72</v>
      </c>
      <c r="E124" t="s">
        <v>274</v>
      </c>
      <c r="F124" t="s">
        <v>328</v>
      </c>
      <c r="G124" t="s">
        <v>336</v>
      </c>
      <c r="H124" t="s">
        <v>398</v>
      </c>
      <c r="K124">
        <v>209.66</v>
      </c>
      <c r="L124" t="s">
        <v>430</v>
      </c>
      <c r="M124" t="s">
        <v>430</v>
      </c>
      <c r="N124" t="s">
        <v>430</v>
      </c>
      <c r="O124" t="s">
        <v>432</v>
      </c>
      <c r="P124" t="s">
        <v>488</v>
      </c>
    </row>
    <row r="125" spans="1:17">
      <c r="A125" s="1">
        <f>HYPERLINK("https://lsnyc.legalserver.org/matter/dynamic-profile/view/1898507","19-1898507")</f>
        <v>0</v>
      </c>
      <c r="B125" t="s">
        <v>20</v>
      </c>
      <c r="C125" t="s">
        <v>73</v>
      </c>
      <c r="D125" t="s">
        <v>142</v>
      </c>
      <c r="E125" t="s">
        <v>275</v>
      </c>
      <c r="F125" t="s">
        <v>312</v>
      </c>
      <c r="G125" t="s">
        <v>335</v>
      </c>
      <c r="H125" t="s">
        <v>399</v>
      </c>
      <c r="K125">
        <v>204.27</v>
      </c>
      <c r="L125" t="s">
        <v>430</v>
      </c>
      <c r="M125" t="s">
        <v>430</v>
      </c>
      <c r="N125" t="s">
        <v>430</v>
      </c>
      <c r="O125" t="s">
        <v>432</v>
      </c>
      <c r="P125" t="s">
        <v>495</v>
      </c>
    </row>
    <row r="126" spans="1:17">
      <c r="A126" s="1">
        <f>HYPERLINK("https://lsnyc.legalserver.org/matter/dynamic-profile/view/1894530","19-1894530")</f>
        <v>0</v>
      </c>
      <c r="B126" t="s">
        <v>20</v>
      </c>
      <c r="C126" t="s">
        <v>52</v>
      </c>
      <c r="D126" t="s">
        <v>143</v>
      </c>
      <c r="E126" t="s">
        <v>276</v>
      </c>
      <c r="F126" t="s">
        <v>312</v>
      </c>
      <c r="G126" t="s">
        <v>335</v>
      </c>
      <c r="H126" t="s">
        <v>400</v>
      </c>
      <c r="K126">
        <v>376.12</v>
      </c>
      <c r="L126" t="s">
        <v>431</v>
      </c>
      <c r="M126" t="s">
        <v>430</v>
      </c>
      <c r="N126" t="s">
        <v>430</v>
      </c>
      <c r="O126" t="s">
        <v>432</v>
      </c>
      <c r="P126" t="s">
        <v>512</v>
      </c>
    </row>
    <row r="127" spans="1:17">
      <c r="A127" s="1">
        <f>HYPERLINK("https://lsnyc.legalserver.org/matter/dynamic-profile/view/1896378","19-1896378")</f>
        <v>0</v>
      </c>
      <c r="B127" t="s">
        <v>20</v>
      </c>
      <c r="C127" t="s">
        <v>74</v>
      </c>
      <c r="D127" t="s">
        <v>144</v>
      </c>
      <c r="E127" t="s">
        <v>277</v>
      </c>
      <c r="F127" t="s">
        <v>312</v>
      </c>
      <c r="G127" t="s">
        <v>336</v>
      </c>
      <c r="H127" t="s">
        <v>401</v>
      </c>
      <c r="K127">
        <v>240.19</v>
      </c>
      <c r="L127" t="s">
        <v>430</v>
      </c>
      <c r="M127" t="s">
        <v>430</v>
      </c>
      <c r="N127" t="s">
        <v>430</v>
      </c>
      <c r="O127" t="s">
        <v>432</v>
      </c>
      <c r="P127" t="s">
        <v>458</v>
      </c>
    </row>
    <row r="128" spans="1:17">
      <c r="A128" s="1">
        <f>HYPERLINK("https://lsnyc.legalserver.org/matter/dynamic-profile/view/1893896","19-1893896")</f>
        <v>0</v>
      </c>
      <c r="B128" t="s">
        <v>20</v>
      </c>
      <c r="C128" t="s">
        <v>69</v>
      </c>
      <c r="D128" t="s">
        <v>145</v>
      </c>
      <c r="E128" t="s">
        <v>278</v>
      </c>
      <c r="F128" t="s">
        <v>311</v>
      </c>
      <c r="G128" t="s">
        <v>335</v>
      </c>
      <c r="H128" t="s">
        <v>335</v>
      </c>
      <c r="K128">
        <v>224.88</v>
      </c>
      <c r="L128" t="s">
        <v>430</v>
      </c>
      <c r="M128" t="s">
        <v>430</v>
      </c>
      <c r="N128" t="s">
        <v>430</v>
      </c>
      <c r="O128" t="s">
        <v>432</v>
      </c>
      <c r="P128" t="s">
        <v>437</v>
      </c>
    </row>
    <row r="129" spans="1:17">
      <c r="A129" s="1">
        <f>HYPERLINK("https://lsnyc.legalserver.org/matter/dynamic-profile/view/1901778","19-1901778")</f>
        <v>0</v>
      </c>
      <c r="B129" t="s">
        <v>20</v>
      </c>
      <c r="C129" t="s">
        <v>69</v>
      </c>
      <c r="D129" t="s">
        <v>146</v>
      </c>
      <c r="E129" t="s">
        <v>279</v>
      </c>
      <c r="F129" t="s">
        <v>332</v>
      </c>
      <c r="G129" t="s">
        <v>335</v>
      </c>
      <c r="H129" t="s">
        <v>335</v>
      </c>
      <c r="K129">
        <v>200.16</v>
      </c>
      <c r="L129" t="s">
        <v>430</v>
      </c>
      <c r="M129" t="s">
        <v>430</v>
      </c>
      <c r="N129" t="s">
        <v>430</v>
      </c>
      <c r="O129" t="s">
        <v>432</v>
      </c>
      <c r="P129" t="s">
        <v>513</v>
      </c>
    </row>
    <row r="130" spans="1:17">
      <c r="A130" s="1">
        <f>HYPERLINK("https://lsnyc.legalserver.org/matter/dynamic-profile/view/1896162","19-1896162")</f>
        <v>0</v>
      </c>
      <c r="B130" t="s">
        <v>20</v>
      </c>
      <c r="C130" t="s">
        <v>75</v>
      </c>
      <c r="D130" t="s">
        <v>147</v>
      </c>
      <c r="E130" t="s">
        <v>280</v>
      </c>
      <c r="F130" t="s">
        <v>312</v>
      </c>
      <c r="G130" t="s">
        <v>338</v>
      </c>
      <c r="H130" t="s">
        <v>402</v>
      </c>
      <c r="K130">
        <v>208.17</v>
      </c>
      <c r="L130" t="s">
        <v>430</v>
      </c>
      <c r="M130" t="s">
        <v>430</v>
      </c>
      <c r="N130" t="s">
        <v>430</v>
      </c>
      <c r="O130" t="s">
        <v>432</v>
      </c>
      <c r="P130" t="s">
        <v>474</v>
      </c>
    </row>
    <row r="131" spans="1:17">
      <c r="A131" s="1">
        <f>HYPERLINK("https://lsnyc.legalserver.org/matter/dynamic-profile/view/1891010","19-1891010")</f>
        <v>0</v>
      </c>
      <c r="B131" t="s">
        <v>20</v>
      </c>
      <c r="C131" t="s">
        <v>76</v>
      </c>
      <c r="D131" t="s">
        <v>76</v>
      </c>
      <c r="E131" t="s">
        <v>281</v>
      </c>
      <c r="F131" t="s">
        <v>312</v>
      </c>
      <c r="G131" t="s">
        <v>335</v>
      </c>
      <c r="H131" t="s">
        <v>403</v>
      </c>
      <c r="K131">
        <v>295.68</v>
      </c>
      <c r="L131" t="s">
        <v>430</v>
      </c>
      <c r="M131" t="s">
        <v>430</v>
      </c>
      <c r="N131" t="s">
        <v>430</v>
      </c>
      <c r="O131" t="s">
        <v>432</v>
      </c>
      <c r="P131" t="s">
        <v>438</v>
      </c>
    </row>
    <row r="132" spans="1:17">
      <c r="A132" s="1">
        <f>HYPERLINK("https://lsnyc.legalserver.org/matter/dynamic-profile/view/1896034","19-1896034")</f>
        <v>0</v>
      </c>
      <c r="B132" t="s">
        <v>20</v>
      </c>
      <c r="C132" t="s">
        <v>77</v>
      </c>
      <c r="D132" t="s">
        <v>148</v>
      </c>
      <c r="E132" t="s">
        <v>282</v>
      </c>
      <c r="F132" t="s">
        <v>312</v>
      </c>
      <c r="G132" t="s">
        <v>335</v>
      </c>
      <c r="H132" t="s">
        <v>404</v>
      </c>
      <c r="K132">
        <v>201.13</v>
      </c>
      <c r="L132" t="s">
        <v>430</v>
      </c>
      <c r="M132" t="s">
        <v>430</v>
      </c>
      <c r="N132" t="s">
        <v>430</v>
      </c>
      <c r="O132" t="s">
        <v>432</v>
      </c>
      <c r="P132" t="s">
        <v>475</v>
      </c>
    </row>
    <row r="133" spans="1:17">
      <c r="A133" s="1">
        <f>HYPERLINK("https://lsnyc.legalserver.org/matter/dynamic-profile/view/1901284","19-1901284")</f>
        <v>0</v>
      </c>
      <c r="B133" t="s">
        <v>21</v>
      </c>
      <c r="C133" t="s">
        <v>36</v>
      </c>
      <c r="D133" t="s">
        <v>149</v>
      </c>
      <c r="E133" t="s">
        <v>283</v>
      </c>
      <c r="F133" t="s">
        <v>322</v>
      </c>
      <c r="G133" t="s">
        <v>335</v>
      </c>
      <c r="H133" t="s">
        <v>405</v>
      </c>
      <c r="I133" t="s">
        <v>425</v>
      </c>
      <c r="K133">
        <v>510.94</v>
      </c>
      <c r="L133" t="s">
        <v>431</v>
      </c>
      <c r="M133" t="s">
        <v>430</v>
      </c>
      <c r="N133" t="s">
        <v>430</v>
      </c>
      <c r="O133" t="s">
        <v>432</v>
      </c>
      <c r="P133" t="s">
        <v>453</v>
      </c>
    </row>
    <row r="134" spans="1:17">
      <c r="A134" s="1">
        <f>HYPERLINK("https://lsnyc.legalserver.org/matter/dynamic-profile/view/1903494","19-1903494")</f>
        <v>0</v>
      </c>
      <c r="B134" t="s">
        <v>21</v>
      </c>
      <c r="C134" t="s">
        <v>78</v>
      </c>
      <c r="D134" t="s">
        <v>78</v>
      </c>
      <c r="E134" t="s">
        <v>284</v>
      </c>
      <c r="F134" t="s">
        <v>312</v>
      </c>
      <c r="G134" t="s">
        <v>335</v>
      </c>
      <c r="H134" t="s">
        <v>406</v>
      </c>
      <c r="K134">
        <v>325.25</v>
      </c>
      <c r="L134" t="s">
        <v>430</v>
      </c>
      <c r="M134" t="s">
        <v>430</v>
      </c>
      <c r="N134" t="s">
        <v>430</v>
      </c>
      <c r="O134" t="s">
        <v>432</v>
      </c>
      <c r="P134" t="s">
        <v>503</v>
      </c>
    </row>
    <row r="135" spans="1:17">
      <c r="A135" s="1">
        <f>HYPERLINK("https://lsnyc.legalserver.org/matter/dynamic-profile/view/1891952","19-1891952")</f>
        <v>0</v>
      </c>
      <c r="B135" t="s">
        <v>21</v>
      </c>
      <c r="C135" t="s">
        <v>78</v>
      </c>
      <c r="D135" t="s">
        <v>78</v>
      </c>
      <c r="E135" t="s">
        <v>285</v>
      </c>
      <c r="F135" t="s">
        <v>312</v>
      </c>
      <c r="G135" t="s">
        <v>335</v>
      </c>
      <c r="H135" t="s">
        <v>407</v>
      </c>
      <c r="K135">
        <v>200.26</v>
      </c>
      <c r="L135" t="s">
        <v>430</v>
      </c>
      <c r="M135" t="s">
        <v>430</v>
      </c>
      <c r="N135" t="s">
        <v>430</v>
      </c>
      <c r="O135" t="s">
        <v>430</v>
      </c>
      <c r="P135" t="s">
        <v>514</v>
      </c>
      <c r="Q135" t="s">
        <v>490</v>
      </c>
    </row>
    <row r="136" spans="1:17">
      <c r="A136" s="1">
        <f>HYPERLINK("https://lsnyc.legalserver.org/matter/dynamic-profile/view/1901156","19-1901156")</f>
        <v>0</v>
      </c>
      <c r="B136" t="s">
        <v>21</v>
      </c>
      <c r="C136" t="s">
        <v>79</v>
      </c>
      <c r="D136" t="s">
        <v>150</v>
      </c>
      <c r="E136" t="s">
        <v>286</v>
      </c>
      <c r="F136" t="s">
        <v>313</v>
      </c>
      <c r="G136" t="s">
        <v>335</v>
      </c>
      <c r="H136" t="s">
        <v>408</v>
      </c>
      <c r="K136">
        <v>440.35</v>
      </c>
      <c r="L136" t="s">
        <v>430</v>
      </c>
      <c r="M136" t="s">
        <v>430</v>
      </c>
      <c r="N136" t="s">
        <v>430</v>
      </c>
      <c r="O136" t="s">
        <v>432</v>
      </c>
      <c r="P136" t="s">
        <v>515</v>
      </c>
    </row>
    <row r="137" spans="1:17">
      <c r="A137" s="1">
        <f>HYPERLINK("https://lsnyc.legalserver.org/matter/dynamic-profile/view/1898503","19-1898503")</f>
        <v>0</v>
      </c>
      <c r="B137" t="s">
        <v>21</v>
      </c>
      <c r="C137" t="s">
        <v>78</v>
      </c>
      <c r="D137" t="s">
        <v>151</v>
      </c>
      <c r="E137" t="s">
        <v>287</v>
      </c>
      <c r="F137" t="s">
        <v>312</v>
      </c>
      <c r="G137" t="s">
        <v>335</v>
      </c>
      <c r="H137" t="s">
        <v>409</v>
      </c>
      <c r="K137">
        <v>378.47</v>
      </c>
      <c r="L137" t="s">
        <v>430</v>
      </c>
      <c r="M137" t="s">
        <v>430</v>
      </c>
      <c r="N137" t="s">
        <v>430</v>
      </c>
      <c r="O137" t="s">
        <v>432</v>
      </c>
      <c r="P137" t="s">
        <v>495</v>
      </c>
    </row>
    <row r="138" spans="1:17">
      <c r="A138" s="1">
        <f>HYPERLINK("https://lsnyc.legalserver.org/matter/dynamic-profile/view/1900232","19-1900232")</f>
        <v>0</v>
      </c>
      <c r="B138" t="s">
        <v>21</v>
      </c>
      <c r="C138" t="s">
        <v>80</v>
      </c>
      <c r="D138" t="s">
        <v>80</v>
      </c>
      <c r="E138" t="s">
        <v>288</v>
      </c>
      <c r="F138" t="s">
        <v>328</v>
      </c>
      <c r="G138" t="s">
        <v>340</v>
      </c>
      <c r="H138" t="s">
        <v>410</v>
      </c>
      <c r="K138">
        <v>369.01</v>
      </c>
      <c r="L138" t="s">
        <v>430</v>
      </c>
      <c r="M138" t="s">
        <v>430</v>
      </c>
      <c r="N138" t="s">
        <v>430</v>
      </c>
      <c r="O138" t="s">
        <v>432</v>
      </c>
      <c r="P138" t="s">
        <v>505</v>
      </c>
    </row>
    <row r="139" spans="1:17">
      <c r="A139" s="1">
        <f>HYPERLINK("https://lsnyc.legalserver.org/matter/dynamic-profile/view/1904122","19-1904122")</f>
        <v>0</v>
      </c>
      <c r="B139" t="s">
        <v>21</v>
      </c>
      <c r="C139" t="s">
        <v>80</v>
      </c>
      <c r="D139" t="s">
        <v>80</v>
      </c>
      <c r="E139" t="s">
        <v>289</v>
      </c>
      <c r="F139" t="s">
        <v>328</v>
      </c>
      <c r="G139" t="s">
        <v>338</v>
      </c>
      <c r="H139" t="s">
        <v>411</v>
      </c>
      <c r="K139">
        <v>222.9</v>
      </c>
      <c r="L139" t="s">
        <v>430</v>
      </c>
      <c r="M139" t="s">
        <v>430</v>
      </c>
      <c r="N139" t="s">
        <v>430</v>
      </c>
      <c r="O139" t="s">
        <v>432</v>
      </c>
      <c r="P139" t="s">
        <v>443</v>
      </c>
    </row>
    <row r="140" spans="1:17">
      <c r="A140" s="1">
        <f>HYPERLINK("https://lsnyc.legalserver.org/matter/dynamic-profile/view/1903861","19-1903861")</f>
        <v>0</v>
      </c>
      <c r="B140" t="s">
        <v>21</v>
      </c>
      <c r="C140" t="s">
        <v>64</v>
      </c>
      <c r="D140" t="s">
        <v>152</v>
      </c>
      <c r="E140" t="s">
        <v>290</v>
      </c>
      <c r="F140" t="s">
        <v>312</v>
      </c>
      <c r="G140" t="s">
        <v>335</v>
      </c>
      <c r="H140" t="s">
        <v>412</v>
      </c>
      <c r="K140">
        <v>206.98</v>
      </c>
      <c r="L140" t="s">
        <v>430</v>
      </c>
      <c r="M140" t="s">
        <v>430</v>
      </c>
      <c r="N140" t="s">
        <v>430</v>
      </c>
      <c r="O140" t="s">
        <v>432</v>
      </c>
      <c r="P140" t="s">
        <v>459</v>
      </c>
    </row>
    <row r="141" spans="1:17">
      <c r="A141" s="1">
        <f>HYPERLINK("https://lsnyc.legalserver.org/matter/dynamic-profile/view/1900720","19-1900720")</f>
        <v>0</v>
      </c>
      <c r="B141" t="s">
        <v>21</v>
      </c>
      <c r="C141" t="s">
        <v>81</v>
      </c>
      <c r="D141" t="s">
        <v>81</v>
      </c>
      <c r="E141" t="s">
        <v>291</v>
      </c>
      <c r="F141" t="s">
        <v>328</v>
      </c>
      <c r="G141" t="s">
        <v>335</v>
      </c>
      <c r="H141" t="s">
        <v>413</v>
      </c>
      <c r="K141">
        <v>212.89</v>
      </c>
      <c r="L141" t="s">
        <v>430</v>
      </c>
      <c r="M141" t="s">
        <v>430</v>
      </c>
      <c r="N141" t="s">
        <v>430</v>
      </c>
      <c r="O141" t="s">
        <v>432</v>
      </c>
      <c r="P141" t="s">
        <v>516</v>
      </c>
    </row>
    <row r="142" spans="1:17">
      <c r="A142" s="1">
        <f>HYPERLINK("https://lsnyc.legalserver.org/matter/dynamic-profile/view/1874669","18-1874669")</f>
        <v>0</v>
      </c>
      <c r="B142" t="s">
        <v>21</v>
      </c>
      <c r="C142" t="s">
        <v>82</v>
      </c>
      <c r="D142" t="s">
        <v>81</v>
      </c>
      <c r="E142" t="s">
        <v>292</v>
      </c>
      <c r="F142" t="s">
        <v>328</v>
      </c>
      <c r="G142" t="s">
        <v>341</v>
      </c>
      <c r="H142" t="s">
        <v>414</v>
      </c>
      <c r="K142">
        <v>212.64</v>
      </c>
      <c r="L142" t="s">
        <v>430</v>
      </c>
      <c r="M142" t="s">
        <v>430</v>
      </c>
      <c r="N142" t="s">
        <v>430</v>
      </c>
      <c r="O142" t="s">
        <v>432</v>
      </c>
      <c r="P142" t="s">
        <v>517</v>
      </c>
    </row>
    <row r="143" spans="1:17">
      <c r="A143" s="1">
        <f>HYPERLINK("https://lsnyc.legalserver.org/matter/dynamic-profile/view/1878079","18-1878079")</f>
        <v>0</v>
      </c>
      <c r="B143" t="s">
        <v>21</v>
      </c>
      <c r="C143" t="s">
        <v>81</v>
      </c>
      <c r="D143" t="s">
        <v>81</v>
      </c>
      <c r="E143" t="s">
        <v>293</v>
      </c>
      <c r="F143" t="s">
        <v>328</v>
      </c>
      <c r="G143" t="s">
        <v>341</v>
      </c>
      <c r="H143" t="s">
        <v>415</v>
      </c>
      <c r="K143">
        <v>214.17</v>
      </c>
      <c r="L143" t="s">
        <v>430</v>
      </c>
      <c r="M143" t="s">
        <v>430</v>
      </c>
      <c r="N143" t="s">
        <v>430</v>
      </c>
      <c r="O143" t="s">
        <v>432</v>
      </c>
      <c r="P143" t="s">
        <v>518</v>
      </c>
    </row>
    <row r="144" spans="1:17">
      <c r="A144" s="1">
        <f>HYPERLINK("https://lsnyc.legalserver.org/matter/dynamic-profile/view/1899649","19-1899649")</f>
        <v>0</v>
      </c>
      <c r="B144" t="s">
        <v>21</v>
      </c>
      <c r="C144" t="s">
        <v>81</v>
      </c>
      <c r="D144" t="s">
        <v>81</v>
      </c>
      <c r="E144" t="s">
        <v>294</v>
      </c>
      <c r="F144" t="s">
        <v>328</v>
      </c>
      <c r="G144" t="s">
        <v>338</v>
      </c>
      <c r="H144" t="s">
        <v>416</v>
      </c>
      <c r="K144">
        <v>307.45</v>
      </c>
      <c r="L144" t="s">
        <v>430</v>
      </c>
      <c r="M144" t="s">
        <v>430</v>
      </c>
      <c r="N144" t="s">
        <v>430</v>
      </c>
      <c r="O144" t="s">
        <v>432</v>
      </c>
      <c r="P144" t="s">
        <v>495</v>
      </c>
    </row>
    <row r="145" spans="1:17">
      <c r="A145" s="1">
        <f>HYPERLINK("https://lsnyc.legalserver.org/matter/dynamic-profile/view/1897456","19-1897456")</f>
        <v>0</v>
      </c>
      <c r="B145" t="s">
        <v>21</v>
      </c>
      <c r="C145" t="s">
        <v>82</v>
      </c>
      <c r="D145" t="s">
        <v>153</v>
      </c>
      <c r="E145" t="s">
        <v>295</v>
      </c>
      <c r="F145" t="s">
        <v>328</v>
      </c>
      <c r="G145" t="s">
        <v>336</v>
      </c>
      <c r="H145" t="s">
        <v>417</v>
      </c>
      <c r="K145">
        <v>208.17</v>
      </c>
      <c r="L145" t="s">
        <v>430</v>
      </c>
      <c r="M145" t="s">
        <v>430</v>
      </c>
      <c r="N145" t="s">
        <v>430</v>
      </c>
      <c r="O145" t="s">
        <v>430</v>
      </c>
      <c r="P145" t="s">
        <v>449</v>
      </c>
      <c r="Q145" t="s">
        <v>504</v>
      </c>
    </row>
    <row r="146" spans="1:17">
      <c r="A146" s="1">
        <f>HYPERLINK("https://lsnyc.legalserver.org/matter/dynamic-profile/view/1900662","19-1900662")</f>
        <v>0</v>
      </c>
      <c r="B146" t="s">
        <v>21</v>
      </c>
      <c r="C146" t="s">
        <v>36</v>
      </c>
      <c r="D146" t="s">
        <v>154</v>
      </c>
      <c r="E146" t="s">
        <v>296</v>
      </c>
      <c r="F146" t="s">
        <v>322</v>
      </c>
      <c r="G146" t="s">
        <v>335</v>
      </c>
      <c r="H146" t="s">
        <v>418</v>
      </c>
      <c r="I146" t="s">
        <v>425</v>
      </c>
      <c r="K146">
        <v>275.32</v>
      </c>
      <c r="L146" t="s">
        <v>431</v>
      </c>
      <c r="M146" t="s">
        <v>430</v>
      </c>
      <c r="N146" t="s">
        <v>430</v>
      </c>
      <c r="O146" t="s">
        <v>432</v>
      </c>
      <c r="P146" t="s">
        <v>519</v>
      </c>
    </row>
    <row r="147" spans="1:17">
      <c r="A147" s="1">
        <f>HYPERLINK("https://lsnyc.legalserver.org/matter/dynamic-profile/view/1898068","19-1898068")</f>
        <v>0</v>
      </c>
      <c r="B147" t="s">
        <v>21</v>
      </c>
      <c r="C147" t="s">
        <v>79</v>
      </c>
      <c r="D147" t="s">
        <v>79</v>
      </c>
      <c r="E147" t="s">
        <v>297</v>
      </c>
      <c r="F147" t="s">
        <v>333</v>
      </c>
      <c r="G147" t="s">
        <v>335</v>
      </c>
      <c r="H147" t="s">
        <v>419</v>
      </c>
      <c r="K147">
        <v>254.29</v>
      </c>
      <c r="L147" t="s">
        <v>430</v>
      </c>
      <c r="M147" t="s">
        <v>430</v>
      </c>
      <c r="N147" t="s">
        <v>430</v>
      </c>
      <c r="O147" t="s">
        <v>432</v>
      </c>
      <c r="P147" t="s">
        <v>496</v>
      </c>
    </row>
    <row r="148" spans="1:17">
      <c r="A148" s="1">
        <f>HYPERLINK("https://lsnyc.legalserver.org/matter/dynamic-profile/view/1902130","19-1902130")</f>
        <v>0</v>
      </c>
      <c r="B148" t="s">
        <v>21</v>
      </c>
      <c r="C148" t="s">
        <v>79</v>
      </c>
      <c r="D148" t="s">
        <v>79</v>
      </c>
      <c r="E148" t="s">
        <v>298</v>
      </c>
      <c r="F148" t="s">
        <v>328</v>
      </c>
      <c r="G148" t="s">
        <v>335</v>
      </c>
      <c r="H148" t="s">
        <v>408</v>
      </c>
      <c r="K148">
        <v>320.26</v>
      </c>
      <c r="L148" t="s">
        <v>430</v>
      </c>
      <c r="M148" t="s">
        <v>430</v>
      </c>
      <c r="N148" t="s">
        <v>430</v>
      </c>
      <c r="O148" t="s">
        <v>432</v>
      </c>
      <c r="P148" t="s">
        <v>520</v>
      </c>
    </row>
    <row r="149" spans="1:17">
      <c r="A149" s="1">
        <f>HYPERLINK("https://lsnyc.legalserver.org/matter/dynamic-profile/view/1896878","19-1896878")</f>
        <v>0</v>
      </c>
      <c r="B149" t="s">
        <v>21</v>
      </c>
      <c r="C149" t="s">
        <v>83</v>
      </c>
      <c r="D149" t="s">
        <v>83</v>
      </c>
      <c r="E149" t="s">
        <v>299</v>
      </c>
      <c r="F149" t="s">
        <v>334</v>
      </c>
      <c r="G149" t="s">
        <v>335</v>
      </c>
      <c r="H149" t="s">
        <v>420</v>
      </c>
      <c r="K149">
        <v>224.15</v>
      </c>
      <c r="L149" t="s">
        <v>430</v>
      </c>
      <c r="M149" t="s">
        <v>430</v>
      </c>
      <c r="N149" t="s">
        <v>430</v>
      </c>
      <c r="O149" t="s">
        <v>432</v>
      </c>
      <c r="P149" t="s">
        <v>455</v>
      </c>
    </row>
    <row r="150" spans="1:17">
      <c r="A150" s="1">
        <f>HYPERLINK("https://lsnyc.legalserver.org/matter/dynamic-profile/view/0805136","16-0805136")</f>
        <v>0</v>
      </c>
      <c r="B150" t="s">
        <v>21</v>
      </c>
      <c r="C150" t="s">
        <v>84</v>
      </c>
      <c r="D150" t="s">
        <v>84</v>
      </c>
      <c r="E150" t="s">
        <v>300</v>
      </c>
      <c r="F150" t="s">
        <v>309</v>
      </c>
      <c r="G150" t="s">
        <v>342</v>
      </c>
      <c r="H150" t="s">
        <v>421</v>
      </c>
      <c r="K150">
        <v>234.11</v>
      </c>
      <c r="L150" t="s">
        <v>430</v>
      </c>
      <c r="M150" t="s">
        <v>430</v>
      </c>
      <c r="N150" t="s">
        <v>430</v>
      </c>
      <c r="O150" t="s">
        <v>432</v>
      </c>
      <c r="P150" t="s">
        <v>521</v>
      </c>
    </row>
    <row r="151" spans="1:17">
      <c r="A151" s="1">
        <f>HYPERLINK("https://lsnyc.legalserver.org/matter/dynamic-profile/view/1868435","18-1868435")</f>
        <v>0</v>
      </c>
      <c r="B151" t="s">
        <v>22</v>
      </c>
      <c r="C151" t="s">
        <v>85</v>
      </c>
      <c r="D151" t="s">
        <v>155</v>
      </c>
      <c r="E151" t="s">
        <v>301</v>
      </c>
      <c r="F151" t="s">
        <v>328</v>
      </c>
      <c r="K151">
        <v>301.68</v>
      </c>
      <c r="L151" t="s">
        <v>431</v>
      </c>
      <c r="M151" t="s">
        <v>430</v>
      </c>
      <c r="N151" t="s">
        <v>430</v>
      </c>
      <c r="O151" t="s">
        <v>432</v>
      </c>
      <c r="P151" t="s">
        <v>522</v>
      </c>
    </row>
    <row r="152" spans="1:17">
      <c r="A152" s="1">
        <f>HYPERLINK("https://lsnyc.legalserver.org/matter/dynamic-profile/view/1899428","19-1899428")</f>
        <v>0</v>
      </c>
      <c r="B152" t="s">
        <v>22</v>
      </c>
      <c r="C152" t="s">
        <v>86</v>
      </c>
      <c r="D152" t="s">
        <v>156</v>
      </c>
      <c r="E152" t="s">
        <v>302</v>
      </c>
      <c r="F152" t="s">
        <v>312</v>
      </c>
      <c r="G152" t="s">
        <v>336</v>
      </c>
      <c r="H152" t="s">
        <v>422</v>
      </c>
      <c r="K152">
        <v>290.84</v>
      </c>
      <c r="L152" t="s">
        <v>430</v>
      </c>
      <c r="M152" t="s">
        <v>430</v>
      </c>
      <c r="N152" t="s">
        <v>430</v>
      </c>
      <c r="O152" t="s">
        <v>432</v>
      </c>
      <c r="P152" t="s">
        <v>451</v>
      </c>
    </row>
    <row r="153" spans="1:17">
      <c r="A153" s="1">
        <f>HYPERLINK("https://lsnyc.legalserver.org/matter/dynamic-profile/view/1894926","19-1894926")</f>
        <v>0</v>
      </c>
      <c r="B153" t="s">
        <v>22</v>
      </c>
      <c r="C153" t="s">
        <v>86</v>
      </c>
      <c r="D153" t="s">
        <v>156</v>
      </c>
      <c r="E153" t="s">
        <v>303</v>
      </c>
      <c r="F153" t="s">
        <v>312</v>
      </c>
      <c r="I153" t="s">
        <v>425</v>
      </c>
      <c r="K153">
        <v>277.28</v>
      </c>
      <c r="L153" t="s">
        <v>431</v>
      </c>
      <c r="M153" t="s">
        <v>430</v>
      </c>
      <c r="N153" t="s">
        <v>430</v>
      </c>
      <c r="O153" t="s">
        <v>432</v>
      </c>
      <c r="P153" t="s">
        <v>470</v>
      </c>
    </row>
    <row r="154" spans="1:17">
      <c r="A154" s="1">
        <f>HYPERLINK("https://lsnyc.legalserver.org/matter/dynamic-profile/view/1896786","19-1896786")</f>
        <v>0</v>
      </c>
      <c r="B154" t="s">
        <v>22</v>
      </c>
      <c r="C154" t="s">
        <v>86</v>
      </c>
      <c r="D154" t="s">
        <v>156</v>
      </c>
      <c r="E154" t="s">
        <v>304</v>
      </c>
      <c r="F154" t="s">
        <v>312</v>
      </c>
      <c r="G154" t="s">
        <v>336</v>
      </c>
      <c r="H154" t="s">
        <v>422</v>
      </c>
      <c r="K154">
        <v>276.76</v>
      </c>
      <c r="L154" t="s">
        <v>430</v>
      </c>
      <c r="M154" t="s">
        <v>430</v>
      </c>
      <c r="N154" t="s">
        <v>430</v>
      </c>
      <c r="O154" t="s">
        <v>432</v>
      </c>
      <c r="P154" t="s">
        <v>491</v>
      </c>
    </row>
    <row r="155" spans="1:17">
      <c r="A155" s="1">
        <f>HYPERLINK("https://lsnyc.legalserver.org/matter/dynamic-profile/view/1900201","19-1900201")</f>
        <v>0</v>
      </c>
      <c r="B155" t="s">
        <v>22</v>
      </c>
      <c r="C155" t="s">
        <v>86</v>
      </c>
      <c r="D155" t="s">
        <v>157</v>
      </c>
      <c r="E155" t="s">
        <v>305</v>
      </c>
      <c r="F155" t="s">
        <v>312</v>
      </c>
      <c r="G155" t="s">
        <v>336</v>
      </c>
      <c r="H155" t="s">
        <v>423</v>
      </c>
      <c r="K155">
        <v>283.11</v>
      </c>
      <c r="L155" t="s">
        <v>430</v>
      </c>
      <c r="M155" t="s">
        <v>430</v>
      </c>
      <c r="N155" t="s">
        <v>430</v>
      </c>
      <c r="O155" t="s">
        <v>432</v>
      </c>
      <c r="P155" t="s">
        <v>505</v>
      </c>
    </row>
    <row r="156" spans="1:17">
      <c r="A156" s="1">
        <f>HYPERLINK("https://lsnyc.legalserver.org/matter/dynamic-profile/view/1898014","19-1898014")</f>
        <v>0</v>
      </c>
      <c r="B156" t="s">
        <v>22</v>
      </c>
      <c r="C156" t="s">
        <v>86</v>
      </c>
      <c r="D156" t="s">
        <v>157</v>
      </c>
      <c r="E156" t="s">
        <v>306</v>
      </c>
      <c r="F156" t="s">
        <v>312</v>
      </c>
      <c r="G156" t="s">
        <v>336</v>
      </c>
      <c r="H156" t="s">
        <v>424</v>
      </c>
      <c r="K156">
        <v>202.96</v>
      </c>
      <c r="L156" t="s">
        <v>430</v>
      </c>
      <c r="M156" t="s">
        <v>430</v>
      </c>
      <c r="N156" t="s">
        <v>430</v>
      </c>
      <c r="O156" t="s">
        <v>432</v>
      </c>
      <c r="P156" t="s">
        <v>468</v>
      </c>
    </row>
    <row r="157" spans="1:17">
      <c r="A157" s="1">
        <f>HYPERLINK("https://lsnyc.legalserver.org/matter/dynamic-profile/view/1873280","18-1873280")</f>
        <v>0</v>
      </c>
      <c r="B157" t="s">
        <v>22</v>
      </c>
      <c r="C157" t="s">
        <v>87</v>
      </c>
      <c r="D157" t="s">
        <v>158</v>
      </c>
      <c r="E157" t="s">
        <v>307</v>
      </c>
      <c r="F157" t="s">
        <v>312</v>
      </c>
      <c r="K157">
        <v>242.17</v>
      </c>
      <c r="L157" t="s">
        <v>431</v>
      </c>
      <c r="M157" t="s">
        <v>430</v>
      </c>
      <c r="N157" t="s">
        <v>430</v>
      </c>
      <c r="O157" t="s">
        <v>432</v>
      </c>
      <c r="P157" t="s">
        <v>523</v>
      </c>
    </row>
    <row r="158" spans="1:17">
      <c r="A158" s="1">
        <f>HYPERLINK("https://lsnyc.legalserver.org/matter/dynamic-profile/view/1881728","18-1881728")</f>
        <v>0</v>
      </c>
      <c r="B158" t="s">
        <v>22</v>
      </c>
      <c r="C158" t="s">
        <v>88</v>
      </c>
      <c r="D158" t="s">
        <v>159</v>
      </c>
      <c r="E158" t="s">
        <v>308</v>
      </c>
      <c r="F158" t="s">
        <v>313</v>
      </c>
      <c r="K158">
        <v>235.58</v>
      </c>
      <c r="L158" t="s">
        <v>431</v>
      </c>
      <c r="M158" t="s">
        <v>431</v>
      </c>
      <c r="N158" t="s">
        <v>432</v>
      </c>
      <c r="O158" t="s">
        <v>430</v>
      </c>
      <c r="P158" t="s">
        <v>524</v>
      </c>
      <c r="Q158" t="s">
        <v>442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Compliance Data Cleanup 200 Per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2019-07-22T13:54:43Z</dcterms:created>
  <dcterms:modified xsi:type="dcterms:W3CDTF">2019-07-22T13:54:43Z</dcterms:modified>
</cp:coreProperties>
</file>